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2025\19.Solicitudes CGR\Solicitud 1\"/>
    </mc:Choice>
  </mc:AlternateContent>
  <xr:revisionPtr revIDLastSave="0" documentId="13_ncr:1_{4A5DAC25-65C4-480C-9FBE-5C8E5A8F6B75}" xr6:coauthVersionLast="47" xr6:coauthVersionMax="47" xr10:uidLastSave="{00000000-0000-0000-0000-000000000000}"/>
  <bookViews>
    <workbookView xWindow="-120" yWindow="-120" windowWidth="29040" windowHeight="15720" tabRatio="888" firstSheet="2" activeTab="2" xr2:uid="{00000000-000D-0000-FFFF-FFFF00000000}"/>
  </bookViews>
  <sheets>
    <sheet name="Sheet 1" sheetId="21" state="hidden" r:id="rId1"/>
    <sheet name="Parámetros" sheetId="22" state="hidden" r:id="rId2"/>
    <sheet name="TABLA CONTENIDO" sheetId="17" r:id="rId3"/>
    <sheet name="Presupuesto" sheetId="24" r:id="rId4"/>
    <sheet name="Resumen Impulsores" sheetId="27" r:id="rId5"/>
    <sheet name="Resumen Pilares" sheetId="18" r:id="rId6"/>
    <sheet name="Resumen Proyectos" sheetId="25" r:id="rId7"/>
    <sheet name="Resumen 3 Niveles" sheetId="19" r:id="rId8"/>
    <sheet name="1. Excelencia Académica" sheetId="1" r:id="rId9"/>
    <sheet name="2. Creación, Gestión y Transf" sheetId="2" r:id="rId10"/>
    <sheet name="3.Gestión del contexto y visibi" sheetId="20" r:id="rId11"/>
    <sheet name="4.Gestión y Sostenibilidad Inst" sheetId="4" r:id="rId12"/>
    <sheet name="5.Calidad de vida e inclusión" sheetId="5" r:id="rId13"/>
  </sheets>
  <definedNames>
    <definedName name="_xlnm._FilterDatabase" localSheetId="0" hidden="1">'Sheet 1'!$A$1:$L$1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6" i="24" l="1"/>
  <c r="C15" i="22"/>
  <c r="C46" i="4" l="1"/>
  <c r="J46" i="4" s="1"/>
  <c r="F34" i="24"/>
  <c r="C38" i="5" l="1"/>
  <c r="C55" i="2" l="1"/>
  <c r="J55" i="2" s="1"/>
  <c r="G5" i="24" l="1"/>
  <c r="C26" i="5"/>
  <c r="C56" i="4"/>
  <c r="C49" i="4"/>
  <c r="C33" i="1"/>
  <c r="M33" i="1" s="1"/>
  <c r="J33" i="1" l="1"/>
  <c r="K33" i="1" s="1"/>
  <c r="N33" i="1" s="1"/>
  <c r="P33" i="1" s="1"/>
  <c r="L33" i="1"/>
  <c r="O33" i="1" s="1"/>
  <c r="Q33" i="1" l="1"/>
  <c r="R33" i="1" s="1"/>
  <c r="W49" i="4"/>
  <c r="V49" i="4"/>
  <c r="M49" i="4"/>
  <c r="L49" i="4"/>
  <c r="O49" i="4" s="1"/>
  <c r="J49" i="4"/>
  <c r="K49" i="4" s="1"/>
  <c r="X49" i="4" l="1"/>
  <c r="N49" i="4"/>
  <c r="P49" i="4" s="1"/>
  <c r="Q49" i="4" s="1"/>
  <c r="R49" i="4" s="1"/>
  <c r="W56" i="4"/>
  <c r="V56" i="4"/>
  <c r="M56" i="4"/>
  <c r="L56" i="4"/>
  <c r="O56" i="4" s="1"/>
  <c r="J56" i="4"/>
  <c r="K56" i="4" s="1"/>
  <c r="W26" i="5"/>
  <c r="V26" i="5"/>
  <c r="M26" i="5"/>
  <c r="L26" i="5"/>
  <c r="O26" i="5" s="1"/>
  <c r="J26" i="5"/>
  <c r="K26" i="5" s="1"/>
  <c r="W33" i="1"/>
  <c r="V33" i="1"/>
  <c r="C32" i="1"/>
  <c r="C22" i="20"/>
  <c r="M22" i="20" s="1"/>
  <c r="C15" i="20"/>
  <c r="L15" i="20" s="1"/>
  <c r="O15" i="20" s="1"/>
  <c r="C14" i="20"/>
  <c r="M14" i="20" s="1"/>
  <c r="C16" i="2"/>
  <c r="M16" i="2" s="1"/>
  <c r="C15" i="5"/>
  <c r="M15" i="5" s="1"/>
  <c r="X33" i="1" l="1"/>
  <c r="N56" i="4"/>
  <c r="P56" i="4" s="1"/>
  <c r="Q56" i="4" s="1"/>
  <c r="R56" i="4" s="1"/>
  <c r="X56" i="4"/>
  <c r="N26" i="5"/>
  <c r="P26" i="5" s="1"/>
  <c r="Q26" i="5" s="1"/>
  <c r="R26" i="5" s="1"/>
  <c r="X26" i="5"/>
  <c r="J22" i="20"/>
  <c r="K22" i="20" s="1"/>
  <c r="N22" i="20" s="1"/>
  <c r="P22" i="20" s="1"/>
  <c r="L22" i="20"/>
  <c r="O22" i="20" s="1"/>
  <c r="J14" i="20"/>
  <c r="K14" i="20" s="1"/>
  <c r="N14" i="20" s="1"/>
  <c r="P14" i="20" s="1"/>
  <c r="L14" i="20"/>
  <c r="O14" i="20" s="1"/>
  <c r="M15" i="20"/>
  <c r="J15" i="20"/>
  <c r="K15" i="20" s="1"/>
  <c r="L16" i="2"/>
  <c r="O16" i="2" s="1"/>
  <c r="J16" i="2"/>
  <c r="K16" i="2" s="1"/>
  <c r="N16" i="2" s="1"/>
  <c r="P16" i="2" s="1"/>
  <c r="J15" i="5"/>
  <c r="L15" i="5"/>
  <c r="O15" i="5" s="1"/>
  <c r="C52" i="24"/>
  <c r="D52" i="24"/>
  <c r="E52" i="24"/>
  <c r="C55" i="24"/>
  <c r="D55" i="24"/>
  <c r="E55" i="24"/>
  <c r="C56" i="24"/>
  <c r="D56" i="24"/>
  <c r="C57" i="24"/>
  <c r="D57" i="24"/>
  <c r="E57" i="24"/>
  <c r="C58" i="24"/>
  <c r="D58" i="24"/>
  <c r="E58" i="24"/>
  <c r="C59" i="24"/>
  <c r="D59" i="24"/>
  <c r="E59" i="24"/>
  <c r="Q16" i="2" l="1"/>
  <c r="Q22" i="20"/>
  <c r="N15" i="20"/>
  <c r="P15" i="20" s="1"/>
  <c r="Q15" i="20" s="1"/>
  <c r="Q14" i="20"/>
  <c r="K15" i="5"/>
  <c r="N15" i="5" s="1"/>
  <c r="P15" i="5" s="1"/>
  <c r="Q15" i="5" s="1"/>
  <c r="D60" i="24"/>
  <c r="E60" i="24"/>
  <c r="C60" i="24"/>
  <c r="F8" i="22" l="1"/>
  <c r="F9" i="22"/>
  <c r="F10" i="22"/>
  <c r="F11" i="22"/>
  <c r="F12" i="22"/>
  <c r="F7" i="22"/>
  <c r="E8" i="22"/>
  <c r="E9" i="22"/>
  <c r="E10" i="22"/>
  <c r="E11" i="22"/>
  <c r="E12" i="22"/>
  <c r="B16" i="22" s="1"/>
  <c r="C17" i="22" s="1"/>
  <c r="E7" i="22"/>
  <c r="D8" i="22"/>
  <c r="D9" i="22"/>
  <c r="D10" i="22"/>
  <c r="D11" i="22"/>
  <c r="D12" i="22"/>
  <c r="D7" i="22"/>
  <c r="C8" i="22"/>
  <c r="C9" i="22"/>
  <c r="C10" i="22"/>
  <c r="C11" i="22"/>
  <c r="C12" i="22"/>
  <c r="C7" i="22"/>
  <c r="B18" i="22" l="1"/>
  <c r="C19" i="22" s="1"/>
  <c r="B15" i="22"/>
  <c r="C16" i="22" s="1"/>
  <c r="B17" i="22"/>
  <c r="C18" i="22" s="1"/>
  <c r="H12" i="19"/>
  <c r="H21" i="19"/>
  <c r="H20" i="19"/>
  <c r="H19" i="19"/>
  <c r="H18" i="19"/>
  <c r="H17" i="19"/>
  <c r="H15" i="19"/>
  <c r="H14" i="19"/>
  <c r="H13" i="19"/>
  <c r="H11" i="19"/>
  <c r="AA39" i="5" l="1"/>
  <c r="AB39" i="5"/>
  <c r="AA38" i="5"/>
  <c r="AB38" i="5"/>
  <c r="AA37" i="5"/>
  <c r="AB37" i="5"/>
  <c r="AA34" i="5"/>
  <c r="AB34" i="5"/>
  <c r="AA32" i="5"/>
  <c r="AB32" i="5"/>
  <c r="AA27" i="5"/>
  <c r="AB27" i="5"/>
  <c r="AA24" i="5"/>
  <c r="AB24" i="5"/>
  <c r="AA23" i="5"/>
  <c r="AB23" i="5"/>
  <c r="Z39" i="5"/>
  <c r="Z38" i="5"/>
  <c r="Z37" i="5"/>
  <c r="Z34" i="5"/>
  <c r="Z32" i="5"/>
  <c r="Z27" i="5"/>
  <c r="Z24" i="5"/>
  <c r="Z23" i="5"/>
  <c r="W40" i="5"/>
  <c r="V40" i="5"/>
  <c r="W39" i="5"/>
  <c r="V39" i="5"/>
  <c r="W38" i="5"/>
  <c r="V38" i="5"/>
  <c r="W37" i="5"/>
  <c r="V37" i="5"/>
  <c r="W36" i="5"/>
  <c r="V36" i="5"/>
  <c r="W35" i="5"/>
  <c r="V35" i="5"/>
  <c r="W34" i="5"/>
  <c r="V34" i="5"/>
  <c r="W33" i="5"/>
  <c r="V33" i="5"/>
  <c r="W32" i="5"/>
  <c r="V32" i="5"/>
  <c r="W31" i="5"/>
  <c r="V31" i="5"/>
  <c r="W30" i="5"/>
  <c r="V30" i="5"/>
  <c r="W29" i="5"/>
  <c r="V29" i="5"/>
  <c r="W28" i="5"/>
  <c r="V28" i="5"/>
  <c r="W27" i="5"/>
  <c r="V27" i="5"/>
  <c r="W25" i="5"/>
  <c r="V25" i="5"/>
  <c r="W24" i="5"/>
  <c r="V24" i="5"/>
  <c r="W23" i="5"/>
  <c r="V23" i="5"/>
  <c r="AA60" i="4"/>
  <c r="AB60" i="4"/>
  <c r="AA59" i="4"/>
  <c r="AB59" i="4"/>
  <c r="AA57" i="4"/>
  <c r="AB57" i="4"/>
  <c r="AA53" i="4"/>
  <c r="AB53" i="4"/>
  <c r="AA50" i="4"/>
  <c r="AB50" i="4"/>
  <c r="AA44" i="4"/>
  <c r="AB44" i="4"/>
  <c r="AA47" i="4"/>
  <c r="AB47" i="4"/>
  <c r="AA41" i="4"/>
  <c r="AB41" i="4"/>
  <c r="AA39" i="4"/>
  <c r="AB39" i="4"/>
  <c r="AA36" i="4"/>
  <c r="AB36" i="4"/>
  <c r="AA34" i="4"/>
  <c r="AB34" i="4"/>
  <c r="Z60" i="4"/>
  <c r="Z59" i="4"/>
  <c r="Z57" i="4"/>
  <c r="Z53" i="4"/>
  <c r="Z50" i="4"/>
  <c r="Z44" i="4"/>
  <c r="Z47" i="4"/>
  <c r="Z41" i="4"/>
  <c r="Z39" i="4"/>
  <c r="Z36" i="4"/>
  <c r="Z34" i="4"/>
  <c r="W64" i="4"/>
  <c r="V64" i="4"/>
  <c r="W63" i="4"/>
  <c r="V63" i="4"/>
  <c r="W62" i="4"/>
  <c r="V62" i="4"/>
  <c r="W61" i="4"/>
  <c r="V61" i="4"/>
  <c r="W60" i="4"/>
  <c r="V60" i="4"/>
  <c r="W59" i="4"/>
  <c r="V59" i="4"/>
  <c r="W58" i="4"/>
  <c r="V58" i="4"/>
  <c r="W57" i="4"/>
  <c r="V57" i="4"/>
  <c r="W55" i="4"/>
  <c r="V55" i="4"/>
  <c r="W54" i="4"/>
  <c r="V54" i="4"/>
  <c r="W53" i="4"/>
  <c r="V53" i="4"/>
  <c r="W52" i="4"/>
  <c r="V52" i="4"/>
  <c r="W51" i="4"/>
  <c r="V51" i="4"/>
  <c r="W50" i="4"/>
  <c r="V50" i="4"/>
  <c r="W46" i="4"/>
  <c r="V46" i="4"/>
  <c r="W45" i="4"/>
  <c r="V45" i="4"/>
  <c r="W44" i="4"/>
  <c r="V44" i="4"/>
  <c r="W48" i="4"/>
  <c r="V48" i="4"/>
  <c r="W47" i="4"/>
  <c r="V47" i="4"/>
  <c r="W43" i="4"/>
  <c r="V43" i="4"/>
  <c r="W42" i="4"/>
  <c r="V42" i="4"/>
  <c r="W41" i="4"/>
  <c r="V41" i="4"/>
  <c r="W40" i="4"/>
  <c r="V40" i="4"/>
  <c r="W39" i="4"/>
  <c r="V39" i="4"/>
  <c r="W38" i="4"/>
  <c r="V38" i="4"/>
  <c r="W37" i="4"/>
  <c r="V37" i="4"/>
  <c r="W36" i="4"/>
  <c r="V36" i="4"/>
  <c r="W35" i="4"/>
  <c r="V35" i="4"/>
  <c r="W34" i="4"/>
  <c r="V34" i="4"/>
  <c r="AA48" i="20"/>
  <c r="AB48" i="20"/>
  <c r="AA46" i="20"/>
  <c r="AB46" i="20"/>
  <c r="AA42" i="20"/>
  <c r="AB42" i="20"/>
  <c r="AA39" i="20"/>
  <c r="AB39" i="20"/>
  <c r="AA35" i="20"/>
  <c r="AB35" i="20"/>
  <c r="AA33" i="20"/>
  <c r="AB33" i="20"/>
  <c r="AA31" i="20"/>
  <c r="AB31" i="20"/>
  <c r="AA29" i="20"/>
  <c r="AB29" i="20"/>
  <c r="Z48" i="20"/>
  <c r="Z46" i="20"/>
  <c r="Z42" i="20"/>
  <c r="Z39" i="20"/>
  <c r="Z35" i="20"/>
  <c r="Z33" i="20"/>
  <c r="Z31" i="20"/>
  <c r="Z29" i="20"/>
  <c r="W49" i="20"/>
  <c r="V49" i="20"/>
  <c r="W48" i="20"/>
  <c r="V48" i="20"/>
  <c r="W47" i="20"/>
  <c r="V47" i="20"/>
  <c r="W46" i="20"/>
  <c r="V46" i="20"/>
  <c r="W45" i="20"/>
  <c r="V45" i="20"/>
  <c r="W44" i="20"/>
  <c r="V44" i="20"/>
  <c r="W43" i="20"/>
  <c r="V43" i="20"/>
  <c r="W42" i="20"/>
  <c r="V42" i="20"/>
  <c r="W41" i="20"/>
  <c r="V41" i="20"/>
  <c r="W40" i="20"/>
  <c r="V40" i="20"/>
  <c r="W39" i="20"/>
  <c r="V39" i="20"/>
  <c r="W38" i="20"/>
  <c r="V38" i="20"/>
  <c r="W37" i="20"/>
  <c r="V37" i="20"/>
  <c r="W36" i="20"/>
  <c r="V36" i="20"/>
  <c r="W35" i="20"/>
  <c r="V35" i="20"/>
  <c r="W34" i="20"/>
  <c r="V34" i="20"/>
  <c r="W33" i="20"/>
  <c r="V33" i="20"/>
  <c r="W32" i="20"/>
  <c r="V32" i="20"/>
  <c r="W31" i="20"/>
  <c r="V31" i="20"/>
  <c r="W30" i="20"/>
  <c r="V30" i="20"/>
  <c r="W29" i="20"/>
  <c r="V29" i="20"/>
  <c r="AA59" i="2"/>
  <c r="AB59" i="2"/>
  <c r="AA53" i="2"/>
  <c r="AB53" i="2"/>
  <c r="AA56" i="2"/>
  <c r="AB56" i="2"/>
  <c r="AA49" i="2"/>
  <c r="AB49" i="2"/>
  <c r="AA46" i="2"/>
  <c r="AB46" i="2"/>
  <c r="AA43" i="2"/>
  <c r="AB43" i="2"/>
  <c r="AA39" i="2"/>
  <c r="AB39" i="2"/>
  <c r="AA35" i="2"/>
  <c r="AB35" i="2"/>
  <c r="AA30" i="2"/>
  <c r="AB30" i="2"/>
  <c r="Z59" i="2"/>
  <c r="Z53" i="2"/>
  <c r="Z56" i="2"/>
  <c r="Z49" i="2"/>
  <c r="Z46" i="2"/>
  <c r="Z43" i="2"/>
  <c r="Z39" i="2"/>
  <c r="Z35" i="2"/>
  <c r="Z30" i="2"/>
  <c r="W31" i="2"/>
  <c r="W32" i="2"/>
  <c r="W33" i="2"/>
  <c r="W34" i="2"/>
  <c r="W35" i="2"/>
  <c r="W36" i="2"/>
  <c r="W37" i="2"/>
  <c r="W38" i="2"/>
  <c r="W39" i="2"/>
  <c r="W40" i="2"/>
  <c r="W41" i="2"/>
  <c r="W42" i="2"/>
  <c r="W43" i="2"/>
  <c r="W44" i="2"/>
  <c r="W45" i="2"/>
  <c r="W46" i="2"/>
  <c r="W47" i="2"/>
  <c r="W48" i="2"/>
  <c r="W49" i="2"/>
  <c r="W50" i="2"/>
  <c r="W51" i="2"/>
  <c r="W52" i="2"/>
  <c r="W56" i="2"/>
  <c r="W57" i="2"/>
  <c r="W58" i="2"/>
  <c r="W53" i="2"/>
  <c r="W54" i="2"/>
  <c r="W55" i="2"/>
  <c r="W59" i="2"/>
  <c r="W60" i="2"/>
  <c r="V31" i="2"/>
  <c r="V32" i="2"/>
  <c r="V33" i="2"/>
  <c r="V34" i="2"/>
  <c r="V35" i="2"/>
  <c r="V36" i="2"/>
  <c r="V37" i="2"/>
  <c r="V38" i="2"/>
  <c r="V39" i="2"/>
  <c r="V40" i="2"/>
  <c r="V41" i="2"/>
  <c r="V42" i="2"/>
  <c r="V43" i="2"/>
  <c r="V44" i="2"/>
  <c r="V45" i="2"/>
  <c r="V46" i="2"/>
  <c r="V47" i="2"/>
  <c r="V48" i="2"/>
  <c r="V49" i="2"/>
  <c r="V50" i="2"/>
  <c r="V51" i="2"/>
  <c r="V52" i="2"/>
  <c r="V56" i="2"/>
  <c r="V57" i="2"/>
  <c r="V58" i="2"/>
  <c r="V53" i="2"/>
  <c r="V54" i="2"/>
  <c r="V55" i="2"/>
  <c r="V59" i="2"/>
  <c r="V60" i="2"/>
  <c r="W30" i="2"/>
  <c r="V30" i="2"/>
  <c r="AA54" i="1"/>
  <c r="AB54" i="1"/>
  <c r="AA51" i="1"/>
  <c r="AB51" i="1"/>
  <c r="AA49" i="1"/>
  <c r="AB49" i="1"/>
  <c r="AA46" i="1"/>
  <c r="AB46" i="1"/>
  <c r="AA45" i="1"/>
  <c r="AB45" i="1"/>
  <c r="AA43" i="1"/>
  <c r="AB43" i="1"/>
  <c r="AA40" i="1"/>
  <c r="AB40" i="1"/>
  <c r="AA38" i="1"/>
  <c r="AB38" i="1"/>
  <c r="AA36" i="1"/>
  <c r="AB36" i="1"/>
  <c r="AA34" i="1"/>
  <c r="AB34" i="1"/>
  <c r="Z54" i="1"/>
  <c r="Z51" i="1"/>
  <c r="Z49" i="1"/>
  <c r="Z46" i="1"/>
  <c r="Z45" i="1"/>
  <c r="Z43" i="1"/>
  <c r="Z40" i="1"/>
  <c r="Z38" i="1"/>
  <c r="Z36" i="1"/>
  <c r="Z34" i="1"/>
  <c r="AA32" i="1"/>
  <c r="AB32" i="1"/>
  <c r="Z32" i="1"/>
  <c r="W32" i="1"/>
  <c r="V32" i="1"/>
  <c r="X28" i="5" l="1"/>
  <c r="X23" i="5"/>
  <c r="Y23" i="5" s="1"/>
  <c r="X29" i="20"/>
  <c r="X37" i="20"/>
  <c r="X45" i="20"/>
  <c r="X33" i="20"/>
  <c r="X41" i="20"/>
  <c r="X42" i="20"/>
  <c r="X34" i="4"/>
  <c r="X39" i="5"/>
  <c r="X47" i="20"/>
  <c r="X59" i="4"/>
  <c r="Y59" i="4" s="1"/>
  <c r="X35" i="5"/>
  <c r="X52" i="4"/>
  <c r="X61" i="4"/>
  <c r="X41" i="4"/>
  <c r="X46" i="4"/>
  <c r="X53" i="4"/>
  <c r="X58" i="4"/>
  <c r="X24" i="5"/>
  <c r="X38" i="5"/>
  <c r="X36" i="4"/>
  <c r="X39" i="4"/>
  <c r="X43" i="4"/>
  <c r="X37" i="4"/>
  <c r="X35" i="20"/>
  <c r="X49" i="20"/>
  <c r="X51" i="4"/>
  <c r="X37" i="5"/>
  <c r="X56" i="2"/>
  <c r="X37" i="2"/>
  <c r="Y37" i="2" s="1"/>
  <c r="X40" i="4"/>
  <c r="X60" i="4"/>
  <c r="X32" i="1"/>
  <c r="Y32" i="1" s="1"/>
  <c r="X54" i="2"/>
  <c r="Y54" i="2" s="1"/>
  <c r="X52" i="2"/>
  <c r="Y52" i="2" s="1"/>
  <c r="X44" i="2"/>
  <c r="Y44" i="2" s="1"/>
  <c r="X36" i="2"/>
  <c r="Y36" i="2" s="1"/>
  <c r="X32" i="20"/>
  <c r="X36" i="20"/>
  <c r="X40" i="20"/>
  <c r="X43" i="20"/>
  <c r="X46" i="20"/>
  <c r="X45" i="4"/>
  <c r="X57" i="4"/>
  <c r="X27" i="5"/>
  <c r="X29" i="5"/>
  <c r="X32" i="5"/>
  <c r="X34" i="5"/>
  <c r="X31" i="20"/>
  <c r="X39" i="20"/>
  <c r="X44" i="4"/>
  <c r="X55" i="4"/>
  <c r="X25" i="5"/>
  <c r="X31" i="5"/>
  <c r="X55" i="2"/>
  <c r="Y55" i="2" s="1"/>
  <c r="X45" i="2"/>
  <c r="Y45" i="2" s="1"/>
  <c r="X64" i="4"/>
  <c r="X48" i="4"/>
  <c r="X30" i="2"/>
  <c r="Y30" i="2" s="1"/>
  <c r="X58" i="2"/>
  <c r="X49" i="2"/>
  <c r="Y49" i="2" s="1"/>
  <c r="X41" i="2"/>
  <c r="Y41" i="2" s="1"/>
  <c r="X33" i="2"/>
  <c r="Y33" i="2" s="1"/>
  <c r="X35" i="4"/>
  <c r="X38" i="4"/>
  <c r="X42" i="4"/>
  <c r="X62" i="4"/>
  <c r="X40" i="5"/>
  <c r="X32" i="2"/>
  <c r="Y32" i="2" s="1"/>
  <c r="X30" i="20"/>
  <c r="X34" i="20"/>
  <c r="X38" i="20"/>
  <c r="X44" i="20"/>
  <c r="X48" i="20"/>
  <c r="X50" i="4"/>
  <c r="X54" i="4"/>
  <c r="X30" i="5"/>
  <c r="X33" i="5"/>
  <c r="X36" i="5"/>
  <c r="X48" i="2"/>
  <c r="Y48" i="2" s="1"/>
  <c r="X40" i="2"/>
  <c r="Y40" i="2" s="1"/>
  <c r="X47" i="4"/>
  <c r="X63" i="4"/>
  <c r="X53" i="2"/>
  <c r="Y53" i="2" s="1"/>
  <c r="X51" i="2"/>
  <c r="Y51" i="2" s="1"/>
  <c r="X43" i="2"/>
  <c r="Y43" i="2" s="1"/>
  <c r="X35" i="2"/>
  <c r="Y35" i="2" s="1"/>
  <c r="X50" i="2"/>
  <c r="Y50" i="2" s="1"/>
  <c r="X42" i="2"/>
  <c r="Y42" i="2" s="1"/>
  <c r="X34" i="2"/>
  <c r="Y34" i="2" s="1"/>
  <c r="X60" i="2"/>
  <c r="Y60" i="2" s="1"/>
  <c r="X57" i="2"/>
  <c r="X47" i="2"/>
  <c r="Y47" i="2" s="1"/>
  <c r="X39" i="2"/>
  <c r="Y39" i="2" s="1"/>
  <c r="X31" i="2"/>
  <c r="Y31" i="2" s="1"/>
  <c r="X59" i="2"/>
  <c r="Y59" i="2" s="1"/>
  <c r="X46" i="2"/>
  <c r="Y46" i="2" s="1"/>
  <c r="X38" i="2"/>
  <c r="Y38" i="2" s="1"/>
  <c r="H6" i="19"/>
  <c r="H7" i="19"/>
  <c r="H8" i="19"/>
  <c r="H9" i="19"/>
  <c r="H5" i="19"/>
  <c r="E47" i="25"/>
  <c r="E48" i="25"/>
  <c r="E49" i="25"/>
  <c r="E50" i="25"/>
  <c r="E51" i="25"/>
  <c r="E52" i="25"/>
  <c r="E7" i="25"/>
  <c r="E8" i="25"/>
  <c r="E9" i="25"/>
  <c r="E10" i="25"/>
  <c r="E11" i="25"/>
  <c r="E12" i="25"/>
  <c r="E13" i="25"/>
  <c r="E14" i="25"/>
  <c r="E15" i="25"/>
  <c r="E16" i="25"/>
  <c r="E17" i="25"/>
  <c r="E18" i="25"/>
  <c r="E19" i="25"/>
  <c r="E20" i="25"/>
  <c r="E21" i="25"/>
  <c r="E22" i="25"/>
  <c r="E24" i="25"/>
  <c r="E23" i="25"/>
  <c r="E25" i="25"/>
  <c r="E26" i="25"/>
  <c r="E27" i="25"/>
  <c r="E28" i="25"/>
  <c r="E29" i="25"/>
  <c r="E30" i="25"/>
  <c r="E31" i="25"/>
  <c r="E32" i="25"/>
  <c r="E33" i="25"/>
  <c r="E34" i="25"/>
  <c r="E35" i="25"/>
  <c r="E36" i="25"/>
  <c r="E37" i="25"/>
  <c r="E38" i="25"/>
  <c r="E39" i="25"/>
  <c r="E40" i="25"/>
  <c r="E41" i="25"/>
  <c r="E42" i="25"/>
  <c r="E43" i="25"/>
  <c r="E44" i="25"/>
  <c r="E45" i="25"/>
  <c r="E46" i="25"/>
  <c r="E6" i="25"/>
  <c r="H50" i="24"/>
  <c r="AE38" i="5" s="1"/>
  <c r="G50" i="24"/>
  <c r="AD38" i="5" s="1"/>
  <c r="F50" i="24"/>
  <c r="H49" i="24"/>
  <c r="AE37" i="5" s="1"/>
  <c r="G49" i="24"/>
  <c r="AD37" i="5" s="1"/>
  <c r="F49" i="24"/>
  <c r="H48" i="24"/>
  <c r="AE34" i="5" s="1"/>
  <c r="G48" i="24"/>
  <c r="AD34" i="5" s="1"/>
  <c r="F48" i="24"/>
  <c r="H47" i="24"/>
  <c r="AE32" i="5" s="1"/>
  <c r="G47" i="24"/>
  <c r="AD32" i="5" s="1"/>
  <c r="F47" i="24"/>
  <c r="H46" i="24"/>
  <c r="AE27" i="5" s="1"/>
  <c r="G46" i="24"/>
  <c r="AD27" i="5" s="1"/>
  <c r="F46" i="24"/>
  <c r="H45" i="24"/>
  <c r="AE24" i="5" s="1"/>
  <c r="G45" i="24"/>
  <c r="AD24" i="5" s="1"/>
  <c r="F45" i="24"/>
  <c r="H44" i="24"/>
  <c r="AE23" i="5" s="1"/>
  <c r="G44" i="24"/>
  <c r="AD23" i="5" s="1"/>
  <c r="F44" i="24"/>
  <c r="H43" i="24"/>
  <c r="AE60" i="4" s="1"/>
  <c r="G43" i="24"/>
  <c r="AD60" i="4" s="1"/>
  <c r="F43" i="24"/>
  <c r="H42" i="24"/>
  <c r="AE59" i="4" s="1"/>
  <c r="G42" i="24"/>
  <c r="AD59" i="4" s="1"/>
  <c r="F42" i="24"/>
  <c r="H41" i="24"/>
  <c r="AE57" i="4" s="1"/>
  <c r="G41" i="24"/>
  <c r="AD57" i="4" s="1"/>
  <c r="F41" i="24"/>
  <c r="H40" i="24"/>
  <c r="AE53" i="4" s="1"/>
  <c r="G40" i="24"/>
  <c r="AD53" i="4" s="1"/>
  <c r="F40" i="24"/>
  <c r="H39" i="24"/>
  <c r="AE50" i="4" s="1"/>
  <c r="G39" i="24"/>
  <c r="AD50" i="4" s="1"/>
  <c r="F39" i="24"/>
  <c r="AE44" i="4"/>
  <c r="G38" i="24"/>
  <c r="AD44" i="4" s="1"/>
  <c r="F38" i="24"/>
  <c r="Y24" i="5" l="1"/>
  <c r="Y53" i="4"/>
  <c r="Y33" i="20"/>
  <c r="Y39" i="5"/>
  <c r="Y29" i="20"/>
  <c r="Y41" i="4"/>
  <c r="Y31" i="20"/>
  <c r="Y27" i="5"/>
  <c r="Y57" i="4"/>
  <c r="Y34" i="4"/>
  <c r="Y50" i="4"/>
  <c r="Y39" i="4"/>
  <c r="Y56" i="2"/>
  <c r="Y36" i="4"/>
  <c r="Y47" i="4"/>
  <c r="Y38" i="5"/>
  <c r="Y39" i="20"/>
  <c r="Y46" i="20"/>
  <c r="Y60" i="4"/>
  <c r="Y58" i="2"/>
  <c r="Y48" i="20"/>
  <c r="Y34" i="5"/>
  <c r="Y44" i="4"/>
  <c r="Y32" i="5"/>
  <c r="Y42" i="20"/>
  <c r="Y57" i="2"/>
  <c r="Y37" i="5"/>
  <c r="Y35" i="20"/>
  <c r="H41" i="25"/>
  <c r="AC53" i="4"/>
  <c r="H49" i="25"/>
  <c r="AC34" i="5"/>
  <c r="H44" i="25"/>
  <c r="AC60" i="4"/>
  <c r="H39" i="25"/>
  <c r="AC44" i="4"/>
  <c r="H45" i="25"/>
  <c r="AC23" i="5"/>
  <c r="H40" i="25"/>
  <c r="AC50" i="4"/>
  <c r="H48" i="25"/>
  <c r="AC32" i="5"/>
  <c r="H43" i="25"/>
  <c r="AC59" i="4"/>
  <c r="H47" i="25"/>
  <c r="AC27" i="5"/>
  <c r="H42" i="25"/>
  <c r="AC57" i="4"/>
  <c r="H50" i="25"/>
  <c r="AC37" i="5"/>
  <c r="H51" i="25"/>
  <c r="AC38" i="5"/>
  <c r="H46" i="25"/>
  <c r="AC24" i="5"/>
  <c r="C8" i="20"/>
  <c r="M8" i="20" s="1"/>
  <c r="C10" i="5"/>
  <c r="C40" i="5"/>
  <c r="J40" i="5" s="1"/>
  <c r="K40" i="5" s="1"/>
  <c r="C39" i="5"/>
  <c r="M39" i="5" s="1"/>
  <c r="J38" i="5"/>
  <c r="K38" i="5" s="1"/>
  <c r="C37" i="5"/>
  <c r="J37" i="5" s="1"/>
  <c r="K37" i="5" s="1"/>
  <c r="C64" i="4"/>
  <c r="L64" i="4" s="1"/>
  <c r="O64" i="4" s="1"/>
  <c r="C63" i="4"/>
  <c r="M63" i="4" s="1"/>
  <c r="C62" i="4"/>
  <c r="M62" i="4" s="1"/>
  <c r="C61" i="4"/>
  <c r="M61" i="4" s="1"/>
  <c r="C60" i="4"/>
  <c r="J60" i="4" s="1"/>
  <c r="K60" i="4" s="1"/>
  <c r="C59" i="4"/>
  <c r="M59" i="4" s="1"/>
  <c r="C58" i="4"/>
  <c r="J58" i="4" s="1"/>
  <c r="K58" i="4" s="1"/>
  <c r="C57" i="4"/>
  <c r="J57" i="4" s="1"/>
  <c r="K57" i="4" s="1"/>
  <c r="C55" i="4"/>
  <c r="L55" i="4" s="1"/>
  <c r="O55" i="4" s="1"/>
  <c r="C54" i="4"/>
  <c r="L54" i="4" s="1"/>
  <c r="O54" i="4" s="1"/>
  <c r="C53" i="4"/>
  <c r="M53" i="4" s="1"/>
  <c r="C52" i="4"/>
  <c r="J52" i="4" s="1"/>
  <c r="K52" i="4" s="1"/>
  <c r="C51" i="4"/>
  <c r="L51" i="4" s="1"/>
  <c r="O51" i="4" s="1"/>
  <c r="C50" i="4"/>
  <c r="M50" i="4" s="1"/>
  <c r="C26" i="4"/>
  <c r="M26" i="4" s="1"/>
  <c r="C25" i="4"/>
  <c r="M25" i="4" s="1"/>
  <c r="C24" i="4"/>
  <c r="M24" i="4" s="1"/>
  <c r="C23" i="4"/>
  <c r="M23" i="4" s="1"/>
  <c r="C9" i="4"/>
  <c r="M9" i="4" s="1"/>
  <c r="Y28" i="2" l="1"/>
  <c r="J8" i="20"/>
  <c r="K8" i="20" s="1"/>
  <c r="N8" i="20" s="1"/>
  <c r="E14" i="27" s="1"/>
  <c r="L8" i="20"/>
  <c r="O8" i="20" s="1"/>
  <c r="L40" i="5"/>
  <c r="O40" i="5" s="1"/>
  <c r="M40" i="5"/>
  <c r="N40" i="5" s="1"/>
  <c r="P40" i="5" s="1"/>
  <c r="L39" i="5"/>
  <c r="O39" i="5" s="1"/>
  <c r="J39" i="5"/>
  <c r="K39" i="5" s="1"/>
  <c r="N39" i="5" s="1"/>
  <c r="P39" i="5" s="1"/>
  <c r="M37" i="5"/>
  <c r="N37" i="5" s="1"/>
  <c r="P37" i="5" s="1"/>
  <c r="L38" i="5"/>
  <c r="O38" i="5" s="1"/>
  <c r="L37" i="5"/>
  <c r="O37" i="5" s="1"/>
  <c r="M38" i="5"/>
  <c r="N38" i="5" s="1"/>
  <c r="P38" i="5" s="1"/>
  <c r="L52" i="4"/>
  <c r="O52" i="4" s="1"/>
  <c r="M54" i="4"/>
  <c r="J54" i="4"/>
  <c r="K54" i="4" s="1"/>
  <c r="M64" i="4"/>
  <c r="M58" i="4"/>
  <c r="N58" i="4" s="1"/>
  <c r="P58" i="4" s="1"/>
  <c r="J63" i="4"/>
  <c r="K63" i="4" s="1"/>
  <c r="N63" i="4" s="1"/>
  <c r="P63" i="4" s="1"/>
  <c r="J61" i="4"/>
  <c r="K61" i="4" s="1"/>
  <c r="N61" i="4" s="1"/>
  <c r="P61" i="4" s="1"/>
  <c r="L63" i="4"/>
  <c r="O63" i="4" s="1"/>
  <c r="L58" i="4"/>
  <c r="O58" i="4" s="1"/>
  <c r="L61" i="4"/>
  <c r="O61" i="4" s="1"/>
  <c r="M52" i="4"/>
  <c r="N52" i="4" s="1"/>
  <c r="P52" i="4" s="1"/>
  <c r="M55" i="4"/>
  <c r="L57" i="4"/>
  <c r="O57" i="4" s="1"/>
  <c r="J59" i="4"/>
  <c r="K59" i="4" s="1"/>
  <c r="N59" i="4" s="1"/>
  <c r="P59" i="4" s="1"/>
  <c r="M60" i="4"/>
  <c r="N60" i="4" s="1"/>
  <c r="P60" i="4" s="1"/>
  <c r="L53" i="4"/>
  <c r="O53" i="4" s="1"/>
  <c r="J55" i="4"/>
  <c r="K55" i="4" s="1"/>
  <c r="M57" i="4"/>
  <c r="N57" i="4" s="1"/>
  <c r="P57" i="4" s="1"/>
  <c r="L62" i="4"/>
  <c r="O62" i="4" s="1"/>
  <c r="J64" i="4"/>
  <c r="K64" i="4" s="1"/>
  <c r="J51" i="4"/>
  <c r="K51" i="4" s="1"/>
  <c r="L60" i="4"/>
  <c r="O60" i="4" s="1"/>
  <c r="J62" i="4"/>
  <c r="K62" i="4" s="1"/>
  <c r="N62" i="4" s="1"/>
  <c r="P62" i="4" s="1"/>
  <c r="J50" i="4"/>
  <c r="K50" i="4" s="1"/>
  <c r="N50" i="4" s="1"/>
  <c r="P50" i="4" s="1"/>
  <c r="M51" i="4"/>
  <c r="L59" i="4"/>
  <c r="O59" i="4" s="1"/>
  <c r="J53" i="4"/>
  <c r="K53" i="4" s="1"/>
  <c r="N53" i="4" s="1"/>
  <c r="P53" i="4" s="1"/>
  <c r="L50" i="4"/>
  <c r="O50" i="4" s="1"/>
  <c r="J25" i="4"/>
  <c r="K25" i="4" s="1"/>
  <c r="N25" i="4" s="1"/>
  <c r="P25" i="4" s="1"/>
  <c r="J24" i="4"/>
  <c r="K24" i="4" s="1"/>
  <c r="N24" i="4" s="1"/>
  <c r="P24" i="4" s="1"/>
  <c r="L25" i="4"/>
  <c r="O25" i="4" s="1"/>
  <c r="L24" i="4"/>
  <c r="O24" i="4" s="1"/>
  <c r="J26" i="4"/>
  <c r="K26" i="4" s="1"/>
  <c r="N26" i="4" s="1"/>
  <c r="P26" i="4" s="1"/>
  <c r="L26" i="4"/>
  <c r="O26" i="4" s="1"/>
  <c r="J23" i="4"/>
  <c r="K23" i="4" s="1"/>
  <c r="N23" i="4" s="1"/>
  <c r="L23" i="4"/>
  <c r="O23" i="4" s="1"/>
  <c r="J9" i="4"/>
  <c r="K9" i="4" s="1"/>
  <c r="N9" i="4" s="1"/>
  <c r="E18" i="27" s="1"/>
  <c r="L9" i="4"/>
  <c r="O9" i="4" s="1"/>
  <c r="C7" i="20"/>
  <c r="C60" i="2"/>
  <c r="M60" i="2" s="1"/>
  <c r="C59" i="2"/>
  <c r="K55" i="2"/>
  <c r="C54" i="2"/>
  <c r="M54" i="2" s="1"/>
  <c r="C53" i="2"/>
  <c r="C58" i="2"/>
  <c r="J58" i="2" s="1"/>
  <c r="K58" i="2" s="1"/>
  <c r="C57" i="2"/>
  <c r="C56" i="2"/>
  <c r="C52" i="2"/>
  <c r="M52" i="2" s="1"/>
  <c r="C51" i="2"/>
  <c r="J51" i="2" s="1"/>
  <c r="K51" i="2" s="1"/>
  <c r="C50" i="2"/>
  <c r="J50" i="2" s="1"/>
  <c r="K50" i="2" s="1"/>
  <c r="V44" i="1"/>
  <c r="W44" i="1"/>
  <c r="C44" i="1"/>
  <c r="J44" i="1" s="1"/>
  <c r="V43" i="1"/>
  <c r="W43" i="1"/>
  <c r="C43" i="1"/>
  <c r="V37" i="1"/>
  <c r="W37" i="1"/>
  <c r="V38" i="1"/>
  <c r="W38" i="1"/>
  <c r="V39" i="1"/>
  <c r="W39" i="1"/>
  <c r="V40" i="1"/>
  <c r="W40" i="1"/>
  <c r="V41" i="1"/>
  <c r="W41" i="1"/>
  <c r="V42" i="1"/>
  <c r="W42" i="1"/>
  <c r="V45" i="1"/>
  <c r="W45" i="1"/>
  <c r="V46" i="1"/>
  <c r="W46" i="1"/>
  <c r="C37" i="1"/>
  <c r="J37" i="1" s="1"/>
  <c r="C38" i="1"/>
  <c r="L38" i="1" s="1"/>
  <c r="O38" i="1" s="1"/>
  <c r="C39" i="1"/>
  <c r="J39" i="1" s="1"/>
  <c r="C40" i="1"/>
  <c r="J40" i="1" s="1"/>
  <c r="C41" i="1"/>
  <c r="L41" i="1" s="1"/>
  <c r="O41" i="1" s="1"/>
  <c r="C42" i="1"/>
  <c r="M42" i="1" s="1"/>
  <c r="C45" i="1"/>
  <c r="J45" i="1" s="1"/>
  <c r="C46" i="1"/>
  <c r="J46" i="1" s="1"/>
  <c r="C9" i="1"/>
  <c r="M9" i="1" s="1"/>
  <c r="C8" i="1"/>
  <c r="J8" i="1" s="1"/>
  <c r="K8" i="1" s="1"/>
  <c r="C7" i="1"/>
  <c r="J7" i="1" s="1"/>
  <c r="K7" i="1" s="1"/>
  <c r="P23" i="4" l="1"/>
  <c r="Q23" i="4" s="1"/>
  <c r="E18" i="18"/>
  <c r="F18" i="27"/>
  <c r="E14" i="18"/>
  <c r="F14" i="27"/>
  <c r="X44" i="1"/>
  <c r="Q38" i="5"/>
  <c r="R38" i="5" s="1"/>
  <c r="Q37" i="5"/>
  <c r="R37" i="5" s="1"/>
  <c r="N51" i="4"/>
  <c r="P51" i="4" s="1"/>
  <c r="Q51" i="4" s="1"/>
  <c r="R51" i="4" s="1"/>
  <c r="Q40" i="5"/>
  <c r="R40" i="5" s="1"/>
  <c r="X43" i="1"/>
  <c r="Q39" i="5"/>
  <c r="R39" i="5" s="1"/>
  <c r="P9" i="4"/>
  <c r="Q9" i="4" s="1"/>
  <c r="D18" i="18"/>
  <c r="Q57" i="4"/>
  <c r="R57" i="4" s="1"/>
  <c r="Q52" i="4"/>
  <c r="R52" i="4" s="1"/>
  <c r="N54" i="4"/>
  <c r="P54" i="4" s="1"/>
  <c r="Q54" i="4" s="1"/>
  <c r="R54" i="4" s="1"/>
  <c r="Q58" i="4"/>
  <c r="R58" i="4" s="1"/>
  <c r="P8" i="20"/>
  <c r="Q8" i="20" s="1"/>
  <c r="D14" i="18"/>
  <c r="J42" i="1"/>
  <c r="K42" i="1" s="1"/>
  <c r="N42" i="1" s="1"/>
  <c r="P42" i="1" s="1"/>
  <c r="J41" i="1"/>
  <c r="K41" i="1" s="1"/>
  <c r="J38" i="1"/>
  <c r="K38" i="1" s="1"/>
  <c r="K44" i="1"/>
  <c r="X39" i="1"/>
  <c r="J43" i="1"/>
  <c r="K43" i="1" s="1"/>
  <c r="M7" i="20"/>
  <c r="J7" i="20"/>
  <c r="K7" i="20" s="1"/>
  <c r="N55" i="4"/>
  <c r="P55" i="4" s="1"/>
  <c r="Q55" i="4" s="1"/>
  <c r="R55" i="4" s="1"/>
  <c r="N64" i="4"/>
  <c r="P64" i="4" s="1"/>
  <c r="Q64" i="4" s="1"/>
  <c r="R64" i="4" s="1"/>
  <c r="Q61" i="4"/>
  <c r="R61" i="4" s="1"/>
  <c r="Q60" i="4"/>
  <c r="R60" i="4" s="1"/>
  <c r="Q63" i="4"/>
  <c r="R63" i="4" s="1"/>
  <c r="Q59" i="4"/>
  <c r="R59" i="4" s="1"/>
  <c r="S59" i="4" s="1"/>
  <c r="I43" i="25" s="1"/>
  <c r="Q53" i="4"/>
  <c r="R53" i="4" s="1"/>
  <c r="Q50" i="4"/>
  <c r="R50" i="4" s="1"/>
  <c r="Q62" i="4"/>
  <c r="R62" i="4" s="1"/>
  <c r="Q25" i="4"/>
  <c r="Q26" i="4"/>
  <c r="Q24" i="4"/>
  <c r="L7" i="20"/>
  <c r="O7" i="20" s="1"/>
  <c r="M58" i="2"/>
  <c r="N58" i="2" s="1"/>
  <c r="P58" i="2" s="1"/>
  <c r="L50" i="2"/>
  <c r="O50" i="2" s="1"/>
  <c r="M50" i="2"/>
  <c r="N50" i="2" s="1"/>
  <c r="P50" i="2" s="1"/>
  <c r="L55" i="2"/>
  <c r="O55" i="2" s="1"/>
  <c r="J60" i="2"/>
  <c r="K60" i="2" s="1"/>
  <c r="N60" i="2" s="1"/>
  <c r="P60" i="2" s="1"/>
  <c r="M55" i="2"/>
  <c r="N55" i="2" s="1"/>
  <c r="P55" i="2" s="1"/>
  <c r="L60" i="2"/>
  <c r="O60" i="2" s="1"/>
  <c r="L58" i="2"/>
  <c r="O58" i="2" s="1"/>
  <c r="L54" i="2"/>
  <c r="O54" i="2" s="1"/>
  <c r="M59" i="2"/>
  <c r="L59" i="2"/>
  <c r="O59" i="2" s="1"/>
  <c r="M56" i="2"/>
  <c r="L56" i="2"/>
  <c r="O56" i="2" s="1"/>
  <c r="J56" i="2"/>
  <c r="K56" i="2" s="1"/>
  <c r="M57" i="2"/>
  <c r="L57" i="2"/>
  <c r="O57" i="2" s="1"/>
  <c r="J52" i="2"/>
  <c r="K52" i="2" s="1"/>
  <c r="N52" i="2" s="1"/>
  <c r="P52" i="2" s="1"/>
  <c r="J57" i="2"/>
  <c r="K57" i="2" s="1"/>
  <c r="L52" i="2"/>
  <c r="O52" i="2" s="1"/>
  <c r="J59" i="2"/>
  <c r="K59" i="2" s="1"/>
  <c r="M51" i="2"/>
  <c r="N51" i="2" s="1"/>
  <c r="P51" i="2" s="1"/>
  <c r="L51" i="2"/>
  <c r="O51" i="2" s="1"/>
  <c r="M53" i="2"/>
  <c r="L53" i="2"/>
  <c r="O53" i="2" s="1"/>
  <c r="J53" i="2"/>
  <c r="K53" i="2" s="1"/>
  <c r="J54" i="2"/>
  <c r="K54" i="2" s="1"/>
  <c r="N54" i="2" s="1"/>
  <c r="P54" i="2" s="1"/>
  <c r="K40" i="1"/>
  <c r="K39" i="1"/>
  <c r="K46" i="1"/>
  <c r="K45" i="1"/>
  <c r="K37" i="1"/>
  <c r="X45" i="1"/>
  <c r="Y45" i="1" s="1"/>
  <c r="X46" i="1"/>
  <c r="X42" i="1"/>
  <c r="M44" i="1"/>
  <c r="L44" i="1"/>
  <c r="O44" i="1" s="1"/>
  <c r="X38" i="1"/>
  <c r="M43" i="1"/>
  <c r="L43" i="1"/>
  <c r="O43" i="1" s="1"/>
  <c r="M45" i="1"/>
  <c r="X41" i="1"/>
  <c r="X37" i="1"/>
  <c r="M41" i="1"/>
  <c r="M37" i="1"/>
  <c r="X40" i="1"/>
  <c r="M46" i="1"/>
  <c r="L39" i="1"/>
  <c r="O39" i="1" s="1"/>
  <c r="M38" i="1"/>
  <c r="L42" i="1"/>
  <c r="O42" i="1" s="1"/>
  <c r="M40" i="1"/>
  <c r="L40" i="1"/>
  <c r="O40" i="1" s="1"/>
  <c r="M39" i="1"/>
  <c r="L46" i="1"/>
  <c r="O46" i="1" s="1"/>
  <c r="L37" i="1"/>
  <c r="O37" i="1" s="1"/>
  <c r="L45" i="1"/>
  <c r="O45" i="1" s="1"/>
  <c r="L7" i="1"/>
  <c r="O7" i="1" s="1"/>
  <c r="F6" i="27" s="1"/>
  <c r="J9" i="1"/>
  <c r="K9" i="1" s="1"/>
  <c r="N9" i="1" s="1"/>
  <c r="E8" i="27" s="1"/>
  <c r="M7" i="1"/>
  <c r="N7" i="1" s="1"/>
  <c r="E6" i="27" s="1"/>
  <c r="L8" i="1"/>
  <c r="O8" i="1" s="1"/>
  <c r="F7" i="27" s="1"/>
  <c r="M8" i="1"/>
  <c r="N8" i="1" s="1"/>
  <c r="E7" i="27" s="1"/>
  <c r="L9" i="1"/>
  <c r="O9" i="1" s="1"/>
  <c r="S53" i="4" l="1"/>
  <c r="I41" i="25" s="1"/>
  <c r="S37" i="5"/>
  <c r="I50" i="25" s="1"/>
  <c r="Y43" i="1"/>
  <c r="F18" i="18"/>
  <c r="G18" i="18" s="1"/>
  <c r="G18" i="27"/>
  <c r="H18" i="27" s="1"/>
  <c r="E13" i="18"/>
  <c r="F13" i="27"/>
  <c r="F14" i="18"/>
  <c r="G14" i="18" s="1"/>
  <c r="G14" i="27"/>
  <c r="H14" i="27" s="1"/>
  <c r="E8" i="18"/>
  <c r="F8" i="27"/>
  <c r="N59" i="2"/>
  <c r="P59" i="2" s="1"/>
  <c r="Q59" i="2" s="1"/>
  <c r="R59" i="2" s="1"/>
  <c r="R25" i="4"/>
  <c r="P8" i="1"/>
  <c r="Q8" i="1" s="1"/>
  <c r="D7" i="18"/>
  <c r="P7" i="1"/>
  <c r="Q7" i="1" s="1"/>
  <c r="D6" i="18"/>
  <c r="N7" i="20"/>
  <c r="D13" i="18" s="1"/>
  <c r="N45" i="1"/>
  <c r="P45" i="1" s="1"/>
  <c r="Q45" i="1" s="1"/>
  <c r="R45" i="1" s="1"/>
  <c r="S45" i="1" s="1"/>
  <c r="I12" i="25" s="1"/>
  <c r="N56" i="2"/>
  <c r="P56" i="2" s="1"/>
  <c r="Q56" i="2" s="1"/>
  <c r="N57" i="2"/>
  <c r="P57" i="2" s="1"/>
  <c r="Q57" i="2" s="1"/>
  <c r="Q58" i="2"/>
  <c r="S39" i="5"/>
  <c r="I52" i="25" s="1"/>
  <c r="S38" i="5"/>
  <c r="I51" i="25" s="1"/>
  <c r="N53" i="2"/>
  <c r="P53" i="2" s="1"/>
  <c r="Q53" i="2" s="1"/>
  <c r="R53" i="2" s="1"/>
  <c r="N37" i="1"/>
  <c r="P37" i="1" s="1"/>
  <c r="Q37" i="1" s="1"/>
  <c r="R37" i="1" s="1"/>
  <c r="S57" i="4"/>
  <c r="I42" i="25" s="1"/>
  <c r="N38" i="1"/>
  <c r="P38" i="1" s="1"/>
  <c r="Q38" i="1" s="1"/>
  <c r="R38" i="1" s="1"/>
  <c r="S50" i="4"/>
  <c r="I40" i="25" s="1"/>
  <c r="S60" i="4"/>
  <c r="I44" i="25" s="1"/>
  <c r="N39" i="1"/>
  <c r="P39" i="1" s="1"/>
  <c r="Q39" i="1" s="1"/>
  <c r="R39" i="1" s="1"/>
  <c r="Y40" i="1"/>
  <c r="Y38" i="1"/>
  <c r="E7" i="18"/>
  <c r="N44" i="1"/>
  <c r="P44" i="1" s="1"/>
  <c r="Q44" i="1" s="1"/>
  <c r="P9" i="1"/>
  <c r="Q9" i="1" s="1"/>
  <c r="D8" i="18"/>
  <c r="E6" i="18"/>
  <c r="N43" i="1"/>
  <c r="P43" i="1" s="1"/>
  <c r="Q43" i="1" s="1"/>
  <c r="R43" i="1" s="1"/>
  <c r="Q55" i="2"/>
  <c r="R55" i="2" s="1"/>
  <c r="Q50" i="2"/>
  <c r="R50" i="2" s="1"/>
  <c r="Q51" i="2"/>
  <c r="R51" i="2" s="1"/>
  <c r="Q54" i="2"/>
  <c r="R54" i="2" s="1"/>
  <c r="Q60" i="2"/>
  <c r="R60" i="2" s="1"/>
  <c r="Q52" i="2"/>
  <c r="R52" i="2" s="1"/>
  <c r="N40" i="1"/>
  <c r="P40" i="1" s="1"/>
  <c r="Q40" i="1" s="1"/>
  <c r="R40" i="1" s="1"/>
  <c r="N46" i="1"/>
  <c r="P46" i="1" s="1"/>
  <c r="Q46" i="1" s="1"/>
  <c r="R46" i="1" s="1"/>
  <c r="N41" i="1"/>
  <c r="P41" i="1" s="1"/>
  <c r="Q41" i="1" s="1"/>
  <c r="R41" i="1" s="1"/>
  <c r="Q42" i="1"/>
  <c r="R42" i="1" s="1"/>
  <c r="S53" i="2" l="1"/>
  <c r="I23" i="25" s="1"/>
  <c r="P7" i="20"/>
  <c r="Q7" i="20" s="1"/>
  <c r="E13" i="27"/>
  <c r="F6" i="18"/>
  <c r="G6" i="18" s="1"/>
  <c r="G6" i="27"/>
  <c r="H6" i="27" s="1"/>
  <c r="F8" i="18"/>
  <c r="G8" i="18" s="1"/>
  <c r="G8" i="27"/>
  <c r="H8" i="27" s="1"/>
  <c r="F7" i="18"/>
  <c r="G7" i="18" s="1"/>
  <c r="G7" i="27"/>
  <c r="H7" i="27" s="1"/>
  <c r="S38" i="1"/>
  <c r="I9" i="25" s="1"/>
  <c r="R58" i="2"/>
  <c r="R56" i="2"/>
  <c r="S59" i="2"/>
  <c r="I25" i="25" s="1"/>
  <c r="R57" i="2"/>
  <c r="S40" i="1"/>
  <c r="I10" i="25" s="1"/>
  <c r="R44" i="1"/>
  <c r="C44" i="20"/>
  <c r="M44" i="20" s="1"/>
  <c r="C42" i="4"/>
  <c r="M42" i="4" s="1"/>
  <c r="C48" i="20"/>
  <c r="C43" i="20"/>
  <c r="C40" i="20"/>
  <c r="J40" i="20" s="1"/>
  <c r="K40" i="20" s="1"/>
  <c r="C37" i="20"/>
  <c r="M37" i="20" s="1"/>
  <c r="C38" i="20"/>
  <c r="C31" i="20"/>
  <c r="J31" i="20" s="1"/>
  <c r="K31" i="20" s="1"/>
  <c r="C34" i="2"/>
  <c r="L34" i="2" s="1"/>
  <c r="O34" i="2" s="1"/>
  <c r="B24" i="22"/>
  <c r="F6" i="24"/>
  <c r="G6" i="24"/>
  <c r="AD34" i="1" s="1"/>
  <c r="F7" i="24"/>
  <c r="G7" i="24"/>
  <c r="AD36" i="1" s="1"/>
  <c r="H7" i="24"/>
  <c r="AE36" i="1" s="1"/>
  <c r="F8" i="24"/>
  <c r="G8" i="24"/>
  <c r="AD38" i="1" s="1"/>
  <c r="H8" i="24"/>
  <c r="AE38" i="1" s="1"/>
  <c r="F9" i="24"/>
  <c r="AC40" i="1" s="1"/>
  <c r="G9" i="24"/>
  <c r="AD40" i="1" s="1"/>
  <c r="H9" i="24"/>
  <c r="AE40" i="1" s="1"/>
  <c r="F10" i="24"/>
  <c r="AC43" i="1" s="1"/>
  <c r="G10" i="24"/>
  <c r="AD43" i="1" s="1"/>
  <c r="H10" i="24"/>
  <c r="AE43" i="1" s="1"/>
  <c r="F11" i="24"/>
  <c r="G11" i="24"/>
  <c r="H11" i="24"/>
  <c r="F12" i="24"/>
  <c r="G12" i="24"/>
  <c r="H12" i="24"/>
  <c r="F13" i="24"/>
  <c r="G13" i="24"/>
  <c r="H13" i="24"/>
  <c r="F14" i="24"/>
  <c r="G14" i="24"/>
  <c r="H14" i="24"/>
  <c r="AE51" i="1" s="1"/>
  <c r="F15" i="24"/>
  <c r="G15" i="24"/>
  <c r="H15" i="24"/>
  <c r="F16" i="24"/>
  <c r="AC30" i="2" s="1"/>
  <c r="G16" i="24"/>
  <c r="AD30" i="2" s="1"/>
  <c r="H16" i="24"/>
  <c r="AE30" i="2" s="1"/>
  <c r="F17" i="24"/>
  <c r="AC35" i="2" s="1"/>
  <c r="G17" i="24"/>
  <c r="AD35" i="2" s="1"/>
  <c r="H17" i="24"/>
  <c r="AE35" i="2" s="1"/>
  <c r="F18" i="24"/>
  <c r="G18" i="24"/>
  <c r="AD39" i="2" s="1"/>
  <c r="H18" i="24"/>
  <c r="AE39" i="2" s="1"/>
  <c r="F19" i="24"/>
  <c r="G19" i="24"/>
  <c r="AD43" i="2" s="1"/>
  <c r="H19" i="24"/>
  <c r="AE43" i="2" s="1"/>
  <c r="F20" i="24"/>
  <c r="G20" i="24"/>
  <c r="AD46" i="2" s="1"/>
  <c r="H20" i="24"/>
  <c r="AE46" i="2" s="1"/>
  <c r="F21" i="24"/>
  <c r="AC49" i="2" s="1"/>
  <c r="G21" i="24"/>
  <c r="AD49" i="2" s="1"/>
  <c r="H21" i="24"/>
  <c r="AE49" i="2" s="1"/>
  <c r="F23" i="24"/>
  <c r="AC56" i="2" s="1"/>
  <c r="G23" i="24"/>
  <c r="AD56" i="2" s="1"/>
  <c r="H23" i="24"/>
  <c r="AE56" i="2" s="1"/>
  <c r="F22" i="24"/>
  <c r="AC53" i="2" s="1"/>
  <c r="G22" i="24"/>
  <c r="AD53" i="2" s="1"/>
  <c r="AE53" i="2"/>
  <c r="F24" i="24"/>
  <c r="G24" i="24"/>
  <c r="H24" i="24"/>
  <c r="F25" i="24"/>
  <c r="G25" i="24"/>
  <c r="H25" i="24"/>
  <c r="F26" i="24"/>
  <c r="G26" i="24"/>
  <c r="H26" i="24"/>
  <c r="F27" i="24"/>
  <c r="G27" i="24"/>
  <c r="H27" i="24"/>
  <c r="F28" i="24"/>
  <c r="G28" i="24"/>
  <c r="H28" i="24"/>
  <c r="F29" i="24"/>
  <c r="G29" i="24"/>
  <c r="H29" i="24"/>
  <c r="F30" i="24"/>
  <c r="G30" i="24"/>
  <c r="AD42" i="20" s="1"/>
  <c r="H30" i="24"/>
  <c r="AE42" i="20" s="1"/>
  <c r="F31" i="24"/>
  <c r="G31" i="24"/>
  <c r="AD46" i="20" s="1"/>
  <c r="H31" i="24"/>
  <c r="AE46" i="20" s="1"/>
  <c r="F32" i="24"/>
  <c r="G32" i="24"/>
  <c r="AD48" i="20" s="1"/>
  <c r="H32" i="24"/>
  <c r="AE48" i="20" s="1"/>
  <c r="F33" i="24"/>
  <c r="G33" i="24"/>
  <c r="AD34" i="4" s="1"/>
  <c r="H33" i="24"/>
  <c r="AE34" i="4" s="1"/>
  <c r="AC36" i="4"/>
  <c r="G34" i="24"/>
  <c r="AD36" i="4" s="1"/>
  <c r="H34" i="24"/>
  <c r="AE36" i="4" s="1"/>
  <c r="F35" i="24"/>
  <c r="AC39" i="4" s="1"/>
  <c r="G35" i="24"/>
  <c r="AD39" i="4" s="1"/>
  <c r="H35" i="24"/>
  <c r="AE39" i="4" s="1"/>
  <c r="F36" i="24"/>
  <c r="G36" i="24"/>
  <c r="AD41" i="4" s="1"/>
  <c r="H36" i="24"/>
  <c r="AE41" i="4" s="1"/>
  <c r="F37" i="24"/>
  <c r="G37" i="24"/>
  <c r="AD47" i="4" s="1"/>
  <c r="AE47" i="4"/>
  <c r="F51" i="24"/>
  <c r="G51" i="24"/>
  <c r="AD39" i="5" s="1"/>
  <c r="H51" i="24"/>
  <c r="AE39" i="5" s="1"/>
  <c r="H5" i="24"/>
  <c r="AE32" i="1" s="1"/>
  <c r="AD32" i="1"/>
  <c r="F5" i="24"/>
  <c r="C32" i="5"/>
  <c r="M32" i="5" s="1"/>
  <c r="C35" i="5"/>
  <c r="J35" i="5" s="1"/>
  <c r="K35" i="5" s="1"/>
  <c r="C29" i="5"/>
  <c r="M29" i="5" s="1"/>
  <c r="C27" i="5"/>
  <c r="J27" i="5" s="1"/>
  <c r="K27" i="5" s="1"/>
  <c r="C37" i="4"/>
  <c r="C36" i="4"/>
  <c r="M36" i="4" s="1"/>
  <c r="C47" i="20"/>
  <c r="L47" i="20" s="1"/>
  <c r="O47" i="20" s="1"/>
  <c r="C30" i="20"/>
  <c r="M30" i="20" s="1"/>
  <c r="V35" i="1"/>
  <c r="C35" i="1"/>
  <c r="J35" i="1" s="1"/>
  <c r="C49" i="2"/>
  <c r="C46" i="2"/>
  <c r="J46" i="2" s="1"/>
  <c r="K46" i="2" s="1"/>
  <c r="C20" i="4"/>
  <c r="J20" i="4" s="1"/>
  <c r="K20" i="4" s="1"/>
  <c r="C21" i="4"/>
  <c r="C22" i="4"/>
  <c r="C43" i="2"/>
  <c r="L43" i="2" s="1"/>
  <c r="O43" i="2" s="1"/>
  <c r="C48" i="1"/>
  <c r="C49" i="1"/>
  <c r="C50" i="1"/>
  <c r="C55" i="1"/>
  <c r="C54" i="1"/>
  <c r="C53" i="1"/>
  <c r="C52" i="1"/>
  <c r="C51" i="1"/>
  <c r="C47" i="1"/>
  <c r="C36" i="1"/>
  <c r="C34" i="1"/>
  <c r="J34" i="1" s="1"/>
  <c r="C28" i="1"/>
  <c r="L28" i="1" s="1"/>
  <c r="O28" i="1" s="1"/>
  <c r="C27" i="1"/>
  <c r="J27" i="1" s="1"/>
  <c r="K27" i="1" s="1"/>
  <c r="C26" i="1"/>
  <c r="L26" i="1" s="1"/>
  <c r="O26" i="1" s="1"/>
  <c r="C25" i="1"/>
  <c r="C24" i="1"/>
  <c r="J24" i="1" s="1"/>
  <c r="K24" i="1" s="1"/>
  <c r="C23" i="1"/>
  <c r="J23" i="1" s="1"/>
  <c r="K23" i="1" s="1"/>
  <c r="C22" i="1"/>
  <c r="M22" i="1" s="1"/>
  <c r="C21" i="1"/>
  <c r="M21" i="1" s="1"/>
  <c r="C20" i="1"/>
  <c r="C19" i="1"/>
  <c r="L19" i="1" s="1"/>
  <c r="O19" i="1" s="1"/>
  <c r="C18" i="1"/>
  <c r="C17" i="1"/>
  <c r="J17" i="1" s="1"/>
  <c r="K17" i="1" s="1"/>
  <c r="C16" i="1"/>
  <c r="C15" i="1"/>
  <c r="C14" i="1"/>
  <c r="M14" i="1" s="1"/>
  <c r="C13" i="1"/>
  <c r="J13" i="1" s="1"/>
  <c r="K13" i="1" s="1"/>
  <c r="C6" i="1"/>
  <c r="C36" i="5"/>
  <c r="C34" i="5"/>
  <c r="J34" i="5" s="1"/>
  <c r="K34" i="5" s="1"/>
  <c r="C33" i="5"/>
  <c r="J33" i="5" s="1"/>
  <c r="K33" i="5" s="1"/>
  <c r="C31" i="5"/>
  <c r="L31" i="5" s="1"/>
  <c r="O31" i="5" s="1"/>
  <c r="C30" i="5"/>
  <c r="L30" i="5" s="1"/>
  <c r="O30" i="5" s="1"/>
  <c r="C28" i="5"/>
  <c r="C25" i="5"/>
  <c r="M25" i="5" s="1"/>
  <c r="C24" i="5"/>
  <c r="L24" i="5" s="1"/>
  <c r="O24" i="5" s="1"/>
  <c r="C23" i="5"/>
  <c r="J23" i="5" s="1"/>
  <c r="K23" i="5" s="1"/>
  <c r="C19" i="5"/>
  <c r="M19" i="5" s="1"/>
  <c r="C18" i="5"/>
  <c r="J18" i="5" s="1"/>
  <c r="K18" i="5" s="1"/>
  <c r="C17" i="5"/>
  <c r="C16" i="5"/>
  <c r="C14" i="5"/>
  <c r="C13" i="5"/>
  <c r="L13" i="5" s="1"/>
  <c r="O13" i="5" s="1"/>
  <c r="C12" i="5"/>
  <c r="C11" i="5"/>
  <c r="M11" i="5" s="1"/>
  <c r="M10" i="5"/>
  <c r="C6" i="5"/>
  <c r="J6" i="5" s="1"/>
  <c r="K6" i="5" s="1"/>
  <c r="C45" i="4"/>
  <c r="M45" i="4" s="1"/>
  <c r="C44" i="4"/>
  <c r="L44" i="4" s="1"/>
  <c r="O44" i="4" s="1"/>
  <c r="C48" i="4"/>
  <c r="J48" i="4" s="1"/>
  <c r="K48" i="4" s="1"/>
  <c r="C47" i="4"/>
  <c r="M47" i="4" s="1"/>
  <c r="C43" i="4"/>
  <c r="L43" i="4" s="1"/>
  <c r="O43" i="4" s="1"/>
  <c r="C41" i="4"/>
  <c r="C40" i="4"/>
  <c r="C39" i="4"/>
  <c r="C38" i="4"/>
  <c r="L38" i="4" s="1"/>
  <c r="O38" i="4" s="1"/>
  <c r="C35" i="4"/>
  <c r="J35" i="4" s="1"/>
  <c r="K35" i="4" s="1"/>
  <c r="C34" i="4"/>
  <c r="C30" i="4"/>
  <c r="M30" i="4" s="1"/>
  <c r="C29" i="4"/>
  <c r="J29" i="4" s="1"/>
  <c r="K29" i="4" s="1"/>
  <c r="C28" i="4"/>
  <c r="J28" i="4" s="1"/>
  <c r="K28" i="4" s="1"/>
  <c r="C27" i="4"/>
  <c r="C19" i="4"/>
  <c r="J19" i="4" s="1"/>
  <c r="K19" i="4" s="1"/>
  <c r="C18" i="4"/>
  <c r="M18" i="4" s="1"/>
  <c r="C17" i="4"/>
  <c r="L17" i="4" s="1"/>
  <c r="O17" i="4" s="1"/>
  <c r="C16" i="4"/>
  <c r="C15" i="4"/>
  <c r="J15" i="4" s="1"/>
  <c r="K15" i="4" s="1"/>
  <c r="C14" i="4"/>
  <c r="C10" i="4"/>
  <c r="L10" i="4" s="1"/>
  <c r="O10" i="4" s="1"/>
  <c r="C8" i="4"/>
  <c r="C7" i="4"/>
  <c r="C6" i="4"/>
  <c r="M6" i="4" s="1"/>
  <c r="C48" i="2"/>
  <c r="J48" i="2" s="1"/>
  <c r="K48" i="2" s="1"/>
  <c r="C47" i="2"/>
  <c r="L47" i="2" s="1"/>
  <c r="O47" i="2" s="1"/>
  <c r="C45" i="2"/>
  <c r="M45" i="2" s="1"/>
  <c r="C44" i="2"/>
  <c r="J44" i="2" s="1"/>
  <c r="K44" i="2" s="1"/>
  <c r="C42" i="2"/>
  <c r="M42" i="2" s="1"/>
  <c r="C41" i="2"/>
  <c r="C40" i="2"/>
  <c r="C39" i="2"/>
  <c r="M39" i="2" s="1"/>
  <c r="C38" i="2"/>
  <c r="J38" i="2" s="1"/>
  <c r="K38" i="2" s="1"/>
  <c r="C37" i="2"/>
  <c r="M37" i="2" s="1"/>
  <c r="C36" i="2"/>
  <c r="M36" i="2" s="1"/>
  <c r="C35" i="2"/>
  <c r="C33" i="2"/>
  <c r="J33" i="2" s="1"/>
  <c r="K33" i="2" s="1"/>
  <c r="C32" i="2"/>
  <c r="M32" i="2" s="1"/>
  <c r="C31" i="2"/>
  <c r="M31" i="2" s="1"/>
  <c r="C30" i="2"/>
  <c r="M30" i="2" s="1"/>
  <c r="C26" i="2"/>
  <c r="C25" i="2"/>
  <c r="C24" i="2"/>
  <c r="L24" i="2" s="1"/>
  <c r="O24" i="2" s="1"/>
  <c r="C23" i="2"/>
  <c r="C22" i="2"/>
  <c r="M22" i="2" s="1"/>
  <c r="C21" i="2"/>
  <c r="L21" i="2" s="1"/>
  <c r="O21" i="2" s="1"/>
  <c r="C20" i="2"/>
  <c r="J20" i="2" s="1"/>
  <c r="K20" i="2" s="1"/>
  <c r="C19" i="2"/>
  <c r="M19" i="2" s="1"/>
  <c r="C18" i="2"/>
  <c r="C17" i="2"/>
  <c r="C15" i="2"/>
  <c r="C14" i="2"/>
  <c r="C13" i="2"/>
  <c r="L13" i="2" s="1"/>
  <c r="O13" i="2" s="1"/>
  <c r="C12" i="2"/>
  <c r="M12" i="2" s="1"/>
  <c r="C8" i="2"/>
  <c r="J8" i="2" s="1"/>
  <c r="K8" i="2" s="1"/>
  <c r="C7" i="2"/>
  <c r="M7" i="2" s="1"/>
  <c r="C6" i="2"/>
  <c r="L6" i="2" s="1"/>
  <c r="O6" i="2" s="1"/>
  <c r="C29" i="20"/>
  <c r="J29" i="20" s="1"/>
  <c r="K29" i="20" s="1"/>
  <c r="C32" i="20"/>
  <c r="L32" i="20" s="1"/>
  <c r="O32" i="20" s="1"/>
  <c r="C33" i="20"/>
  <c r="J33" i="20" s="1"/>
  <c r="K33" i="20" s="1"/>
  <c r="C34" i="20"/>
  <c r="J34" i="20" s="1"/>
  <c r="K34" i="20" s="1"/>
  <c r="C35" i="20"/>
  <c r="C36" i="20"/>
  <c r="M36" i="20" s="1"/>
  <c r="C39" i="20"/>
  <c r="M39" i="20" s="1"/>
  <c r="C41" i="20"/>
  <c r="J41" i="20" s="1"/>
  <c r="K41" i="20" s="1"/>
  <c r="C42" i="20"/>
  <c r="J42" i="20" s="1"/>
  <c r="K42" i="20" s="1"/>
  <c r="C45" i="20"/>
  <c r="C46" i="20"/>
  <c r="J46" i="20" s="1"/>
  <c r="K46" i="20" s="1"/>
  <c r="C49" i="20"/>
  <c r="M49" i="20" s="1"/>
  <c r="C12" i="20"/>
  <c r="C13" i="20"/>
  <c r="C16" i="20"/>
  <c r="L16" i="20" s="1"/>
  <c r="O16" i="20" s="1"/>
  <c r="C17" i="20"/>
  <c r="C18" i="20"/>
  <c r="J18" i="20" s="1"/>
  <c r="K18" i="20" s="1"/>
  <c r="C19" i="20"/>
  <c r="L19" i="20" s="1"/>
  <c r="O19" i="20" s="1"/>
  <c r="C20" i="20"/>
  <c r="C21" i="20"/>
  <c r="C23" i="20"/>
  <c r="C24" i="20"/>
  <c r="L24" i="20" s="1"/>
  <c r="O24" i="20" s="1"/>
  <c r="C25" i="20"/>
  <c r="J25" i="20" s="1"/>
  <c r="K25" i="20" s="1"/>
  <c r="C6" i="20"/>
  <c r="J6" i="20" s="1"/>
  <c r="V34" i="1"/>
  <c r="V36" i="1"/>
  <c r="V47" i="1"/>
  <c r="V48" i="1"/>
  <c r="V49" i="1"/>
  <c r="V50" i="1"/>
  <c r="V51" i="1"/>
  <c r="V52" i="1"/>
  <c r="V53" i="1"/>
  <c r="V54" i="1"/>
  <c r="V55" i="1"/>
  <c r="W55" i="1"/>
  <c r="W36" i="1"/>
  <c r="W50" i="1"/>
  <c r="W49" i="1"/>
  <c r="W53" i="1"/>
  <c r="W51" i="1"/>
  <c r="W35" i="1"/>
  <c r="W54" i="1"/>
  <c r="W47" i="1"/>
  <c r="W52" i="1"/>
  <c r="W48" i="1"/>
  <c r="W34" i="1"/>
  <c r="X49" i="1" l="1"/>
  <c r="X50" i="1"/>
  <c r="S43" i="1"/>
  <c r="I11" i="25" s="1"/>
  <c r="E19" i="18"/>
  <c r="F19" i="27"/>
  <c r="E9" i="18"/>
  <c r="F9" i="27"/>
  <c r="F13" i="18"/>
  <c r="G13" i="18" s="1"/>
  <c r="G13" i="27"/>
  <c r="H13" i="27" s="1"/>
  <c r="M15" i="1"/>
  <c r="J15" i="1"/>
  <c r="K15" i="1" s="1"/>
  <c r="S56" i="2"/>
  <c r="I24" i="25" s="1"/>
  <c r="J41" i="25"/>
  <c r="J51" i="25"/>
  <c r="J42" i="25"/>
  <c r="J43" i="25"/>
  <c r="J40" i="25"/>
  <c r="J50" i="25"/>
  <c r="J44" i="25"/>
  <c r="H20" i="25"/>
  <c r="AC43" i="2"/>
  <c r="H19" i="25"/>
  <c r="AC39" i="2"/>
  <c r="H37" i="25"/>
  <c r="AC41" i="4"/>
  <c r="H21" i="25"/>
  <c r="AC46" i="2"/>
  <c r="H38" i="25"/>
  <c r="AC47" i="4"/>
  <c r="H34" i="25"/>
  <c r="AC34" i="4"/>
  <c r="H52" i="25"/>
  <c r="J52" i="25" s="1"/>
  <c r="AC39" i="5"/>
  <c r="H7" i="25"/>
  <c r="AC34" i="1"/>
  <c r="H6" i="25"/>
  <c r="AC32" i="1"/>
  <c r="AD35" i="20"/>
  <c r="AD29" i="20"/>
  <c r="AE33" i="20"/>
  <c r="H31" i="25"/>
  <c r="AC42" i="20"/>
  <c r="AD33" i="20"/>
  <c r="AE59" i="2"/>
  <c r="AE39" i="20"/>
  <c r="AC33" i="20"/>
  <c r="AD59" i="2"/>
  <c r="AE29" i="20"/>
  <c r="AC35" i="20"/>
  <c r="AC29" i="20"/>
  <c r="H33" i="25"/>
  <c r="AC48" i="20"/>
  <c r="AE31" i="20"/>
  <c r="AC39" i="20"/>
  <c r="AD31" i="20"/>
  <c r="H32" i="25"/>
  <c r="AC46" i="20"/>
  <c r="AD39" i="20"/>
  <c r="H25" i="25"/>
  <c r="AC59" i="2"/>
  <c r="AE35" i="20"/>
  <c r="AC31" i="20"/>
  <c r="M36" i="1"/>
  <c r="J36" i="1"/>
  <c r="K36" i="1" s="1"/>
  <c r="M55" i="1"/>
  <c r="J55" i="1"/>
  <c r="K55" i="1" s="1"/>
  <c r="L54" i="1"/>
  <c r="O54" i="1" s="1"/>
  <c r="J54" i="1"/>
  <c r="K54" i="1" s="1"/>
  <c r="M47" i="1"/>
  <c r="J47" i="1"/>
  <c r="K47" i="1" s="1"/>
  <c r="L50" i="1"/>
  <c r="O50" i="1" s="1"/>
  <c r="J50" i="1"/>
  <c r="K50" i="1" s="1"/>
  <c r="M49" i="1"/>
  <c r="J49" i="1"/>
  <c r="K49" i="1" s="1"/>
  <c r="J48" i="1"/>
  <c r="K48" i="1" s="1"/>
  <c r="X36" i="1"/>
  <c r="Y36" i="1" s="1"/>
  <c r="M52" i="1"/>
  <c r="J52" i="1"/>
  <c r="K52" i="1" s="1"/>
  <c r="L51" i="1"/>
  <c r="O51" i="1" s="1"/>
  <c r="J51" i="1"/>
  <c r="K51" i="1" s="1"/>
  <c r="X51" i="1"/>
  <c r="J53" i="1"/>
  <c r="K53" i="1" s="1"/>
  <c r="AD46" i="1"/>
  <c r="H8" i="25"/>
  <c r="AC36" i="1"/>
  <c r="H13" i="25"/>
  <c r="AC46" i="1"/>
  <c r="AD51" i="1"/>
  <c r="AE45" i="1"/>
  <c r="H15" i="25"/>
  <c r="AC51" i="1"/>
  <c r="H12" i="25"/>
  <c r="AC45" i="1"/>
  <c r="AE54" i="1"/>
  <c r="AD54" i="1"/>
  <c r="AC49" i="1"/>
  <c r="AD45" i="1"/>
  <c r="AE49" i="1"/>
  <c r="AD49" i="1"/>
  <c r="H9" i="25"/>
  <c r="AC38" i="1"/>
  <c r="AC54" i="1"/>
  <c r="AE46" i="1"/>
  <c r="H35" i="25"/>
  <c r="H36" i="25"/>
  <c r="H14" i="25"/>
  <c r="F52" i="24"/>
  <c r="H30" i="25"/>
  <c r="L48" i="4"/>
  <c r="O48" i="4" s="1"/>
  <c r="X55" i="1"/>
  <c r="X35" i="1"/>
  <c r="J19" i="1"/>
  <c r="K19" i="1" s="1"/>
  <c r="M19" i="1"/>
  <c r="L19" i="4"/>
  <c r="O19" i="4" s="1"/>
  <c r="M20" i="2"/>
  <c r="N20" i="2" s="1"/>
  <c r="P20" i="2" s="1"/>
  <c r="M23" i="5"/>
  <c r="N23" i="5" s="1"/>
  <c r="P23" i="5" s="1"/>
  <c r="L46" i="20"/>
  <c r="O46" i="20" s="1"/>
  <c r="M35" i="4"/>
  <c r="N35" i="4" s="1"/>
  <c r="P35" i="4" s="1"/>
  <c r="X53" i="1"/>
  <c r="X52" i="1"/>
  <c r="L25" i="5"/>
  <c r="O25" i="5" s="1"/>
  <c r="J13" i="2"/>
  <c r="K13" i="2" s="1"/>
  <c r="H28" i="25"/>
  <c r="H55" i="24"/>
  <c r="F57" i="24"/>
  <c r="E57" i="25" s="1"/>
  <c r="F58" i="24"/>
  <c r="E58" i="25" s="1"/>
  <c r="H59" i="24"/>
  <c r="F59" i="24"/>
  <c r="E59" i="25" s="1"/>
  <c r="H58" i="24"/>
  <c r="H27" i="25"/>
  <c r="F56" i="24"/>
  <c r="H23" i="25"/>
  <c r="H6" i="24"/>
  <c r="AE34" i="1" s="1"/>
  <c r="H56" i="24"/>
  <c r="H52" i="24"/>
  <c r="G56" i="24"/>
  <c r="G59" i="24"/>
  <c r="X48" i="1"/>
  <c r="J30" i="20"/>
  <c r="K30" i="20" s="1"/>
  <c r="N30" i="20" s="1"/>
  <c r="P30" i="20" s="1"/>
  <c r="H11" i="25"/>
  <c r="H10" i="25"/>
  <c r="X34" i="1"/>
  <c r="H18" i="25"/>
  <c r="G57" i="24"/>
  <c r="H16" i="25"/>
  <c r="H29" i="25"/>
  <c r="L8" i="2"/>
  <c r="O8" i="2" s="1"/>
  <c r="J7" i="2"/>
  <c r="K7" i="2" s="1"/>
  <c r="N7" i="2" s="1"/>
  <c r="M48" i="4"/>
  <c r="N48" i="4" s="1"/>
  <c r="P48" i="4" s="1"/>
  <c r="M13" i="2"/>
  <c r="L55" i="1"/>
  <c r="O55" i="1" s="1"/>
  <c r="L23" i="5"/>
  <c r="O23" i="5" s="1"/>
  <c r="J19" i="5"/>
  <c r="K19" i="5" s="1"/>
  <c r="N19" i="5" s="1"/>
  <c r="P19" i="5" s="1"/>
  <c r="L48" i="2"/>
  <c r="O48" i="2" s="1"/>
  <c r="M47" i="20"/>
  <c r="L19" i="5"/>
  <c r="O19" i="5" s="1"/>
  <c r="L29" i="20"/>
  <c r="O29" i="20" s="1"/>
  <c r="J22" i="2"/>
  <c r="K22" i="2" s="1"/>
  <c r="N22" i="2" s="1"/>
  <c r="P22" i="2" s="1"/>
  <c r="L22" i="2"/>
  <c r="O22" i="2" s="1"/>
  <c r="L36" i="20"/>
  <c r="O36" i="20" s="1"/>
  <c r="L45" i="2"/>
  <c r="O45" i="2" s="1"/>
  <c r="J42" i="2"/>
  <c r="K42" i="2" s="1"/>
  <c r="N42" i="2" s="1"/>
  <c r="P42" i="2" s="1"/>
  <c r="L46" i="2"/>
  <c r="O46" i="2" s="1"/>
  <c r="H24" i="25"/>
  <c r="G52" i="24"/>
  <c r="X54" i="1"/>
  <c r="M6" i="2"/>
  <c r="J45" i="2"/>
  <c r="K45" i="2" s="1"/>
  <c r="N45" i="2" s="1"/>
  <c r="P45" i="2" s="1"/>
  <c r="M19" i="20"/>
  <c r="F55" i="24"/>
  <c r="E55" i="25" s="1"/>
  <c r="G58" i="24"/>
  <c r="H17" i="25"/>
  <c r="J6" i="2"/>
  <c r="K6" i="2" s="1"/>
  <c r="L53" i="1"/>
  <c r="O53" i="1" s="1"/>
  <c r="G55" i="24"/>
  <c r="H22" i="25"/>
  <c r="J34" i="2"/>
  <c r="K34" i="2" s="1"/>
  <c r="X47" i="1"/>
  <c r="L7" i="2"/>
  <c r="O7" i="2" s="1"/>
  <c r="M46" i="20"/>
  <c r="N46" i="20" s="1"/>
  <c r="P46" i="20" s="1"/>
  <c r="M53" i="1"/>
  <c r="M33" i="5"/>
  <c r="N33" i="5" s="1"/>
  <c r="P33" i="5" s="1"/>
  <c r="J21" i="2"/>
  <c r="K21" i="2" s="1"/>
  <c r="H57" i="24"/>
  <c r="J24" i="5"/>
  <c r="K24" i="5" s="1"/>
  <c r="H26" i="25"/>
  <c r="L49" i="20"/>
  <c r="O49" i="20" s="1"/>
  <c r="L30" i="4"/>
  <c r="O30" i="4" s="1"/>
  <c r="L18" i="20"/>
  <c r="O18" i="20" s="1"/>
  <c r="L21" i="1"/>
  <c r="O21" i="1" s="1"/>
  <c r="J43" i="4"/>
  <c r="K43" i="4" s="1"/>
  <c r="J36" i="2"/>
  <c r="K36" i="2" s="1"/>
  <c r="N36" i="2" s="1"/>
  <c r="P36" i="2" s="1"/>
  <c r="L41" i="20"/>
  <c r="O41" i="20" s="1"/>
  <c r="J31" i="5"/>
  <c r="K31" i="5" s="1"/>
  <c r="J30" i="5"/>
  <c r="K30" i="5" s="1"/>
  <c r="J21" i="1"/>
  <c r="K21" i="1" s="1"/>
  <c r="N21" i="1" s="1"/>
  <c r="P21" i="1" s="1"/>
  <c r="M43" i="4"/>
  <c r="L47" i="4"/>
  <c r="O47" i="4" s="1"/>
  <c r="J49" i="20"/>
  <c r="K49" i="20" s="1"/>
  <c r="N49" i="20" s="1"/>
  <c r="P49" i="20" s="1"/>
  <c r="M31" i="5"/>
  <c r="L18" i="5"/>
  <c r="O18" i="5" s="1"/>
  <c r="L20" i="2"/>
  <c r="O20" i="2" s="1"/>
  <c r="M29" i="20"/>
  <c r="N29" i="20" s="1"/>
  <c r="P29" i="20" s="1"/>
  <c r="J19" i="20"/>
  <c r="K19" i="20" s="1"/>
  <c r="J47" i="4"/>
  <c r="K47" i="4" s="1"/>
  <c r="N47" i="4" s="1"/>
  <c r="P47" i="4" s="1"/>
  <c r="M46" i="2"/>
  <c r="N46" i="2" s="1"/>
  <c r="P46" i="2" s="1"/>
  <c r="L28" i="4"/>
  <c r="O28" i="4" s="1"/>
  <c r="M50" i="1"/>
  <c r="M29" i="4"/>
  <c r="N29" i="4" s="1"/>
  <c r="P29" i="4" s="1"/>
  <c r="M28" i="4"/>
  <c r="N28" i="4" s="1"/>
  <c r="P28" i="4" s="1"/>
  <c r="L36" i="4"/>
  <c r="O36" i="4" s="1"/>
  <c r="M48" i="2"/>
  <c r="N48" i="2" s="1"/>
  <c r="P48" i="2" s="1"/>
  <c r="L36" i="1"/>
  <c r="O36" i="1" s="1"/>
  <c r="M30" i="5"/>
  <c r="J10" i="4"/>
  <c r="K10" i="4" s="1"/>
  <c r="M17" i="4"/>
  <c r="J16" i="20"/>
  <c r="K16" i="20" s="1"/>
  <c r="L35" i="4"/>
  <c r="O35" i="4" s="1"/>
  <c r="M16" i="20"/>
  <c r="M54" i="1"/>
  <c r="J31" i="2"/>
  <c r="K31" i="2" s="1"/>
  <c r="N31" i="2" s="1"/>
  <c r="P31" i="2" s="1"/>
  <c r="L20" i="4"/>
  <c r="O20" i="4" s="1"/>
  <c r="M27" i="5"/>
  <c r="N27" i="5" s="1"/>
  <c r="P27" i="5" s="1"/>
  <c r="L37" i="20"/>
  <c r="O37" i="20" s="1"/>
  <c r="M20" i="4"/>
  <c r="N20" i="4" s="1"/>
  <c r="P20" i="4" s="1"/>
  <c r="L27" i="1"/>
  <c r="O27" i="1" s="1"/>
  <c r="M33" i="2"/>
  <c r="N33" i="2" s="1"/>
  <c r="P33" i="2" s="1"/>
  <c r="J17" i="4"/>
  <c r="K17" i="4" s="1"/>
  <c r="L25" i="20"/>
  <c r="O25" i="20" s="1"/>
  <c r="J37" i="20"/>
  <c r="K37" i="20" s="1"/>
  <c r="N37" i="20" s="1"/>
  <c r="P37" i="20" s="1"/>
  <c r="M27" i="1"/>
  <c r="N27" i="1" s="1"/>
  <c r="P27" i="1" s="1"/>
  <c r="L31" i="2"/>
  <c r="O31" i="2" s="1"/>
  <c r="L39" i="2"/>
  <c r="O39" i="2" s="1"/>
  <c r="L42" i="2"/>
  <c r="O42" i="2" s="1"/>
  <c r="L17" i="1"/>
  <c r="O17" i="1" s="1"/>
  <c r="M8" i="2"/>
  <c r="N8" i="2" s="1"/>
  <c r="M44" i="2"/>
  <c r="N44" i="2" s="1"/>
  <c r="P44" i="2" s="1"/>
  <c r="J36" i="20"/>
  <c r="K36" i="20" s="1"/>
  <c r="N36" i="20" s="1"/>
  <c r="P36" i="20" s="1"/>
  <c r="L29" i="4"/>
  <c r="O29" i="4" s="1"/>
  <c r="M19" i="4"/>
  <c r="N19" i="4" s="1"/>
  <c r="P19" i="4" s="1"/>
  <c r="L33" i="2"/>
  <c r="O33" i="2" s="1"/>
  <c r="M25" i="20"/>
  <c r="N25" i="20" s="1"/>
  <c r="P25" i="20" s="1"/>
  <c r="L30" i="20"/>
  <c r="O30" i="20" s="1"/>
  <c r="L31" i="20"/>
  <c r="O31" i="20" s="1"/>
  <c r="M40" i="20"/>
  <c r="N40" i="20" s="1"/>
  <c r="P40" i="20" s="1"/>
  <c r="O26" i="2"/>
  <c r="Q26" i="2" s="1"/>
  <c r="J26" i="2"/>
  <c r="K26" i="2" s="1"/>
  <c r="M41" i="2"/>
  <c r="J41" i="2"/>
  <c r="K41" i="2" s="1"/>
  <c r="L41" i="2"/>
  <c r="O41" i="2" s="1"/>
  <c r="L40" i="4"/>
  <c r="O40" i="4" s="1"/>
  <c r="J40" i="4"/>
  <c r="K40" i="4" s="1"/>
  <c r="L17" i="5"/>
  <c r="O17" i="5" s="1"/>
  <c r="J17" i="5"/>
  <c r="K17" i="5" s="1"/>
  <c r="M32" i="20"/>
  <c r="J32" i="1"/>
  <c r="K32" i="1" s="1"/>
  <c r="L32" i="1"/>
  <c r="O32" i="1" s="1"/>
  <c r="M32" i="1"/>
  <c r="J22" i="4"/>
  <c r="K22" i="4" s="1"/>
  <c r="L22" i="4"/>
  <c r="O22" i="4" s="1"/>
  <c r="M22" i="4"/>
  <c r="J18" i="2"/>
  <c r="K18" i="2" s="1"/>
  <c r="L18" i="2"/>
  <c r="O18" i="2" s="1"/>
  <c r="M8" i="4"/>
  <c r="L8" i="4"/>
  <c r="O8" i="4" s="1"/>
  <c r="J8" i="4"/>
  <c r="K8" i="4" s="1"/>
  <c r="J25" i="1"/>
  <c r="K25" i="1" s="1"/>
  <c r="M25" i="1"/>
  <c r="L25" i="1"/>
  <c r="O25" i="1" s="1"/>
  <c r="M34" i="1"/>
  <c r="L34" i="1"/>
  <c r="O34" i="1" s="1"/>
  <c r="K34" i="1"/>
  <c r="L21" i="4"/>
  <c r="O21" i="4" s="1"/>
  <c r="M21" i="4"/>
  <c r="J21" i="4"/>
  <c r="K21" i="4" s="1"/>
  <c r="J21" i="20"/>
  <c r="K21" i="20" s="1"/>
  <c r="M21" i="20"/>
  <c r="L32" i="2"/>
  <c r="O32" i="2" s="1"/>
  <c r="J32" i="2"/>
  <c r="K32" i="2" s="1"/>
  <c r="N32" i="2" s="1"/>
  <c r="P32" i="2" s="1"/>
  <c r="M18" i="2"/>
  <c r="M17" i="1"/>
  <c r="N17" i="1" s="1"/>
  <c r="P17" i="1" s="1"/>
  <c r="J18" i="1"/>
  <c r="K18" i="1" s="1"/>
  <c r="L18" i="1"/>
  <c r="O18" i="1" s="1"/>
  <c r="M18" i="1"/>
  <c r="M26" i="1"/>
  <c r="J26" i="1"/>
  <c r="K26" i="1" s="1"/>
  <c r="M17" i="2"/>
  <c r="J17" i="2"/>
  <c r="K17" i="2" s="1"/>
  <c r="L17" i="2"/>
  <c r="O17" i="2" s="1"/>
  <c r="J25" i="2"/>
  <c r="K25" i="2" s="1"/>
  <c r="M25" i="2"/>
  <c r="M40" i="2"/>
  <c r="J40" i="2"/>
  <c r="K40" i="2" s="1"/>
  <c r="L40" i="2"/>
  <c r="O40" i="2" s="1"/>
  <c r="M7" i="4"/>
  <c r="J7" i="4"/>
  <c r="K7" i="4" s="1"/>
  <c r="L7" i="4"/>
  <c r="O7" i="4" s="1"/>
  <c r="J16" i="5"/>
  <c r="K16" i="5" s="1"/>
  <c r="M16" i="5"/>
  <c r="L16" i="5"/>
  <c r="O16" i="5" s="1"/>
  <c r="J47" i="2"/>
  <c r="K47" i="2" s="1"/>
  <c r="L33" i="5"/>
  <c r="O33" i="5" s="1"/>
  <c r="J30" i="4"/>
  <c r="K30" i="4" s="1"/>
  <c r="N30" i="4" s="1"/>
  <c r="P30" i="4" s="1"/>
  <c r="M18" i="20"/>
  <c r="N18" i="20" s="1"/>
  <c r="P18" i="20" s="1"/>
  <c r="M13" i="1"/>
  <c r="N13" i="1" s="1"/>
  <c r="P13" i="1" s="1"/>
  <c r="L11" i="5"/>
  <c r="O11" i="5" s="1"/>
  <c r="M15" i="4"/>
  <c r="N15" i="4" s="1"/>
  <c r="P15" i="4" s="1"/>
  <c r="L36" i="2"/>
  <c r="O36" i="2" s="1"/>
  <c r="M10" i="4"/>
  <c r="L13" i="1"/>
  <c r="O13" i="1" s="1"/>
  <c r="M24" i="5"/>
  <c r="L15" i="4"/>
  <c r="O15" i="4" s="1"/>
  <c r="M18" i="5"/>
  <c r="N18" i="5" s="1"/>
  <c r="P18" i="5" s="1"/>
  <c r="J47" i="20"/>
  <c r="K47" i="20" s="1"/>
  <c r="M31" i="20"/>
  <c r="N31" i="20" s="1"/>
  <c r="P31" i="20" s="1"/>
  <c r="J11" i="5"/>
  <c r="K11" i="5" s="1"/>
  <c r="N11" i="5" s="1"/>
  <c r="P11" i="5" s="1"/>
  <c r="M21" i="2"/>
  <c r="J48" i="20"/>
  <c r="K48" i="20" s="1"/>
  <c r="L48" i="20"/>
  <c r="O48" i="20" s="1"/>
  <c r="M23" i="2"/>
  <c r="J23" i="2"/>
  <c r="K23" i="2" s="1"/>
  <c r="L14" i="5"/>
  <c r="O14" i="5" s="1"/>
  <c r="M14" i="5"/>
  <c r="J14" i="5"/>
  <c r="K14" i="5" s="1"/>
  <c r="L33" i="20"/>
  <c r="O33" i="20" s="1"/>
  <c r="M33" i="20"/>
  <c r="N33" i="20" s="1"/>
  <c r="P33" i="20" s="1"/>
  <c r="L25" i="2"/>
  <c r="O25" i="2" s="1"/>
  <c r="J49" i="2"/>
  <c r="K49" i="2" s="1"/>
  <c r="M49" i="2"/>
  <c r="L49" i="2"/>
  <c r="O49" i="2" s="1"/>
  <c r="J37" i="4"/>
  <c r="K37" i="4" s="1"/>
  <c r="M37" i="4"/>
  <c r="L37" i="4"/>
  <c r="O37" i="4" s="1"/>
  <c r="J30" i="2"/>
  <c r="K30" i="2" s="1"/>
  <c r="N30" i="2" s="1"/>
  <c r="P30" i="2" s="1"/>
  <c r="J25" i="5"/>
  <c r="K25" i="5" s="1"/>
  <c r="N25" i="5" s="1"/>
  <c r="P25" i="5" s="1"/>
  <c r="M47" i="2"/>
  <c r="L49" i="1"/>
  <c r="O49" i="1" s="1"/>
  <c r="M38" i="20"/>
  <c r="L38" i="20"/>
  <c r="O38" i="20" s="1"/>
  <c r="J6" i="4"/>
  <c r="K6" i="4" s="1"/>
  <c r="N6" i="4" s="1"/>
  <c r="E15" i="27" s="1"/>
  <c r="L30" i="2"/>
  <c r="O30" i="2" s="1"/>
  <c r="L18" i="4"/>
  <c r="O18" i="4" s="1"/>
  <c r="L6" i="1"/>
  <c r="O6" i="1" s="1"/>
  <c r="J6" i="1"/>
  <c r="K6" i="1" s="1"/>
  <c r="M6" i="1"/>
  <c r="M20" i="1"/>
  <c r="J20" i="1"/>
  <c r="K20" i="1" s="1"/>
  <c r="L20" i="1"/>
  <c r="O20" i="1" s="1"/>
  <c r="J28" i="1"/>
  <c r="K28" i="1" s="1"/>
  <c r="M28" i="1"/>
  <c r="L47" i="1"/>
  <c r="O47" i="1" s="1"/>
  <c r="J44" i="4"/>
  <c r="K44" i="4" s="1"/>
  <c r="M44" i="4"/>
  <c r="J39" i="2"/>
  <c r="K39" i="2" s="1"/>
  <c r="N39" i="2" s="1"/>
  <c r="P39" i="2" s="1"/>
  <c r="L12" i="20"/>
  <c r="O12" i="20" s="1"/>
  <c r="M12" i="20"/>
  <c r="J12" i="20"/>
  <c r="K12" i="20" s="1"/>
  <c r="L6" i="4"/>
  <c r="O6" i="4" s="1"/>
  <c r="J18" i="4"/>
  <c r="K18" i="4" s="1"/>
  <c r="N18" i="4" s="1"/>
  <c r="P18" i="4" s="1"/>
  <c r="J38" i="20"/>
  <c r="K38" i="20" s="1"/>
  <c r="L6" i="20"/>
  <c r="O6" i="20" s="1"/>
  <c r="M6" i="20"/>
  <c r="K6" i="20"/>
  <c r="M17" i="20"/>
  <c r="J17" i="20"/>
  <c r="K17" i="20" s="1"/>
  <c r="L17" i="20"/>
  <c r="O17" i="20" s="1"/>
  <c r="L37" i="2"/>
  <c r="O37" i="2" s="1"/>
  <c r="J37" i="2"/>
  <c r="K37" i="2" s="1"/>
  <c r="N37" i="2" s="1"/>
  <c r="P37" i="2" s="1"/>
  <c r="M16" i="4"/>
  <c r="J16" i="4"/>
  <c r="K16" i="4" s="1"/>
  <c r="L16" i="4"/>
  <c r="O16" i="4" s="1"/>
  <c r="J34" i="4"/>
  <c r="K34" i="4" s="1"/>
  <c r="M34" i="4"/>
  <c r="L34" i="4"/>
  <c r="O34" i="4" s="1"/>
  <c r="M12" i="5"/>
  <c r="J12" i="5"/>
  <c r="L12" i="5"/>
  <c r="O12" i="5" s="1"/>
  <c r="J29" i="5"/>
  <c r="K29" i="5" s="1"/>
  <c r="N29" i="5" s="1"/>
  <c r="P29" i="5" s="1"/>
  <c r="L29" i="5"/>
  <c r="O29" i="5" s="1"/>
  <c r="L42" i="20"/>
  <c r="O42" i="20" s="1"/>
  <c r="M42" i="20"/>
  <c r="N42" i="20" s="1"/>
  <c r="P42" i="20" s="1"/>
  <c r="J19" i="2"/>
  <c r="K19" i="2" s="1"/>
  <c r="N19" i="2" s="1"/>
  <c r="P19" i="2" s="1"/>
  <c r="L19" i="2"/>
  <c r="O19" i="2" s="1"/>
  <c r="M6" i="5"/>
  <c r="N6" i="5" s="1"/>
  <c r="L6" i="5"/>
  <c r="O6" i="5" s="1"/>
  <c r="L52" i="1"/>
  <c r="O52" i="1" s="1"/>
  <c r="L21" i="20"/>
  <c r="O21" i="20" s="1"/>
  <c r="M35" i="2"/>
  <c r="L35" i="2"/>
  <c r="O35" i="2" s="1"/>
  <c r="J14" i="4"/>
  <c r="K14" i="4" s="1"/>
  <c r="M14" i="4"/>
  <c r="L14" i="4"/>
  <c r="O14" i="4" s="1"/>
  <c r="L10" i="5"/>
  <c r="O10" i="5" s="1"/>
  <c r="J10" i="5"/>
  <c r="K10" i="5" s="1"/>
  <c r="N10" i="5" s="1"/>
  <c r="J32" i="5"/>
  <c r="K32" i="5" s="1"/>
  <c r="N32" i="5" s="1"/>
  <c r="P32" i="5" s="1"/>
  <c r="L32" i="5"/>
  <c r="O32" i="5" s="1"/>
  <c r="J43" i="2"/>
  <c r="K43" i="2" s="1"/>
  <c r="M43" i="2"/>
  <c r="L44" i="2"/>
  <c r="O44" i="2" s="1"/>
  <c r="M17" i="5"/>
  <c r="J35" i="2"/>
  <c r="K35" i="2" s="1"/>
  <c r="M40" i="4"/>
  <c r="J39" i="20"/>
  <c r="K39" i="20" s="1"/>
  <c r="N39" i="20" s="1"/>
  <c r="P39" i="20" s="1"/>
  <c r="L39" i="20"/>
  <c r="O39" i="20" s="1"/>
  <c r="J12" i="2"/>
  <c r="K12" i="2" s="1"/>
  <c r="N12" i="2" s="1"/>
  <c r="P12" i="2" s="1"/>
  <c r="L12" i="2"/>
  <c r="O12" i="2" s="1"/>
  <c r="M41" i="20"/>
  <c r="N41" i="20" s="1"/>
  <c r="P41" i="20" s="1"/>
  <c r="J32" i="20"/>
  <c r="K32" i="20" s="1"/>
  <c r="L27" i="5"/>
  <c r="O27" i="5" s="1"/>
  <c r="M34" i="2"/>
  <c r="L42" i="4"/>
  <c r="O42" i="4" s="1"/>
  <c r="J24" i="20"/>
  <c r="K24" i="20" s="1"/>
  <c r="M24" i="20"/>
  <c r="M13" i="20"/>
  <c r="L13" i="20"/>
  <c r="O13" i="20" s="1"/>
  <c r="J13" i="20"/>
  <c r="K13" i="20" s="1"/>
  <c r="M45" i="20"/>
  <c r="J45" i="20"/>
  <c r="K45" i="20" s="1"/>
  <c r="L45" i="20"/>
  <c r="O45" i="20" s="1"/>
  <c r="L35" i="20"/>
  <c r="O35" i="20" s="1"/>
  <c r="J35" i="20"/>
  <c r="K35" i="20" s="1"/>
  <c r="M35" i="20"/>
  <c r="L14" i="2"/>
  <c r="O14" i="2" s="1"/>
  <c r="M14" i="2"/>
  <c r="J14" i="2"/>
  <c r="K14" i="2" s="1"/>
  <c r="J16" i="1"/>
  <c r="K16" i="1" s="1"/>
  <c r="M16" i="1"/>
  <c r="L16" i="1"/>
  <c r="O16" i="1" s="1"/>
  <c r="M23" i="20"/>
  <c r="J23" i="20"/>
  <c r="K23" i="20" s="1"/>
  <c r="L34" i="20"/>
  <c r="O34" i="20" s="1"/>
  <c r="M34" i="20"/>
  <c r="N34" i="20" s="1"/>
  <c r="P34" i="20" s="1"/>
  <c r="L23" i="2"/>
  <c r="O23" i="2" s="1"/>
  <c r="L23" i="20"/>
  <c r="O23" i="20" s="1"/>
  <c r="L15" i="1"/>
  <c r="O15" i="1" s="1"/>
  <c r="M23" i="1"/>
  <c r="N23" i="1" s="1"/>
  <c r="P23" i="1" s="1"/>
  <c r="L23" i="1"/>
  <c r="O23" i="1" s="1"/>
  <c r="M51" i="1"/>
  <c r="L48" i="1"/>
  <c r="O48" i="1" s="1"/>
  <c r="M48" i="1"/>
  <c r="M24" i="1"/>
  <c r="N24" i="1" s="1"/>
  <c r="P24" i="1" s="1"/>
  <c r="L24" i="1"/>
  <c r="O24" i="1" s="1"/>
  <c r="M43" i="20"/>
  <c r="L43" i="20"/>
  <c r="O43" i="20" s="1"/>
  <c r="J43" i="20"/>
  <c r="K43" i="20" s="1"/>
  <c r="J20" i="20"/>
  <c r="K20" i="20" s="1"/>
  <c r="M20" i="20"/>
  <c r="L20" i="20"/>
  <c r="O20" i="20" s="1"/>
  <c r="M39" i="4"/>
  <c r="J39" i="4"/>
  <c r="K39" i="4" s="1"/>
  <c r="J45" i="4"/>
  <c r="K45" i="4" s="1"/>
  <c r="N45" i="4" s="1"/>
  <c r="P45" i="4" s="1"/>
  <c r="L45" i="4"/>
  <c r="O45" i="4" s="1"/>
  <c r="J13" i="5"/>
  <c r="K13" i="5" s="1"/>
  <c r="M13" i="5"/>
  <c r="L28" i="5"/>
  <c r="O28" i="5" s="1"/>
  <c r="J28" i="5"/>
  <c r="K28" i="5" s="1"/>
  <c r="M28" i="5"/>
  <c r="L34" i="5"/>
  <c r="O34" i="5" s="1"/>
  <c r="M34" i="5"/>
  <c r="N34" i="5" s="1"/>
  <c r="P34" i="5" s="1"/>
  <c r="L39" i="4"/>
  <c r="O39" i="4" s="1"/>
  <c r="M15" i="2"/>
  <c r="J15" i="2"/>
  <c r="K15" i="2" s="1"/>
  <c r="L15" i="2"/>
  <c r="O15" i="2" s="1"/>
  <c r="J24" i="2"/>
  <c r="K24" i="2" s="1"/>
  <c r="M24" i="2"/>
  <c r="M38" i="2"/>
  <c r="N38" i="2" s="1"/>
  <c r="P38" i="2" s="1"/>
  <c r="L38" i="2"/>
  <c r="O38" i="2" s="1"/>
  <c r="L27" i="4"/>
  <c r="O27" i="4" s="1"/>
  <c r="J27" i="4"/>
  <c r="K27" i="4" s="1"/>
  <c r="M27" i="4"/>
  <c r="K46" i="4"/>
  <c r="M46" i="4"/>
  <c r="L46" i="4"/>
  <c r="O46" i="4" s="1"/>
  <c r="J36" i="5"/>
  <c r="K36" i="5" s="1"/>
  <c r="M36" i="5"/>
  <c r="L36" i="5"/>
  <c r="O36" i="5" s="1"/>
  <c r="K35" i="1"/>
  <c r="L35" i="1"/>
  <c r="O35" i="1" s="1"/>
  <c r="M35" i="1"/>
  <c r="L14" i="1"/>
  <c r="O14" i="1" s="1"/>
  <c r="J14" i="1"/>
  <c r="K14" i="1" s="1"/>
  <c r="N14" i="1" s="1"/>
  <c r="P14" i="1" s="1"/>
  <c r="L22" i="1"/>
  <c r="O22" i="1" s="1"/>
  <c r="J22" i="1"/>
  <c r="K22" i="1" s="1"/>
  <c r="N22" i="1" s="1"/>
  <c r="P22" i="1" s="1"/>
  <c r="J38" i="4"/>
  <c r="K38" i="4" s="1"/>
  <c r="M38" i="4"/>
  <c r="J41" i="4"/>
  <c r="K41" i="4" s="1"/>
  <c r="M41" i="4"/>
  <c r="L41" i="4"/>
  <c r="O41" i="4" s="1"/>
  <c r="M35" i="5"/>
  <c r="N35" i="5" s="1"/>
  <c r="P35" i="5" s="1"/>
  <c r="L35" i="5"/>
  <c r="O35" i="5" s="1"/>
  <c r="M48" i="20"/>
  <c r="J44" i="20"/>
  <c r="K44" i="20" s="1"/>
  <c r="N44" i="20" s="1"/>
  <c r="P44" i="20" s="1"/>
  <c r="L40" i="20"/>
  <c r="O40" i="20" s="1"/>
  <c r="J36" i="4"/>
  <c r="K36" i="4" s="1"/>
  <c r="N36" i="4" s="1"/>
  <c r="P36" i="4" s="1"/>
  <c r="J42" i="4"/>
  <c r="K42" i="4" s="1"/>
  <c r="N42" i="4" s="1"/>
  <c r="P42" i="4" s="1"/>
  <c r="L44" i="20"/>
  <c r="O44" i="20" s="1"/>
  <c r="K12" i="5" l="1"/>
  <c r="N12" i="5" s="1"/>
  <c r="Q27" i="1"/>
  <c r="P10" i="5"/>
  <c r="Q10" i="5" s="1"/>
  <c r="E11" i="27"/>
  <c r="N15" i="1"/>
  <c r="Y34" i="1"/>
  <c r="E10" i="18"/>
  <c r="F10" i="27"/>
  <c r="D10" i="18"/>
  <c r="E10" i="27"/>
  <c r="E15" i="18"/>
  <c r="F15" i="27"/>
  <c r="E12" i="18"/>
  <c r="F12" i="27"/>
  <c r="E17" i="18"/>
  <c r="F17" i="27"/>
  <c r="E11" i="18"/>
  <c r="F11" i="27"/>
  <c r="E20" i="18"/>
  <c r="F20" i="27"/>
  <c r="D20" i="18"/>
  <c r="E20" i="27"/>
  <c r="E5" i="18"/>
  <c r="F5" i="27"/>
  <c r="E16" i="18"/>
  <c r="F16" i="27"/>
  <c r="Y49" i="1"/>
  <c r="Q25" i="5"/>
  <c r="R25" i="5" s="1"/>
  <c r="N52" i="1"/>
  <c r="P52" i="1" s="1"/>
  <c r="Q52" i="1" s="1"/>
  <c r="R52" i="1" s="1"/>
  <c r="N55" i="1"/>
  <c r="P55" i="1" s="1"/>
  <c r="Q55" i="1" s="1"/>
  <c r="R55" i="1" s="1"/>
  <c r="N47" i="1"/>
  <c r="P47" i="1" s="1"/>
  <c r="Q47" i="1" s="1"/>
  <c r="R47" i="1" s="1"/>
  <c r="Y54" i="1"/>
  <c r="N49" i="1"/>
  <c r="P49" i="1" s="1"/>
  <c r="Q49" i="1" s="1"/>
  <c r="P8" i="2"/>
  <c r="Q8" i="2" s="1"/>
  <c r="D11" i="18"/>
  <c r="P6" i="4"/>
  <c r="Q6" i="4" s="1"/>
  <c r="G15" i="27" s="1"/>
  <c r="D15" i="18"/>
  <c r="N36" i="1"/>
  <c r="P36" i="1" s="1"/>
  <c r="Q36" i="1" s="1"/>
  <c r="R36" i="1" s="1"/>
  <c r="S36" i="1" s="1"/>
  <c r="I8" i="25" s="1"/>
  <c r="N48" i="1"/>
  <c r="P48" i="1" s="1"/>
  <c r="Q48" i="1" s="1"/>
  <c r="R48" i="1" s="1"/>
  <c r="Y46" i="1"/>
  <c r="Y51" i="1"/>
  <c r="N53" i="1"/>
  <c r="P53" i="1" s="1"/>
  <c r="Q53" i="1" s="1"/>
  <c r="R53" i="1" s="1"/>
  <c r="F60" i="24"/>
  <c r="E60" i="25" s="1"/>
  <c r="E56" i="25"/>
  <c r="Q48" i="4"/>
  <c r="R48" i="4" s="1"/>
  <c r="N21" i="2"/>
  <c r="P21" i="2" s="1"/>
  <c r="Q21" i="2" s="1"/>
  <c r="Q31" i="20"/>
  <c r="R31" i="20" s="1"/>
  <c r="Q46" i="20"/>
  <c r="R46" i="20" s="1"/>
  <c r="N19" i="1"/>
  <c r="Q47" i="4"/>
  <c r="R47" i="4" s="1"/>
  <c r="Q19" i="4"/>
  <c r="Q41" i="20"/>
  <c r="R41" i="20" s="1"/>
  <c r="N13" i="2"/>
  <c r="P13" i="2" s="1"/>
  <c r="Q13" i="2" s="1"/>
  <c r="Q23" i="5"/>
  <c r="Q49" i="20"/>
  <c r="R49" i="20" s="1"/>
  <c r="Q36" i="2"/>
  <c r="R36" i="2" s="1"/>
  <c r="Q48" i="2"/>
  <c r="R48" i="2" s="1"/>
  <c r="Q36" i="4"/>
  <c r="R36" i="4" s="1"/>
  <c r="N43" i="4"/>
  <c r="P43" i="4" s="1"/>
  <c r="Q43" i="4" s="1"/>
  <c r="R43" i="4" s="1"/>
  <c r="N34" i="2"/>
  <c r="P34" i="2" s="1"/>
  <c r="Q34" i="2" s="1"/>
  <c r="R34" i="2" s="1"/>
  <c r="N23" i="2"/>
  <c r="N21" i="20"/>
  <c r="P21" i="20" s="1"/>
  <c r="Q21" i="20" s="1"/>
  <c r="N6" i="2"/>
  <c r="Q20" i="2"/>
  <c r="Q45" i="2"/>
  <c r="R45" i="2" s="1"/>
  <c r="N17" i="4"/>
  <c r="P17" i="4" s="1"/>
  <c r="Q17" i="4" s="1"/>
  <c r="Q28" i="4"/>
  <c r="N23" i="20"/>
  <c r="P23" i="20" s="1"/>
  <c r="Q23" i="20" s="1"/>
  <c r="N30" i="5"/>
  <c r="P30" i="5" s="1"/>
  <c r="Q30" i="5" s="1"/>
  <c r="R30" i="5" s="1"/>
  <c r="N24" i="5"/>
  <c r="P24" i="5" s="1"/>
  <c r="Q24" i="5" s="1"/>
  <c r="R24" i="5" s="1"/>
  <c r="Q30" i="20"/>
  <c r="R30" i="20" s="1"/>
  <c r="N47" i="20"/>
  <c r="P47" i="20" s="1"/>
  <c r="Q47" i="20" s="1"/>
  <c r="R47" i="20" s="1"/>
  <c r="Q19" i="5"/>
  <c r="Q37" i="20"/>
  <c r="R37" i="20" s="1"/>
  <c r="Q29" i="20"/>
  <c r="Q22" i="2"/>
  <c r="Q30" i="4"/>
  <c r="N19" i="20"/>
  <c r="P19" i="20" s="1"/>
  <c r="Q19" i="20" s="1"/>
  <c r="Q46" i="2"/>
  <c r="R46" i="2" s="1"/>
  <c r="Q18" i="5"/>
  <c r="Q15" i="4"/>
  <c r="Q34" i="5"/>
  <c r="R34" i="5" s="1"/>
  <c r="N50" i="1"/>
  <c r="P50" i="1" s="1"/>
  <c r="Q50" i="1" s="1"/>
  <c r="Q33" i="2"/>
  <c r="R33" i="2" s="1"/>
  <c r="Q21" i="1"/>
  <c r="H60" i="24"/>
  <c r="G60" i="24"/>
  <c r="Q36" i="20"/>
  <c r="R36" i="20" s="1"/>
  <c r="N31" i="5"/>
  <c r="P31" i="5" s="1"/>
  <c r="Q31" i="5" s="1"/>
  <c r="R31" i="5" s="1"/>
  <c r="N40" i="2"/>
  <c r="P40" i="2" s="1"/>
  <c r="Q40" i="2" s="1"/>
  <c r="R40" i="2" s="1"/>
  <c r="N26" i="1"/>
  <c r="P26" i="1" s="1"/>
  <c r="Q26" i="1" s="1"/>
  <c r="N32" i="1"/>
  <c r="P32" i="1" s="1"/>
  <c r="Q32" i="1" s="1"/>
  <c r="Q18" i="20"/>
  <c r="N18" i="2"/>
  <c r="P18" i="2" s="1"/>
  <c r="Q18" i="2" s="1"/>
  <c r="N16" i="20"/>
  <c r="P16" i="20" s="1"/>
  <c r="Q16" i="20" s="1"/>
  <c r="Q11" i="5"/>
  <c r="Q13" i="1"/>
  <c r="N34" i="1"/>
  <c r="P34" i="1" s="1"/>
  <c r="Q34" i="1" s="1"/>
  <c r="R34" i="1" s="1"/>
  <c r="Q35" i="4"/>
  <c r="R35" i="4" s="1"/>
  <c r="N17" i="5"/>
  <c r="P17" i="5" s="1"/>
  <c r="Q17" i="5" s="1"/>
  <c r="Q20" i="4"/>
  <c r="N47" i="2"/>
  <c r="P47" i="2" s="1"/>
  <c r="Q47" i="2" s="1"/>
  <c r="R47" i="2" s="1"/>
  <c r="N54" i="1"/>
  <c r="P54" i="1" s="1"/>
  <c r="Q54" i="1" s="1"/>
  <c r="R54" i="1" s="1"/>
  <c r="Q31" i="2"/>
  <c r="R31" i="2" s="1"/>
  <c r="N41" i="2"/>
  <c r="P41" i="2" s="1"/>
  <c r="Q41" i="2" s="1"/>
  <c r="R41" i="2" s="1"/>
  <c r="P7" i="2"/>
  <c r="Q7" i="2" s="1"/>
  <c r="Q42" i="2"/>
  <c r="R42" i="2" s="1"/>
  <c r="N40" i="4"/>
  <c r="P40" i="4" s="1"/>
  <c r="Q40" i="4" s="1"/>
  <c r="R40" i="4" s="1"/>
  <c r="Q29" i="5"/>
  <c r="N17" i="2"/>
  <c r="P17" i="2" s="1"/>
  <c r="Q17" i="2" s="1"/>
  <c r="Q25" i="20"/>
  <c r="N48" i="20"/>
  <c r="P48" i="20" s="1"/>
  <c r="Q48" i="20" s="1"/>
  <c r="R48" i="20" s="1"/>
  <c r="Q14" i="1"/>
  <c r="N43" i="20"/>
  <c r="P43" i="20" s="1"/>
  <c r="Q43" i="20" s="1"/>
  <c r="Q39" i="2"/>
  <c r="R39" i="2" s="1"/>
  <c r="Q33" i="5"/>
  <c r="Q44" i="2"/>
  <c r="R44" i="2" s="1"/>
  <c r="N10" i="4"/>
  <c r="E19" i="27" s="1"/>
  <c r="Q29" i="4"/>
  <c r="N16" i="4"/>
  <c r="P16" i="4" s="1"/>
  <c r="N25" i="2"/>
  <c r="P25" i="2" s="1"/>
  <c r="Q25" i="2" s="1"/>
  <c r="Q17" i="1"/>
  <c r="N25" i="1"/>
  <c r="P25" i="1" s="1"/>
  <c r="Q25" i="1" s="1"/>
  <c r="P26" i="2"/>
  <c r="N20" i="1"/>
  <c r="P20" i="1" s="1"/>
  <c r="Q20" i="1" s="1"/>
  <c r="N22" i="4"/>
  <c r="N32" i="20"/>
  <c r="P32" i="20" s="1"/>
  <c r="Q32" i="20" s="1"/>
  <c r="R32" i="20" s="1"/>
  <c r="N6" i="1"/>
  <c r="N16" i="5"/>
  <c r="P16" i="5" s="1"/>
  <c r="Q16" i="5" s="1"/>
  <c r="N15" i="2"/>
  <c r="P15" i="2" s="1"/>
  <c r="Q15" i="2" s="1"/>
  <c r="N45" i="20"/>
  <c r="P45" i="20" s="1"/>
  <c r="Q45" i="20" s="1"/>
  <c r="R45" i="20" s="1"/>
  <c r="Q39" i="20"/>
  <c r="R39" i="20" s="1"/>
  <c r="N14" i="4"/>
  <c r="P14" i="4" s="1"/>
  <c r="Q14" i="4" s="1"/>
  <c r="Q30" i="2"/>
  <c r="N49" i="2"/>
  <c r="P49" i="2" s="1"/>
  <c r="Q49" i="2" s="1"/>
  <c r="R49" i="2" s="1"/>
  <c r="S49" i="2" s="1"/>
  <c r="I22" i="25" s="1"/>
  <c r="Q33" i="20"/>
  <c r="R33" i="20" s="1"/>
  <c r="Q32" i="2"/>
  <c r="R32" i="2" s="1"/>
  <c r="N21" i="4"/>
  <c r="P21" i="4" s="1"/>
  <c r="Q21" i="4" s="1"/>
  <c r="N8" i="4"/>
  <c r="Q24" i="1"/>
  <c r="N18" i="1"/>
  <c r="P18" i="1" s="1"/>
  <c r="Q18" i="1" s="1"/>
  <c r="Q35" i="5"/>
  <c r="R35" i="5" s="1"/>
  <c r="Q27" i="5"/>
  <c r="R27" i="5" s="1"/>
  <c r="Q22" i="1"/>
  <c r="N13" i="20"/>
  <c r="P13" i="20" s="1"/>
  <c r="Q13" i="20" s="1"/>
  <c r="Q42" i="20"/>
  <c r="N17" i="20"/>
  <c r="P17" i="20" s="1"/>
  <c r="Q17" i="20" s="1"/>
  <c r="N12" i="20"/>
  <c r="P12" i="20" s="1"/>
  <c r="Q12" i="20" s="1"/>
  <c r="N7" i="4"/>
  <c r="P6" i="5"/>
  <c r="Q6" i="5" s="1"/>
  <c r="G20" i="27" s="1"/>
  <c r="N35" i="2"/>
  <c r="P35" i="2" s="1"/>
  <c r="Q35" i="2" s="1"/>
  <c r="R35" i="2" s="1"/>
  <c r="Q32" i="5"/>
  <c r="R32" i="5" s="1"/>
  <c r="N34" i="4"/>
  <c r="P34" i="4" s="1"/>
  <c r="Q34" i="4" s="1"/>
  <c r="N28" i="1"/>
  <c r="P28" i="1" s="1"/>
  <c r="Q28" i="1" s="1"/>
  <c r="N6" i="20"/>
  <c r="Q12" i="2"/>
  <c r="Q38" i="2"/>
  <c r="R38" i="2" s="1"/>
  <c r="N35" i="20"/>
  <c r="P35" i="20" s="1"/>
  <c r="Q35" i="20" s="1"/>
  <c r="R35" i="20" s="1"/>
  <c r="N43" i="2"/>
  <c r="P43" i="2" s="1"/>
  <c r="Q43" i="2" s="1"/>
  <c r="Q37" i="2"/>
  <c r="R37" i="2" s="1"/>
  <c r="N44" i="4"/>
  <c r="P44" i="4" s="1"/>
  <c r="Q44" i="4" s="1"/>
  <c r="R44" i="4" s="1"/>
  <c r="N38" i="20"/>
  <c r="P38" i="20" s="1"/>
  <c r="Q38" i="20" s="1"/>
  <c r="R38" i="20" s="1"/>
  <c r="N38" i="4"/>
  <c r="P38" i="4" s="1"/>
  <c r="Q38" i="4" s="1"/>
  <c r="R38" i="4" s="1"/>
  <c r="Q42" i="4"/>
  <c r="R42" i="4" s="1"/>
  <c r="Q19" i="2"/>
  <c r="Q18" i="4"/>
  <c r="N37" i="4"/>
  <c r="P37" i="4" s="1"/>
  <c r="Q37" i="4" s="1"/>
  <c r="R37" i="4" s="1"/>
  <c r="N14" i="5"/>
  <c r="P14" i="5" s="1"/>
  <c r="Q14" i="5" s="1"/>
  <c r="N41" i="4"/>
  <c r="P41" i="4" s="1"/>
  <c r="Q41" i="4" s="1"/>
  <c r="R41" i="4" s="1"/>
  <c r="N28" i="5"/>
  <c r="P28" i="5" s="1"/>
  <c r="Q28" i="5" s="1"/>
  <c r="Q45" i="4"/>
  <c r="R45" i="4" s="1"/>
  <c r="N39" i="4"/>
  <c r="P39" i="4" s="1"/>
  <c r="Q39" i="4" s="1"/>
  <c r="R39" i="4" s="1"/>
  <c r="N20" i="20"/>
  <c r="P20" i="20" s="1"/>
  <c r="Q20" i="20" s="1"/>
  <c r="N51" i="1"/>
  <c r="P51" i="1" s="1"/>
  <c r="Q51" i="1" s="1"/>
  <c r="R51" i="1" s="1"/>
  <c r="N16" i="1"/>
  <c r="P16" i="1" s="1"/>
  <c r="Q16" i="1" s="1"/>
  <c r="Q40" i="20"/>
  <c r="R40" i="20" s="1"/>
  <c r="Q34" i="20"/>
  <c r="R34" i="20" s="1"/>
  <c r="N35" i="1"/>
  <c r="P35" i="1" s="1"/>
  <c r="Q35" i="1" s="1"/>
  <c r="R35" i="1" s="1"/>
  <c r="N36" i="5"/>
  <c r="P36" i="5" s="1"/>
  <c r="Q36" i="5" s="1"/>
  <c r="R36" i="5" s="1"/>
  <c r="N46" i="4"/>
  <c r="P46" i="4" s="1"/>
  <c r="Q46" i="4" s="1"/>
  <c r="R46" i="4" s="1"/>
  <c r="N24" i="20"/>
  <c r="P24" i="20" s="1"/>
  <c r="Q24" i="20" s="1"/>
  <c r="N27" i="4"/>
  <c r="P27" i="4" s="1"/>
  <c r="Q27" i="4" s="1"/>
  <c r="Q44" i="20"/>
  <c r="R44" i="20" s="1"/>
  <c r="N24" i="2"/>
  <c r="P24" i="2" s="1"/>
  <c r="Q24" i="2" s="1"/>
  <c r="N13" i="5"/>
  <c r="P13" i="5" s="1"/>
  <c r="Q13" i="5" s="1"/>
  <c r="Q23" i="1"/>
  <c r="N14" i="2"/>
  <c r="P14" i="2" s="1"/>
  <c r="Q14" i="2" s="1"/>
  <c r="Q16" i="4" l="1"/>
  <c r="R14" i="4" s="1"/>
  <c r="S34" i="5"/>
  <c r="I49" i="25" s="1"/>
  <c r="J49" i="25" s="1"/>
  <c r="S24" i="5"/>
  <c r="I46" i="25" s="1"/>
  <c r="J46" i="25" s="1"/>
  <c r="R33" i="5"/>
  <c r="S32" i="5" s="1"/>
  <c r="R12" i="2"/>
  <c r="S47" i="4"/>
  <c r="I38" i="25" s="1"/>
  <c r="J38" i="25" s="1"/>
  <c r="R18" i="20"/>
  <c r="R12" i="20"/>
  <c r="R26" i="1"/>
  <c r="P23" i="2"/>
  <c r="Q23" i="2" s="1"/>
  <c r="P22" i="4"/>
  <c r="Q22" i="4" s="1"/>
  <c r="P15" i="1"/>
  <c r="Q15" i="1" s="1"/>
  <c r="P12" i="5"/>
  <c r="Q12" i="5" s="1"/>
  <c r="R12" i="5" s="1"/>
  <c r="P19" i="1"/>
  <c r="Q19" i="1" s="1"/>
  <c r="E9" i="27"/>
  <c r="H15" i="27"/>
  <c r="D17" i="18"/>
  <c r="E17" i="27"/>
  <c r="F11" i="18"/>
  <c r="G11" i="18" s="1"/>
  <c r="G11" i="27"/>
  <c r="H11" i="27" s="1"/>
  <c r="F29" i="27"/>
  <c r="E29" i="27"/>
  <c r="H20" i="27"/>
  <c r="D29" i="27" s="1"/>
  <c r="H29" i="27" s="1"/>
  <c r="F10" i="18"/>
  <c r="G10" i="18" s="1"/>
  <c r="G10" i="27"/>
  <c r="H10" i="27" s="1"/>
  <c r="D16" i="18"/>
  <c r="E16" i="27"/>
  <c r="D5" i="18"/>
  <c r="E5" i="27"/>
  <c r="D12" i="18"/>
  <c r="E12" i="27"/>
  <c r="F20" i="18"/>
  <c r="E29" i="18" s="1"/>
  <c r="F15" i="18"/>
  <c r="G15" i="18" s="1"/>
  <c r="R17" i="2"/>
  <c r="R29" i="20"/>
  <c r="S29" i="20" s="1"/>
  <c r="I26" i="25" s="1"/>
  <c r="J26" i="25" s="1"/>
  <c r="R27" i="4"/>
  <c r="R16" i="5"/>
  <c r="R18" i="5"/>
  <c r="R10" i="5"/>
  <c r="R17" i="4"/>
  <c r="Y30" i="1"/>
  <c r="R29" i="5"/>
  <c r="R30" i="2"/>
  <c r="S30" i="2" s="1"/>
  <c r="I17" i="25" s="1"/>
  <c r="J17" i="25" s="1"/>
  <c r="R32" i="1"/>
  <c r="R34" i="4"/>
  <c r="S34" i="4" s="1"/>
  <c r="S39" i="4"/>
  <c r="I36" i="25" s="1"/>
  <c r="J36" i="25" s="1"/>
  <c r="R23" i="5"/>
  <c r="S23" i="5" s="1"/>
  <c r="I45" i="25" s="1"/>
  <c r="J45" i="25" s="1"/>
  <c r="S41" i="4"/>
  <c r="I37" i="25" s="1"/>
  <c r="J37" i="25" s="1"/>
  <c r="S54" i="1"/>
  <c r="I16" i="25" s="1"/>
  <c r="J16" i="25" s="1"/>
  <c r="S44" i="4"/>
  <c r="I39" i="25" s="1"/>
  <c r="J39" i="25" s="1"/>
  <c r="R42" i="20"/>
  <c r="P10" i="4"/>
  <c r="Q10" i="4" s="1"/>
  <c r="D19" i="18"/>
  <c r="R28" i="5"/>
  <c r="S36" i="4"/>
  <c r="I35" i="25" s="1"/>
  <c r="J35" i="25" s="1"/>
  <c r="P6" i="2"/>
  <c r="Q6" i="2" s="1"/>
  <c r="D9" i="18"/>
  <c r="S51" i="1"/>
  <c r="I15" i="25" s="1"/>
  <c r="J15" i="25" s="1"/>
  <c r="Y32" i="4"/>
  <c r="Y21" i="5"/>
  <c r="R23" i="20"/>
  <c r="S33" i="20"/>
  <c r="I28" i="25" s="1"/>
  <c r="R16" i="20"/>
  <c r="S46" i="20"/>
  <c r="R43" i="20"/>
  <c r="S31" i="20"/>
  <c r="I27" i="25" s="1"/>
  <c r="J27" i="25" s="1"/>
  <c r="S35" i="20"/>
  <c r="I29" i="25" s="1"/>
  <c r="J29" i="25" s="1"/>
  <c r="S48" i="20"/>
  <c r="I33" i="25" s="1"/>
  <c r="J33" i="25" s="1"/>
  <c r="S39" i="20"/>
  <c r="I30" i="25" s="1"/>
  <c r="J30" i="25" s="1"/>
  <c r="Y27" i="20"/>
  <c r="S46" i="2"/>
  <c r="I21" i="25" s="1"/>
  <c r="R43" i="2"/>
  <c r="S43" i="2" s="1"/>
  <c r="I20" i="25" s="1"/>
  <c r="S39" i="2"/>
  <c r="I19" i="25" s="1"/>
  <c r="J19" i="25" s="1"/>
  <c r="S35" i="2"/>
  <c r="I18" i="25" s="1"/>
  <c r="J18" i="25" s="1"/>
  <c r="R13" i="1"/>
  <c r="R20" i="1"/>
  <c r="R49" i="1"/>
  <c r="S34" i="1"/>
  <c r="I7" i="25" s="1"/>
  <c r="R23" i="1"/>
  <c r="S46" i="1"/>
  <c r="J10" i="25"/>
  <c r="J23" i="25"/>
  <c r="J12" i="25"/>
  <c r="J11" i="25"/>
  <c r="P7" i="4"/>
  <c r="Q7" i="4" s="1"/>
  <c r="P6" i="1"/>
  <c r="Q6" i="1" s="1"/>
  <c r="P8" i="4"/>
  <c r="Q8" i="4" s="1"/>
  <c r="J8" i="25"/>
  <c r="P6" i="20"/>
  <c r="Q6" i="20" s="1"/>
  <c r="G12" i="27" s="1"/>
  <c r="R17" i="1" l="1"/>
  <c r="R22" i="2"/>
  <c r="R10" i="2" s="1"/>
  <c r="C12" i="19" s="1"/>
  <c r="C103" i="19" s="1"/>
  <c r="G5" i="27"/>
  <c r="E25" i="27" s="1"/>
  <c r="S32" i="1"/>
  <c r="R8" i="5"/>
  <c r="C15" i="19" s="1"/>
  <c r="C181" i="19" s="1"/>
  <c r="R15" i="1"/>
  <c r="G9" i="27"/>
  <c r="H9" i="27" s="1"/>
  <c r="D26" i="27" s="1"/>
  <c r="H26" i="27" s="1"/>
  <c r="R22" i="4"/>
  <c r="R12" i="4" s="1"/>
  <c r="C14" i="19" s="1"/>
  <c r="C155" i="19" s="1"/>
  <c r="F17" i="18"/>
  <c r="G17" i="18" s="1"/>
  <c r="G17" i="27"/>
  <c r="H17" i="27" s="1"/>
  <c r="F27" i="27"/>
  <c r="E27" i="27"/>
  <c r="H12" i="27"/>
  <c r="D27" i="27" s="1"/>
  <c r="H27" i="27" s="1"/>
  <c r="F19" i="18"/>
  <c r="G19" i="18" s="1"/>
  <c r="G19" i="27"/>
  <c r="H19" i="27" s="1"/>
  <c r="F16" i="18"/>
  <c r="G16" i="18" s="1"/>
  <c r="G16" i="27"/>
  <c r="D29" i="18"/>
  <c r="G20" i="18"/>
  <c r="C29" i="18" s="1"/>
  <c r="C9" i="19" s="1"/>
  <c r="C180" i="19" s="1"/>
  <c r="F9" i="18"/>
  <c r="D26" i="18" s="1"/>
  <c r="S27" i="5"/>
  <c r="I47" i="25" s="1"/>
  <c r="J47" i="25" s="1"/>
  <c r="S42" i="20"/>
  <c r="I48" i="25"/>
  <c r="J48" i="25" s="1"/>
  <c r="J22" i="25"/>
  <c r="F12" i="18"/>
  <c r="J7" i="25"/>
  <c r="I13" i="25"/>
  <c r="J13" i="25" s="1"/>
  <c r="J24" i="25"/>
  <c r="I32" i="25"/>
  <c r="J32" i="25" s="1"/>
  <c r="F5" i="18"/>
  <c r="R10" i="20"/>
  <c r="C13" i="19" s="1"/>
  <c r="C129" i="19" s="1"/>
  <c r="S28" i="2"/>
  <c r="C18" i="19" s="1"/>
  <c r="S49" i="1"/>
  <c r="J20" i="25"/>
  <c r="J21" i="25"/>
  <c r="J25" i="25"/>
  <c r="S30" i="1" l="1"/>
  <c r="R11" i="1"/>
  <c r="C11" i="19" s="1"/>
  <c r="C77" i="19" s="1"/>
  <c r="F56" i="25"/>
  <c r="G56" i="25" s="1"/>
  <c r="C104" i="19"/>
  <c r="I6" i="25"/>
  <c r="J6" i="25" s="1"/>
  <c r="S27" i="20"/>
  <c r="C19" i="19" s="1"/>
  <c r="I31" i="25"/>
  <c r="J31" i="25" s="1"/>
  <c r="H5" i="27"/>
  <c r="D25" i="27" s="1"/>
  <c r="H25" i="27" s="1"/>
  <c r="F25" i="27"/>
  <c r="F26" i="27"/>
  <c r="E26" i="27"/>
  <c r="C28" i="18"/>
  <c r="G28" i="18" s="1"/>
  <c r="D28" i="18"/>
  <c r="E28" i="18"/>
  <c r="H16" i="27"/>
  <c r="D28" i="27" s="1"/>
  <c r="H28" i="27" s="1"/>
  <c r="E28" i="27"/>
  <c r="F28" i="27"/>
  <c r="E26" i="18"/>
  <c r="G9" i="18"/>
  <c r="C26" i="18" s="1"/>
  <c r="G26" i="18" s="1"/>
  <c r="G29" i="18"/>
  <c r="S21" i="5"/>
  <c r="C21" i="19" s="1"/>
  <c r="E25" i="18"/>
  <c r="D25" i="18"/>
  <c r="I34" i="25"/>
  <c r="J34" i="25" s="1"/>
  <c r="S32" i="4"/>
  <c r="C20" i="19" s="1"/>
  <c r="E27" i="18"/>
  <c r="D27" i="18"/>
  <c r="G12" i="18"/>
  <c r="C27" i="18" s="1"/>
  <c r="J9" i="25"/>
  <c r="I14" i="25"/>
  <c r="J14" i="25" s="1"/>
  <c r="C17" i="19"/>
  <c r="J28" i="25"/>
  <c r="G5" i="18"/>
  <c r="C25" i="18" s="1"/>
  <c r="C10" i="19" l="1"/>
  <c r="C51" i="19" s="1"/>
  <c r="C78" i="19"/>
  <c r="C16" i="19"/>
  <c r="C52" i="19" s="1"/>
  <c r="F59" i="25"/>
  <c r="G59" i="25" s="1"/>
  <c r="C182" i="19"/>
  <c r="C183" i="19" s="1"/>
  <c r="F57" i="25"/>
  <c r="G57" i="25" s="1"/>
  <c r="C130" i="19"/>
  <c r="F58" i="25"/>
  <c r="G58" i="25" s="1"/>
  <c r="C156" i="19"/>
  <c r="H30" i="27"/>
  <c r="H22" i="27" s="1"/>
  <c r="C8" i="19"/>
  <c r="C154" i="19" s="1"/>
  <c r="C6" i="19"/>
  <c r="C102" i="19" s="1"/>
  <c r="C105" i="19" s="1"/>
  <c r="G25" i="18"/>
  <c r="C5" i="19"/>
  <c r="C76" i="19" s="1"/>
  <c r="F55" i="25"/>
  <c r="G27" i="18"/>
  <c r="C7" i="19"/>
  <c r="C128" i="19" s="1"/>
  <c r="C79" i="19" l="1"/>
  <c r="F60" i="25"/>
  <c r="G60" i="25" s="1"/>
  <c r="G55" i="25"/>
  <c r="C131" i="19"/>
  <c r="C157" i="19"/>
  <c r="G30" i="18"/>
  <c r="G22" i="18" s="1"/>
  <c r="C4" i="19" s="1"/>
  <c r="C50" i="19" l="1"/>
  <c r="C53" i="19" s="1"/>
</calcChain>
</file>

<file path=xl/sharedStrings.xml><?xml version="1.0" encoding="utf-8"?>
<sst xmlns="http://schemas.openxmlformats.org/spreadsheetml/2006/main" count="3442" uniqueCount="1122">
  <si>
    <t>Promoción Social</t>
  </si>
  <si>
    <t>RESULTADO FINAL PDI</t>
  </si>
  <si>
    <t>OBJETIVO</t>
  </si>
  <si>
    <t>Total</t>
  </si>
  <si>
    <t>RESULTADOS A NIVEL DE PROYECTOS</t>
  </si>
  <si>
    <t>PARTY_ID</t>
  </si>
  <si>
    <t>PARTY_ID_TO</t>
  </si>
  <si>
    <t>NODE_TYPE_ID</t>
  </si>
  <si>
    <t>DISPLAY_NAME</t>
  </si>
  <si>
    <t>UUID</t>
  </si>
  <si>
    <t>DESCRIPTION</t>
  </si>
  <si>
    <t>GOAL_VALUE</t>
  </si>
  <si>
    <t>MILESTONE_VALUE</t>
  </si>
  <si>
    <t>MILESTONE_DATE</t>
  </si>
  <si>
    <t>ADVANCE_VALUE</t>
  </si>
  <si>
    <t>Cargar Meta</t>
  </si>
  <si>
    <t>Cargar Avance</t>
  </si>
  <si>
    <t>Cargar Fecha de Reporte</t>
  </si>
  <si>
    <t>Todos los niveles</t>
  </si>
  <si>
    <t>CUMPLIMIENTO SATISFACTORIO</t>
  </si>
  <si>
    <t>CUMPLIMIENTO MEDIO</t>
  </si>
  <si>
    <t>CUMPLIMIENTO BAJO</t>
  </si>
  <si>
    <t>RESUMEN 3 NIVELES</t>
  </si>
  <si>
    <t>Gestión de la relación Universidad-Entorno</t>
  </si>
  <si>
    <t>Ejecución de Gestión de la relación Universidad-Entorno</t>
  </si>
  <si>
    <t>Dias de reporte</t>
  </si>
  <si>
    <t>Cargar Avance
Reporte 2018</t>
  </si>
  <si>
    <t>PROYECTO</t>
  </si>
  <si>
    <t>% comprometido sobre apropiación definitiva</t>
  </si>
  <si>
    <t>% pagado sobre lo comprometido</t>
  </si>
  <si>
    <t>% pagado sobre lo definitivo</t>
  </si>
  <si>
    <t xml:space="preserve">APROPIACIÓN  DEFINITIVA </t>
  </si>
  <si>
    <t>COMPROMISOS</t>
  </si>
  <si>
    <t>PAGOS</t>
  </si>
  <si>
    <t>CÓDIGO</t>
  </si>
  <si>
    <t>Trimestral</t>
  </si>
  <si>
    <t>Semestral</t>
  </si>
  <si>
    <t>Mensual</t>
  </si>
  <si>
    <t>EFICACIA</t>
  </si>
  <si>
    <t>EFICIENCIA</t>
  </si>
  <si>
    <t>PARÁMETRO EFICACIA</t>
  </si>
  <si>
    <t>PARÁMETRO EFICIENCIA</t>
  </si>
  <si>
    <t>EFECTIVIDAD</t>
  </si>
  <si>
    <t>Corresponde a:
El resultado de avance físico</t>
  </si>
  <si>
    <t>Corresponde a:
% comprometido sobre apropiación definitiva</t>
  </si>
  <si>
    <t>Corresponde a:
El cálculo Eficiencia y Eficacia (según parametros)</t>
  </si>
  <si>
    <t>PONDERADOR</t>
  </si>
  <si>
    <t>EFICIENCIA
% comprometido sobre apropiación definitiva</t>
  </si>
  <si>
    <t>ADVANCE_DATETIME</t>
  </si>
  <si>
    <t>PROGRAMA</t>
  </si>
  <si>
    <t>PLAN OPERATIVO</t>
  </si>
  <si>
    <t>INDICADOR</t>
  </si>
  <si>
    <t>1. Excelencia Académica para la Formación Integral con visión Nacional e Internacional</t>
  </si>
  <si>
    <t>Programas acreditados</t>
  </si>
  <si>
    <t>Programas con curriculos renovados</t>
  </si>
  <si>
    <t>Estudiantes que se graduan en el tiempo máximo establecido</t>
  </si>
  <si>
    <t>Estudiantes que se graduan en la Universidad Tecnológica de Pereira</t>
  </si>
  <si>
    <t>CEA0001</t>
  </si>
  <si>
    <t>CEA0002</t>
  </si>
  <si>
    <t>CEA0003</t>
  </si>
  <si>
    <t>CEA0004</t>
  </si>
  <si>
    <t>PILAR DE GESTIÓN</t>
  </si>
  <si>
    <t>Programas académicos acompañados y con curriculos renovados</t>
  </si>
  <si>
    <t>Estudiantes acompañados en el proceso formativo</t>
  </si>
  <si>
    <t>Mecanismos de acceso e inserción pertinentes a cada programa de la Universidad</t>
  </si>
  <si>
    <t>Docentes en formación continua</t>
  </si>
  <si>
    <t>Docentes con nivel B1 o más en segunda lengua</t>
  </si>
  <si>
    <t>Docentes con doctorado</t>
  </si>
  <si>
    <t>Graduados con información actualizada acorde con las variables de interés institucional</t>
  </si>
  <si>
    <t>Representantes de egresados en espacios colegiados</t>
  </si>
  <si>
    <t>Número de Docentes en ruta de intervención mediado por TIC</t>
  </si>
  <si>
    <t>Número de Estudiantes vinculados a procesos académicos mediado por TIC</t>
  </si>
  <si>
    <t>Número de espacios físicos interactivos disponibles para uso de la comunidad UTP</t>
  </si>
  <si>
    <t>Formación Académica mediada por Ambientes Virtuales</t>
  </si>
  <si>
    <t>Sistema de credenciales digitales alternativas</t>
  </si>
  <si>
    <t>Univirtual en la estructura de la Universidad Tecnológica de Pereira</t>
  </si>
  <si>
    <t>1.1 Gestión Curricular</t>
  </si>
  <si>
    <t>1.2 Acceso, inserción y acompañamiento a la vida universitaria</t>
  </si>
  <si>
    <t>1.4 Vinculación e integración del egresado</t>
  </si>
  <si>
    <t>1.5 Medios recursos e integración de TIC en los procesos educativos</t>
  </si>
  <si>
    <t>1.6 Consolidación de la educación virtual</t>
  </si>
  <si>
    <t>CEA0101</t>
  </si>
  <si>
    <t>CEA0102</t>
  </si>
  <si>
    <t>CEA0201</t>
  </si>
  <si>
    <t>CEA0202</t>
  </si>
  <si>
    <t>CEA0301</t>
  </si>
  <si>
    <t>CEA0302</t>
  </si>
  <si>
    <t>CEA0303</t>
  </si>
  <si>
    <t>CEA0401</t>
  </si>
  <si>
    <t>CEA0402</t>
  </si>
  <si>
    <t>CEA0403</t>
  </si>
  <si>
    <t>CEA0501</t>
  </si>
  <si>
    <t>CEA0502</t>
  </si>
  <si>
    <t>CEA0503</t>
  </si>
  <si>
    <t>CEA0601</t>
  </si>
  <si>
    <t>CEA0602</t>
  </si>
  <si>
    <t>CEA0603</t>
  </si>
  <si>
    <t>Cargar Avance
Reporte 2020</t>
  </si>
  <si>
    <t>PERIOCIDAD</t>
  </si>
  <si>
    <t>PERIODICIDAD</t>
  </si>
  <si>
    <t>META</t>
  </si>
  <si>
    <t>AVANCE</t>
  </si>
  <si>
    <t>PORCENTAJE DE AVANCE</t>
  </si>
  <si>
    <t>PORCENTAJE DE AVANCE DEL PROGRAMA</t>
  </si>
  <si>
    <t>Ejecución de Acompañamiento en el diseño y renovación curricular de los programas académicos</t>
  </si>
  <si>
    <t>Ejecución de Coordinadción técnica del proceso de Acreditación Institucional</t>
  </si>
  <si>
    <t>Ejecución de Estrategias de inserción y acceso a la Universidad</t>
  </si>
  <si>
    <t>Ejecución de Plan de Articulación con la educación básica y media</t>
  </si>
  <si>
    <t>Ejecución de Acompañamiento académico</t>
  </si>
  <si>
    <t>Ejecución de Seguimiento académico</t>
  </si>
  <si>
    <t>Formación continua y permanente</t>
  </si>
  <si>
    <t>Ejecución de Política Institucional del Egresado</t>
  </si>
  <si>
    <t>Ejecución de Elaboración de plan de diseño e implementación de espacios interactivos de formación</t>
  </si>
  <si>
    <t>Acompañamiento en el diseño y renovación curricular de los programas académicos</t>
  </si>
  <si>
    <t>Coordinadción técnica del proceso de Acreditación Institucional</t>
  </si>
  <si>
    <t>Coordinación general de los procesos de autoevaluación con fines de acreditación de programas de pregrado y posgrado</t>
  </si>
  <si>
    <t>Estrategias de inserción y acceso a la Universidad</t>
  </si>
  <si>
    <t>Plan de Articulación con la educación básica y media</t>
  </si>
  <si>
    <t>Acompañamiento académico</t>
  </si>
  <si>
    <t>Seguimiento académico</t>
  </si>
  <si>
    <t>Centro de Desarrollo Docente</t>
  </si>
  <si>
    <t>Formación avanzada</t>
  </si>
  <si>
    <t>Gestión de Egresados</t>
  </si>
  <si>
    <t>Empleabilidad y emprendimiento</t>
  </si>
  <si>
    <t>Política Institucional del Egresado</t>
  </si>
  <si>
    <t>Elaboración de plan de diseño e implementación de espacios interactivos de formación</t>
  </si>
  <si>
    <t>Selección y Diseño de espacios interactivos de formación</t>
  </si>
  <si>
    <t>Implementación de espacios interactivos mediados por TIC de acuerdo a tendencias tecnológicas y pedagógicas seleccionadas por la institución</t>
  </si>
  <si>
    <t>Uso de recursos y tecnologías dígitales de información con TIC en la planeación ejecución y evaluación</t>
  </si>
  <si>
    <t>Experiencias y ambientes educativos interactivos</t>
  </si>
  <si>
    <t>Fomento de prácticas educativas integrando las TIC</t>
  </si>
  <si>
    <t>Gestión para el desarrollo de la unidad académica de educación vitual</t>
  </si>
  <si>
    <t>Fortalecimiento de la infraestructura física y tecnológica</t>
  </si>
  <si>
    <t>P2. Evaluación y aseguramiento de la calidad</t>
  </si>
  <si>
    <t>P3. Acceso e inserción a la vida universitaria</t>
  </si>
  <si>
    <t>P4. Acompañamiento y seguimiento académico</t>
  </si>
  <si>
    <t>P5. Formación docente: avanzada, continua y permanente</t>
  </si>
  <si>
    <t>P6. Acompañamiento al desarrollo del egresado</t>
  </si>
  <si>
    <t>P9. Desarrollo de Ecosistemas TIC enfocados a experiencias y ambientes educativos interactivos</t>
  </si>
  <si>
    <t>P10. Formación Académica mediada por ambientes virtuales</t>
  </si>
  <si>
    <t>P11. Capacidad académica y administrativa que garantice la proyección de la Educación Superior con TIC</t>
  </si>
  <si>
    <t>PORCENTAJE DE AVANCE DEL PLAN OPERATIVO</t>
  </si>
  <si>
    <t>PORCENTAJE DE AVANCE DEL PROYECTO</t>
  </si>
  <si>
    <t>Reposición y actualización de equipamiento de espacios para la docencia</t>
  </si>
  <si>
    <t>Módulos Desarrollados y páginas web actualizadas (SI)</t>
  </si>
  <si>
    <t>Sostenibilidad de la Infraestructura Tecnológica (SIT)</t>
  </si>
  <si>
    <t>No de productos resultados de investigación</t>
  </si>
  <si>
    <t>No de Semilleros de Investigación activos</t>
  </si>
  <si>
    <t>No de Proyectos de Investigación con impacto a la sociedad o apropiados por la sociedad</t>
  </si>
  <si>
    <t>Población beneficiadas a través de ejecución de espacios y procesos de apropiación social del conocimiento</t>
  </si>
  <si>
    <t>No. de Prácticas Universitarias</t>
  </si>
  <si>
    <t>No de entidades vinculadas a procesos de extensión</t>
  </si>
  <si>
    <t>No de Servicios de Extensión ofrecidos</t>
  </si>
  <si>
    <t>Procesos para la agregación de valor en las cadenas priorizadas en el departamento (Aguacate, Cacao, Mora, Plátano y Café)</t>
  </si>
  <si>
    <t>No de proyectos de base tecnológica formulados y /o ejecutados en el marco de alianzas estratégicas UEES</t>
  </si>
  <si>
    <t>No. de emprendedores participando en las actividades de la ruta Barranqueros</t>
  </si>
  <si>
    <t>No. de activos de productos y/o servicios validados en entorno real, Número de activos de conocimiento ofertados</t>
  </si>
  <si>
    <t>No. de activos caracterizados con la metodología TRL, Número de estrategias de P.I implementadas</t>
  </si>
  <si>
    <t>Articulación de la investigación en los procesos de enseñanza en pregrado y postgrado y entre grupos</t>
  </si>
  <si>
    <t>Institucionalización de procesos de investigación</t>
  </si>
  <si>
    <t>Desarrollo y Plan de Formación continua dirigido a los investigadores</t>
  </si>
  <si>
    <t>Procesos de seguimiento y control en el desarrollo de los proyectos de investigación</t>
  </si>
  <si>
    <t>Estrategias de financiación interna y externa para el apoyo de proyectos de investigación</t>
  </si>
  <si>
    <t>Visibilidad internacional de las capacidades en I+D+i</t>
  </si>
  <si>
    <t>Acciones de cooperación con aliados estrátegicos</t>
  </si>
  <si>
    <t>Movilidad docente y estudiantil en el marco de procesos de investigación</t>
  </si>
  <si>
    <t>Alianzas internacionales para la formulación y ejecución de proyectos de cooperación en I+D+i</t>
  </si>
  <si>
    <t>Convocatorias Internas y Externas para Financiación de Extensión</t>
  </si>
  <si>
    <t>Desarrollo y Plan de Formación continua dirigido a ejecutores de extensión universitaria</t>
  </si>
  <si>
    <t>Fortalecimiento institucional de la Educación Continua</t>
  </si>
  <si>
    <t>Estrategias de fomento de la cultura de Registro de actividades de extensión</t>
  </si>
  <si>
    <t>Creación, fortalecimiento y posicionamiento de espacios de apropiación social del conocimiento</t>
  </si>
  <si>
    <t>Promoción y comercialización de capacidades institucionales</t>
  </si>
  <si>
    <t>Estrategias de promoción y difusión del programa de prácticas en la comunidad estudiantil</t>
  </si>
  <si>
    <t>Estrategias de fortalecimiento de Ofertas de práctica universitaria</t>
  </si>
  <si>
    <t>Mejoramiento continuo programa prácticas Universitarias</t>
  </si>
  <si>
    <t>Ruta de emprendimiento Barranqueros UTP</t>
  </si>
  <si>
    <t>Fomento de la Cultura de la Vigilancia Tecnológica y la Inteligencia Competitiva</t>
  </si>
  <si>
    <t>Fortalecimiento de la gestión de activos de conocimiento derivados de los procesos de I+D+i</t>
  </si>
  <si>
    <t>Consolidar la oferta tecnológica del CIDT</t>
  </si>
  <si>
    <t>Promoción de proyectos de innovación de los grupos de investigación</t>
  </si>
  <si>
    <t>Alianzas Universidad-Empresa-Estado para el fomento de la innovación</t>
  </si>
  <si>
    <t>Apropiación social del conocimiento en Biodiversidad</t>
  </si>
  <si>
    <t>Banco de proyectos de innovación en biodiversidad</t>
  </si>
  <si>
    <t>Gestión de la innovación en biodiversidad</t>
  </si>
  <si>
    <t>Informe presentados ante instancias de decisión</t>
  </si>
  <si>
    <t>Beneficiarios con la estrategia de empleabilidad</t>
  </si>
  <si>
    <t>Estrategias para la paz implementadas</t>
  </si>
  <si>
    <t>Ofertas académicas orientadas a la consolidación de la paz</t>
  </si>
  <si>
    <t>Proyectos de movilización social de alto impacto en los que participa la UTP</t>
  </si>
  <si>
    <t>Proyectos de competitividad regional en los que participa la UTP</t>
  </si>
  <si>
    <t>Proyectos de desarrollo sostenible en los que participa la UTP</t>
  </si>
  <si>
    <t>Ofertas de formación en red en los que participa la UTP</t>
  </si>
  <si>
    <t>Estudiantes egresados con doble titulación (pregrado y posgrado)</t>
  </si>
  <si>
    <t>Monitoreo del proceso de internacionalización del currículo (programas con renovación curricular)</t>
  </si>
  <si>
    <t>Ejecución de Educación financiera</t>
  </si>
  <si>
    <t>Ejecución de Gestión de recursos para funcionamiento e inversión</t>
  </si>
  <si>
    <t>Ejecución de Monitoreo a Proyectos de ley de impacto financiero</t>
  </si>
  <si>
    <t>Ejecución de Gestión de fuentes de financiación alternativas</t>
  </si>
  <si>
    <t>Ejecución de Plan de entornos laborables saludables</t>
  </si>
  <si>
    <t>Ejecución de Transformación Cultural</t>
  </si>
  <si>
    <t>Ejecución de Aprendizaje Organizacional</t>
  </si>
  <si>
    <t>Ejecución de Análisis de Empleos</t>
  </si>
  <si>
    <t>Ejecución de Fortalecimiento Organizacional</t>
  </si>
  <si>
    <t>Ejecución de Gerencia del Cambio</t>
  </si>
  <si>
    <t>Ejecución de Plan de atención al ciudadano y transparencia organizacional</t>
  </si>
  <si>
    <t>Ejecución de Gestión de la Comunicación Informativa</t>
  </si>
  <si>
    <t>Ejecución de Gestión de la Comunicación Organizacional</t>
  </si>
  <si>
    <t>Ejecución de Gestión de la Comunicación Movilizadora</t>
  </si>
  <si>
    <t>Gestión y Sostenibilidad Ambiental</t>
  </si>
  <si>
    <t>Fortalecimiento y/o mejoramiento de los medios educativos (Aulas y Laboratorios)</t>
  </si>
  <si>
    <t>Campus incluyente</t>
  </si>
  <si>
    <t>Indice Neto de ocupación</t>
  </si>
  <si>
    <t>Indice de liquidez</t>
  </si>
  <si>
    <t>Capacidad de financiación</t>
  </si>
  <si>
    <t>Equilibrio Financiero</t>
  </si>
  <si>
    <t>Implementación de la gestión de la comunicación y promoción institucional (GCPI)</t>
  </si>
  <si>
    <t>Cumplimiento Factor Control</t>
  </si>
  <si>
    <t>Cumplimiento Factor Institucionalidad</t>
  </si>
  <si>
    <t>Cumplimiento Factor Visibilidad</t>
  </si>
  <si>
    <t>Unidad de empleabilidad para el egresado</t>
  </si>
  <si>
    <t>Articulación interna para la participación e incidencia en el contexto</t>
  </si>
  <si>
    <t>Coordinación interna para la gestión de proyectos</t>
  </si>
  <si>
    <t>Acciones para la convivencia, la construcción de ciudadanía y democracia</t>
  </si>
  <si>
    <t>Voluntariado de paz</t>
  </si>
  <si>
    <t>Alianzas para la paz</t>
  </si>
  <si>
    <t>Gestión de proyectos para la paz</t>
  </si>
  <si>
    <t>Acciones investigativas, de comunicación y de proyección social del conocimiento</t>
  </si>
  <si>
    <t>Ofertas académicas para la convivencia, la democracia y la paz</t>
  </si>
  <si>
    <t>Procesos que aportan a la integración académica</t>
  </si>
  <si>
    <t>Procesos que aportan a la competividad, la planificación y el ordenamiento del territorio</t>
  </si>
  <si>
    <t>Procesos que aportan al desarrollo sostenible</t>
  </si>
  <si>
    <t>Red de Nodos de Innovación, Ciencia y Tecnología</t>
  </si>
  <si>
    <t>Generación y Gestión de acuerdos de trabajo - Políticas Públicas gestionadas, proyectos estructurales y de alto impacto</t>
  </si>
  <si>
    <t>Conceptualizacion y difusión del sentido de la movilización Social</t>
  </si>
  <si>
    <t>Red Risaralda Universitaria (RUN) - Clúster de Educación Superior</t>
  </si>
  <si>
    <t>Movilidad nacional e Internacional</t>
  </si>
  <si>
    <t>Promoción y visibilidad - nacional e internacional de la UTP y Gestión y mantenimiento de convenios, alianzas y redes</t>
  </si>
  <si>
    <t>Cultura para la internacionalización y la interculturalidad</t>
  </si>
  <si>
    <t>Formación en lengua extranjera</t>
  </si>
  <si>
    <t>Ejecución de Creación, fortalecimiento y posicionamiento de espacios de apropiación social del conocimiento</t>
  </si>
  <si>
    <t>Ejecución de Ruta de emprendimiento Barranqueros UTP</t>
  </si>
  <si>
    <t>Ejecución de Procesos que aportan al desarrollo sostenible</t>
  </si>
  <si>
    <t>Ejecución de Procesos que aportan a la competividad, la planificación y el ordenamiento del territorio</t>
  </si>
  <si>
    <t>Ejecución de Procesos que aportan a la integración académica</t>
  </si>
  <si>
    <t>Ejecución de Promoción y comercialización de capacidades institucionales</t>
  </si>
  <si>
    <t>Ejecución de Gestión de Áreas Naturales y Aulas Vivas del Campus</t>
  </si>
  <si>
    <t>Ejecución de Estrategias de fomento de la cultura de Registro de actividades de extensión</t>
  </si>
  <si>
    <t>Ejecución de Fortalecimiento institucional de la Educación Continua</t>
  </si>
  <si>
    <t>Ejecución de Desarrollo y Plan de Formación continua dirigido a ejecutores de extensión universitaria</t>
  </si>
  <si>
    <t>Ejecución de Convocatorias Internas y Externas para Financiación de Extensión</t>
  </si>
  <si>
    <t>Ejecución de Fortalecimiento de la gestión de activos de conocimiento derivados de los procesos de I+D+i</t>
  </si>
  <si>
    <t>Ejecución de Fomento de la Cultura de la Vigilancia Tecnológica y la Inteligencia Competitiva</t>
  </si>
  <si>
    <t>Ejecución de Gestión de la innovación en biodiversidad</t>
  </si>
  <si>
    <t>Ejecución de Banco de proyectos de innovación en biodiversidad</t>
  </si>
  <si>
    <t>Ejecución de Apropiación social del conocimiento en Biodiversidad</t>
  </si>
  <si>
    <t>Ejecución de Gestión Ambiental Universitaria</t>
  </si>
  <si>
    <t>Ejecución de Promoción y prevención de la Salud Integral</t>
  </si>
  <si>
    <t>Ejecución de Estrategia de Inclusión con enfoque diverso y de derechos</t>
  </si>
  <si>
    <t>Ejecución de Problemáticas sociales de la comunidad universitaria</t>
  </si>
  <si>
    <t>Ejecución de Impacto de los programas sociales</t>
  </si>
  <si>
    <t>Ejecución de Exaltación y pertenencia</t>
  </si>
  <si>
    <t>Gestión de Recurso Multimedia e identidad UTP</t>
  </si>
  <si>
    <t>Sistemas de Información Integral y Seguridad de la Información</t>
  </si>
  <si>
    <t>Sostenibilidad de equipos, licencias y medios educativos</t>
  </si>
  <si>
    <t>Sostenibilidad de servidores, almacenamiento, y equipos para el funcionamiento del centro de datos</t>
  </si>
  <si>
    <t>Gestión Ambiental Universitaria</t>
  </si>
  <si>
    <t>Gestión de Áreas Naturales y Aulas Vivas del Campus</t>
  </si>
  <si>
    <t>Fortalecimiento de la Sostenibilidad y gestión del riesgo del campus (Mantenimiento institucional)</t>
  </si>
  <si>
    <t>Fortalecimiento de la infraestructura Física</t>
  </si>
  <si>
    <t>Gerencia Integral del Campus</t>
  </si>
  <si>
    <t>Educación financiera</t>
  </si>
  <si>
    <t>Gestión de fuentes de financiación alternativas</t>
  </si>
  <si>
    <t>Monitoreo a Proyectos de ley de impacto financiero</t>
  </si>
  <si>
    <t>Gestión de recursos para funcionamiento e inversión</t>
  </si>
  <si>
    <t>Aprendizaje Organizacional</t>
  </si>
  <si>
    <t>Transformación Cultural</t>
  </si>
  <si>
    <t>Plan de entornos laborables saludables</t>
  </si>
  <si>
    <t>Gerencia del Cambio</t>
  </si>
  <si>
    <t>Fortalecimiento Organizacional</t>
  </si>
  <si>
    <t>Análisis de Empleos</t>
  </si>
  <si>
    <t>Estrategia de integración de los sistemas de gestión</t>
  </si>
  <si>
    <t>Estrategia de optimización y mejoramiento entre procedimientos transversales e información</t>
  </si>
  <si>
    <t>Plan de atención al ciudadano y transparencia organizacional</t>
  </si>
  <si>
    <t>Gestión de la Comunicación Movilizadora</t>
  </si>
  <si>
    <t>Gestión de la Comunicación Corporativa</t>
  </si>
  <si>
    <t>Gestión de la Comunicación Organizacional</t>
  </si>
  <si>
    <t>Gestión de la Comunicación Informativa</t>
  </si>
  <si>
    <t>Gestión de la Comunicación y Promoción Institucional</t>
  </si>
  <si>
    <t>Nivel de satisfacción alrededor de la politica de bienestar</t>
  </si>
  <si>
    <t>Porcentaje de participacion de la comunidad universitaria en las programas, proyectos y acciones de bienestar</t>
  </si>
  <si>
    <t>Calidad de vida asociada a la Salud</t>
  </si>
  <si>
    <t>Plan estratégico de Inclusión</t>
  </si>
  <si>
    <t>Permanencia y camino al egreso de la población vulnerable</t>
  </si>
  <si>
    <t>Masificación programas de formación vivencia</t>
  </si>
  <si>
    <t>Programas de formación vivencial</t>
  </si>
  <si>
    <t>Gestión de alianzas, proyectos y convenios</t>
  </si>
  <si>
    <t>Gestión de recursos para el bienestar y la calidad de vida</t>
  </si>
  <si>
    <t>Articulación y apropiación de la Política de Bienestar Institucional</t>
  </si>
  <si>
    <t>Divulgación y comunicación de Política de Bienestar Institucional</t>
  </si>
  <si>
    <t>Seguimiento de la política de Bienestar Institucional</t>
  </si>
  <si>
    <t>Estrategia de Inclusión con enfoque diverso y de derechos</t>
  </si>
  <si>
    <t>Promoción y prevención de la Salud Integral</t>
  </si>
  <si>
    <t>Tecnicas de Estudio, habilidades psicosociales y Perfil Vocacional</t>
  </si>
  <si>
    <t>Atención y Orientación Estrategia PAI</t>
  </si>
  <si>
    <t>Impacto de los programas sociales</t>
  </si>
  <si>
    <t>Problemáticas sociales de la comunidad universitaria</t>
  </si>
  <si>
    <t>El deporte Universitario, como estilo de vida UTP</t>
  </si>
  <si>
    <t>Desarrollo Humano</t>
  </si>
  <si>
    <t>Practicas culturales de la comunidad universitaria, como habito y estilo de vida</t>
  </si>
  <si>
    <t>Exaltación y pertenencia</t>
  </si>
  <si>
    <t>Organización, logistica y protocolo de eventos para la calidad de vida y el bienestar</t>
  </si>
  <si>
    <t>Ejecución de Estrategias de fortalecimiento de Ofertas de práctica universitaria</t>
  </si>
  <si>
    <t>Ejecución de Estrategias de promoción y difusión del programa de prácticas en la comunidad estudiantil</t>
  </si>
  <si>
    <t>Ejecución de Fortalecimiento de la infraestructura Física</t>
  </si>
  <si>
    <t>Ejecución de Ofertas académicas para la convivencia, la democracia y la paz</t>
  </si>
  <si>
    <t>Ejecución de Acciones investigativas, de comunicación y de proyección social del conocimiento</t>
  </si>
  <si>
    <t>Ejecución de Gestión de proyectos para la paz</t>
  </si>
  <si>
    <t>Ejecución de Alianzas para la paz</t>
  </si>
  <si>
    <t>Indice de Transparencia Institucional (ITI)</t>
  </si>
  <si>
    <t>Desarrollo Humano y Organizacional</t>
  </si>
  <si>
    <t>Porcentaje de cubrimiento del presupuesto con recursos de la nación para gastos de funcionamiento</t>
  </si>
  <si>
    <t>GIGAS</t>
  </si>
  <si>
    <t>Infraestructura Tecnológica</t>
  </si>
  <si>
    <t>Calidad de vida en contextos universitarios</t>
  </si>
  <si>
    <t>Ejecución de Articulación interna para la participación e incidencia en el contexto</t>
  </si>
  <si>
    <t>Ejecución de Unidad de empleabilidad para el egresado</t>
  </si>
  <si>
    <t>Ejecución de Coordinación interna para la gestión de proyectos</t>
  </si>
  <si>
    <t>Ejecución de Voluntariado de paz</t>
  </si>
  <si>
    <t>Ejecución de Acciones para la convivencia, la construcción de ciudadanía y democracia</t>
  </si>
  <si>
    <t>No Servicios de Extension comercializados y transferidos a la sociedad</t>
  </si>
  <si>
    <t>No de contratos, acuerdos o certificaciones de transferencia de resultados de investigación al entorno</t>
  </si>
  <si>
    <t>Programas académicos con visibilidad internacional</t>
  </si>
  <si>
    <t>Programas académicos con visibilidad nacional</t>
  </si>
  <si>
    <t>Políticas públicas, proyectos de alto impacto en los que participa la Universidad</t>
  </si>
  <si>
    <t>Ejecución de Estrategias de financiación interna y externa para el apoyo de proyectos de investigación</t>
  </si>
  <si>
    <t>Ejecución de Procesos de seguimiento y control en el desarrollo de los proyectos de investigación</t>
  </si>
  <si>
    <t>Ejecución de Desarrollo y Plan de Formación continua dirigido a los investigadores</t>
  </si>
  <si>
    <t>Ejecución de Institucionalización de procesos de investigación</t>
  </si>
  <si>
    <t>Ejecución de Articulación de la investigación en los procesos de enseñanza en pregrado y postgrado y entre grupos</t>
  </si>
  <si>
    <t>Ejecución de Alianzas internacionales para la formulación y ejecución de proyectos de cooperación en I+D+i</t>
  </si>
  <si>
    <t>Ejecución de Movilidad docente y estudiantil en el marco de procesos de investigación</t>
  </si>
  <si>
    <t>Ejecución de Acciones de cooperación con aliados estrátegicos</t>
  </si>
  <si>
    <t>Ejecución de Visibilidad internacional de las capacidades en I+D+i</t>
  </si>
  <si>
    <t>Ejecución de Promoción y visibilidad - nacional e internacional de la UTP y Gestión y mantenimiento de convenios, alianzas y redes</t>
  </si>
  <si>
    <t>Ejecución de Movilidad nacional e Internacional</t>
  </si>
  <si>
    <t>Ejecución de Formación en lengua extranjera</t>
  </si>
  <si>
    <t>Ejecución de Cultura para la internacionalización y la interculturalidad</t>
  </si>
  <si>
    <t>Ejecución de Gestión de Recurso Multimedia e identidad UTP</t>
  </si>
  <si>
    <t>Ejecución de Sostenibilidad de servidores, almacenamiento, y equipos para el funcionamiento del centro de datos</t>
  </si>
  <si>
    <t>Ejecución de Sostenibilidad de equipos, licencias y medios educativos</t>
  </si>
  <si>
    <t>Ejecución de Reposición y actualización de equipamiento de espacios para la docencia</t>
  </si>
  <si>
    <t>Ejecución de Gerencia Integral del Campus</t>
  </si>
  <si>
    <t>Ejecución de Articulación y apropiación de la Política de Bienestar Institucional</t>
  </si>
  <si>
    <t>Ejecución de Seguimiento de la política de Bienestar Institucional</t>
  </si>
  <si>
    <t>Ejecución de Divulgación y comunicación de Política de Bienestar Institucional</t>
  </si>
  <si>
    <t>CGT0001</t>
  </si>
  <si>
    <t>CGT0002</t>
  </si>
  <si>
    <t>CGT0003</t>
  </si>
  <si>
    <t>2.1 Consolidación de la investigación institucional con impacto en la sociedad y reconocimiento nacional e internacional, a través de la generación de conocimiento y la creación artística</t>
  </si>
  <si>
    <t>2.2 Consolidación de la Extensión Institucional con impacto en la sociedad y reconocimiento nacional e internacional</t>
  </si>
  <si>
    <t>2.3 Gestión Tecnológica, Innovación y Emprendimiento</t>
  </si>
  <si>
    <t>CGT0101</t>
  </si>
  <si>
    <t>CGT0102</t>
  </si>
  <si>
    <t>CGT0103</t>
  </si>
  <si>
    <t>CGT0104</t>
  </si>
  <si>
    <t>CGT0201</t>
  </si>
  <si>
    <t>CGT0202</t>
  </si>
  <si>
    <t>CGT0203</t>
  </si>
  <si>
    <t>CGT0204</t>
  </si>
  <si>
    <t>CGT0205</t>
  </si>
  <si>
    <t>CGT0301</t>
  </si>
  <si>
    <t>CGT0302</t>
  </si>
  <si>
    <t>CGT0303</t>
  </si>
  <si>
    <t>CGT0304</t>
  </si>
  <si>
    <t>CGT0305</t>
  </si>
  <si>
    <t>P12. Fortalecimiento de la Investigación Institucional</t>
  </si>
  <si>
    <t>P13. Internacionalización de la Investigación, Innovación y Extensión</t>
  </si>
  <si>
    <t>P14. Fomento y Fortalecimiento de la Extensión Universitaria</t>
  </si>
  <si>
    <t>P15. Promoción, comercialización y transferencia de capacidades institucionales a través de la prestación de Servicios de Extensión</t>
  </si>
  <si>
    <t>P16. Vinculación de los estudiantes en el entorno a través de las prácticas universitarias</t>
  </si>
  <si>
    <t>P17. Consolidación de las capacidades institucionales para la Gestión del conocimiento, Innovación y Emprendimiento</t>
  </si>
  <si>
    <t>P20. Implementación del Centro de Desarrollo Tecnológico con Enfoque en Agroindustria para el Departamento De Risaralda</t>
  </si>
  <si>
    <t>GSV0001</t>
  </si>
  <si>
    <t>GSV0002</t>
  </si>
  <si>
    <t>3.1 Articulación interna para la gestión del contexto</t>
  </si>
  <si>
    <t>3.2 Universidad para la ciudadanía, la convivencia, la democracia y la Paz</t>
  </si>
  <si>
    <t>3.3 Procesos asociados al desarrollo sostenible, la competitividad y la movilización social</t>
  </si>
  <si>
    <t>3.4 Internacionalización Integral de la Universidad</t>
  </si>
  <si>
    <t>3. Gestión del Contexto y Visibilidad Nacional e Internacional</t>
  </si>
  <si>
    <t>GSV0101</t>
  </si>
  <si>
    <t>GSV0102</t>
  </si>
  <si>
    <t>GSV0201</t>
  </si>
  <si>
    <t>GSV0202</t>
  </si>
  <si>
    <t>GSV0301</t>
  </si>
  <si>
    <t>GSV0302</t>
  </si>
  <si>
    <t>GSV0303</t>
  </si>
  <si>
    <t>GSV0304</t>
  </si>
  <si>
    <t>GSV0401</t>
  </si>
  <si>
    <t>GSV0402</t>
  </si>
  <si>
    <t>GSV0403</t>
  </si>
  <si>
    <t>P21. Articulación interna para la participación en escenarios externos y el desarrollo profesional del egresado</t>
  </si>
  <si>
    <t>P22. Banco de proyectos para la gestión institucional</t>
  </si>
  <si>
    <t>P23. UTP como territorio de paz, convivencia, ciudadanía y democracia</t>
  </si>
  <si>
    <t>P24. Ofertas académicas, gestión de proyectos y alianzas para la ciudadanía, la convivencia, la democracia y la paz</t>
  </si>
  <si>
    <t>P25. Procesos de gestión que aportan a la integración académica, el desarrollo sostenible y la competitividad nacional</t>
  </si>
  <si>
    <t>P26. Movilización social para la articulación de capacidades del territorio</t>
  </si>
  <si>
    <t>P27. Cooperación y movilidad nacional e internacional</t>
  </si>
  <si>
    <t>P28. Internacionalización en casa</t>
  </si>
  <si>
    <t>GSV1001</t>
  </si>
  <si>
    <t>GSV1003</t>
  </si>
  <si>
    <t>GSV1005</t>
  </si>
  <si>
    <t>GSV1008</t>
  </si>
  <si>
    <t>CGT1001</t>
  </si>
  <si>
    <t>CGT1003</t>
  </si>
  <si>
    <t>CGT1005</t>
  </si>
  <si>
    <t>CGT1007</t>
  </si>
  <si>
    <t>CGT1008</t>
  </si>
  <si>
    <t>CEA1001</t>
  </si>
  <si>
    <t>CEA1002</t>
  </si>
  <si>
    <t>CEA1003</t>
  </si>
  <si>
    <t>CEA1004</t>
  </si>
  <si>
    <t>CEA1007</t>
  </si>
  <si>
    <t>CEA1008</t>
  </si>
  <si>
    <t>CEA1009</t>
  </si>
  <si>
    <t>CEA1010</t>
  </si>
  <si>
    <t>CEA1014</t>
  </si>
  <si>
    <t>CEA1015</t>
  </si>
  <si>
    <t>CEA1016</t>
  </si>
  <si>
    <t>CEA1017</t>
  </si>
  <si>
    <t>CEA1018</t>
  </si>
  <si>
    <t>GSI0001</t>
  </si>
  <si>
    <t>GSI0002</t>
  </si>
  <si>
    <t>GSI0003</t>
  </si>
  <si>
    <t>GSI0004</t>
  </si>
  <si>
    <t>GSI0005</t>
  </si>
  <si>
    <t>GSI0101</t>
  </si>
  <si>
    <t>GSI0102</t>
  </si>
  <si>
    <t>GSI0103</t>
  </si>
  <si>
    <t>GSI0201</t>
  </si>
  <si>
    <t>GSI0202</t>
  </si>
  <si>
    <t>GSI0203</t>
  </si>
  <si>
    <t>GSI0204</t>
  </si>
  <si>
    <t>GSI0205</t>
  </si>
  <si>
    <t>GSI0301</t>
  </si>
  <si>
    <t>GSI0302</t>
  </si>
  <si>
    <t>GSI0303</t>
  </si>
  <si>
    <t>GSI0401</t>
  </si>
  <si>
    <t>GSI0402</t>
  </si>
  <si>
    <t>GSI0501</t>
  </si>
  <si>
    <t>GSI0502</t>
  </si>
  <si>
    <t>GSI0503</t>
  </si>
  <si>
    <t>GSI0504</t>
  </si>
  <si>
    <t>4.1 Gestión de Infraestructura Tecnológica</t>
  </si>
  <si>
    <t>4.2 Gestión Integral para un Campus Sostenible, inteligente e incluyente</t>
  </si>
  <si>
    <t>4.3 Sostenibilidad Financiera</t>
  </si>
  <si>
    <t>4.4 Gestión del Desarrollo Humano y Organizacional</t>
  </si>
  <si>
    <t>4.5 Cultura de la legalidad, la transparencia, el gobierno corporativo y participación ciudadana</t>
  </si>
  <si>
    <t>P29. Sistema de Información Institucional</t>
  </si>
  <si>
    <t>P30. Sostenibilidad de la Infraestructura Tecnológica</t>
  </si>
  <si>
    <t>P31. Gestión y sostenibilidad ambiental en el campus UTP</t>
  </si>
  <si>
    <t>P32. Gestión integral de la infraestructura física</t>
  </si>
  <si>
    <t>P35. Gestión del Desarrollo Humano</t>
  </si>
  <si>
    <t>P36. Modernización y Desarrollo Organizacional</t>
  </si>
  <si>
    <t>P37. Consolidación de los Sistemas de Gestión</t>
  </si>
  <si>
    <t>P38. Transparencia, gobernanza y legalidad</t>
  </si>
  <si>
    <t>P39. Gestión de la Comunicación y Promoción Institucional</t>
  </si>
  <si>
    <t>BCV0001</t>
  </si>
  <si>
    <t>BCV0101</t>
  </si>
  <si>
    <t>BCV0102</t>
  </si>
  <si>
    <t>BCV0201</t>
  </si>
  <si>
    <t>BCV0202</t>
  </si>
  <si>
    <t>BCV0203</t>
  </si>
  <si>
    <t>BCV0301</t>
  </si>
  <si>
    <t>BCV0302</t>
  </si>
  <si>
    <t>BCV0401</t>
  </si>
  <si>
    <t>BCV0402</t>
  </si>
  <si>
    <t>BCV1001</t>
  </si>
  <si>
    <t>BCV1002</t>
  </si>
  <si>
    <t>BCV1005</t>
  </si>
  <si>
    <t>BCV1009</t>
  </si>
  <si>
    <t>BCV1010</t>
  </si>
  <si>
    <t>BCV1011</t>
  </si>
  <si>
    <t>BCV1013</t>
  </si>
  <si>
    <t>BCV1014</t>
  </si>
  <si>
    <t>P40. Articulación de la política de bienestar institucional</t>
  </si>
  <si>
    <t>P41. Implementación de la política de Bienestar Institucional</t>
  </si>
  <si>
    <t>P42. Acompañamiento Integral e Inclusión con enfoque diferencial para la calidad de vida y el bienestar institucional</t>
  </si>
  <si>
    <t>P43. Seguimiento al bienestar institucional, calidad de vida e inclusión en contextos universitarios</t>
  </si>
  <si>
    <t>P44. Cultura, desarrollo humano y deporte universitario como estilo de vida UTP</t>
  </si>
  <si>
    <t>P45. Créditos de formación Vivencial</t>
  </si>
  <si>
    <t>P46. Gestión para el fortalecimiento de la responsabilidad social, el bienestar institucional y la calidad de vida</t>
  </si>
  <si>
    <t>P47. Protocolo, logística y eventos para la pertenencia, los estímulos y el bienestar</t>
  </si>
  <si>
    <t>5. Bienestar Institucional, Calidad de Vida e Inclusión en contextos universitarios</t>
  </si>
  <si>
    <t>5.1 Gestión e implemetación de la Politica de Bienestar Institucional</t>
  </si>
  <si>
    <t>5.2 Acompañamiento Integral e inclusión</t>
  </si>
  <si>
    <t>5.3 Formación vivencial</t>
  </si>
  <si>
    <t>5.4 Gestión estratégica</t>
  </si>
  <si>
    <t>GSI1001</t>
  </si>
  <si>
    <t>GSI1002</t>
  </si>
  <si>
    <t>P1. Diseño y renovación curricular de los programas académicos</t>
  </si>
  <si>
    <t>P7. Vinculación de los egresados a los procesos institucionales</t>
  </si>
  <si>
    <t>P8. Aseguramiento de la infraestructura tecnologica para soportar los procesos de formación con TIC</t>
  </si>
  <si>
    <t>4. Gestión y sostenibilidad Institucional</t>
  </si>
  <si>
    <t>2. Creación, Gestión y Transferencia del conocimiento</t>
  </si>
  <si>
    <t>CUANTITATIVA</t>
  </si>
  <si>
    <t>PRESUPUESTO</t>
  </si>
  <si>
    <t>REPORTE CORTE</t>
  </si>
  <si>
    <t>Creación, Gestión y Transferencia del conocimiento</t>
  </si>
  <si>
    <t>Gestión del Contexto y Visibilidad Nacional e Internacional</t>
  </si>
  <si>
    <t>Gestión y sostenibilidad Institucional</t>
  </si>
  <si>
    <t>Bienestar Institucional, Calidad de Vida e Inclusión en contextos universitarios</t>
  </si>
  <si>
    <t>RESULTADOS A NIVEL DE PILAR DE GESTIÓN</t>
  </si>
  <si>
    <t>RESULTADOS A NIVEL DE PROGRAMAS</t>
  </si>
  <si>
    <t>RESUMEN PILARES DE GESTIÓN</t>
  </si>
  <si>
    <t>RESULTADOS PDI A NIVEL DE PILAR DE GESTIÓN</t>
  </si>
  <si>
    <t>RESULTADO PILAR DE GESTIÓN</t>
  </si>
  <si>
    <t>RESULTADO PONDERADO</t>
  </si>
  <si>
    <t>INDICADORES SIN REPORTE</t>
  </si>
  <si>
    <t>NÚMERO DE INDICADORES</t>
  </si>
  <si>
    <t>FECHA DE INICIO</t>
  </si>
  <si>
    <t>FECHA FINAL</t>
  </si>
  <si>
    <t>TIEMPO TOTAL</t>
  </si>
  <si>
    <t>DIAS TRANCURRIDOS</t>
  </si>
  <si>
    <t>PORCENTAJE DE AVANCE PLAN OPERATIVO</t>
  </si>
  <si>
    <t>PORCENTAJE DE AVANCE PROYECTO</t>
  </si>
  <si>
    <t>PROGRAMAS</t>
  </si>
  <si>
    <t>PROYECTOS</t>
  </si>
  <si>
    <t>CRONOGRAMA</t>
  </si>
  <si>
    <t>MENÚ PRINCIPAL</t>
  </si>
  <si>
    <t>3. GESTIÓN DEL CONTEXTO Y VISIBILIDAD 
NACIONAL E INTERNACIONAL</t>
  </si>
  <si>
    <t>2. CREACIÓN, GESTIÓN Y TRANSFERENCIA 
DEL CONOCIMIENTO</t>
  </si>
  <si>
    <t>4. GESTIÓN Y SOSTENIBILIDAD INSTITUCIONAL</t>
  </si>
  <si>
    <t>5. BIENESTAR INSTITUCIONAL, CALIDAD DE VIDA 
E INCLUSIÓN EN CONTEXTOS UNIVERSITARIOS</t>
  </si>
  <si>
    <t>Resultados a nivel de Pilar de Gestión</t>
  </si>
  <si>
    <t>Resultados a nivel de Programas</t>
  </si>
  <si>
    <t>Resultados a nivel de Proyectos</t>
  </si>
  <si>
    <t>CONFIGURACIÓN DE PARÁMETROS</t>
  </si>
  <si>
    <r>
      <t xml:space="preserve">Introduzca los valores para calcular la Efectividad. Por defecto sería la aplicación de la siguiente formula: 
</t>
    </r>
    <r>
      <rPr>
        <b/>
        <sz val="14"/>
        <color theme="0"/>
        <rFont val="Calibri"/>
        <family val="2"/>
        <scheme val="minor"/>
      </rPr>
      <t>80% Eficacia + 20% eficiencia</t>
    </r>
  </si>
  <si>
    <t>Ejecución de Formación avanzada</t>
  </si>
  <si>
    <t>Desarrollar servicios, procesos y productos para la agregación de valor en las cadenas agroindustriales priorizadas en el departamento (Aguacate, Cacao, Mora y Plátano)</t>
  </si>
  <si>
    <t>Construir la infraestructura física y tecnológica para el apoyo a los procesos de desarrollo tecnológico agroindustrial del departamento</t>
  </si>
  <si>
    <t>Ejecución de Construir la infraestructura física y tecnológica para el apoyo a los procesos de desarrollo tecnológico agroindustrial del departamento</t>
  </si>
  <si>
    <t>Ejecución de Desarrollar servicios, procesos y productos para la agregación de valor en las cadenas agroindustriales priorizadas en el departamento (Aguacate, Cacao, Mora y Plátano)</t>
  </si>
  <si>
    <t>Consolidación de la relación Universidad entorno</t>
  </si>
  <si>
    <t>Ejecución de Consolidación de la relación Universidad entorno</t>
  </si>
  <si>
    <t>Fortalecimiento de la sostenibilidad y gestión del riesgo del campus</t>
  </si>
  <si>
    <t>Nivel de intervención Institucional en el desarrollo de las estrategias de Desarrollo Humano</t>
  </si>
  <si>
    <t>Programas académicos de pregrado y posgrado acreditables acompañados en la autoevaluación para la acreditación de alta calidad nacional o internacional</t>
  </si>
  <si>
    <t>No de Actividades de Extensión Universitaria desarrolladas en las modalidades de educación continua, actividades artísticas, culturales, recreativas, eventos academicos y cientificos</t>
  </si>
  <si>
    <t>Porcentaje de estudiantes con desempeño B+ en la prueba Saber Pro</t>
  </si>
  <si>
    <t>BAJO</t>
  </si>
  <si>
    <t>MEDIO BAJO</t>
  </si>
  <si>
    <t>MEDIO</t>
  </si>
  <si>
    <t>MEDIO ALTO</t>
  </si>
  <si>
    <t>SATISFACTORIO</t>
  </si>
  <si>
    <t>FEBRERO</t>
  </si>
  <si>
    <t>ABRIL</t>
  </si>
  <si>
    <t>JUNIO</t>
  </si>
  <si>
    <t>AGOSTO</t>
  </si>
  <si>
    <t>OCTUBRE</t>
  </si>
  <si>
    <t>DICIEMBRE</t>
  </si>
  <si>
    <t>PERIODO DE REPORTE</t>
  </si>
  <si>
    <t>CUMPLIMIENTO MEDIO ALTO</t>
  </si>
  <si>
    <t>CUMPLIMIENTO MEDIO BAJO</t>
  </si>
  <si>
    <t>Seleccione el mes para configurar los rangos de cumplimiento según el periodo de reporte.</t>
  </si>
  <si>
    <t xml:space="preserve">1. Excelencia Académica para la Formación Integral </t>
  </si>
  <si>
    <t>Excelencia Académica para la Formación Integral</t>
  </si>
  <si>
    <t>1. Excelencia Académica para la Formación Integral</t>
  </si>
  <si>
    <t xml:space="preserve">1. EXCELENCIA ACADÉMICA PARA LA FORMACIÓN INTEGRAL </t>
  </si>
  <si>
    <t>PERIDICIDAD DE MEDICIÓN</t>
  </si>
  <si>
    <t>PERIODICIDAD DE MEDICIÓN</t>
  </si>
  <si>
    <t>Bimestral</t>
  </si>
  <si>
    <t>Anual</t>
  </si>
  <si>
    <t>SIGER</t>
  </si>
  <si>
    <t>CUMPLIMIENTO GENERAL DEL PDI</t>
  </si>
  <si>
    <t>Renovar o innovar los curriculos de los programas académicos y crear programas pertinentes acordes con el Proyecto Educativo Institucional y las tendencias de tecnologías de información y comunicación</t>
  </si>
  <si>
    <t>Disminuir la deserción y lograr el egreso oportuno</t>
  </si>
  <si>
    <t>Transformar los procesos educativos para la consolidación de una cultura institucional orientada a la calidad y excelencia académica</t>
  </si>
  <si>
    <t>IMPULSOR ESTRATÉGICO</t>
  </si>
  <si>
    <t>Fomentar y fortalecer la Creación, Gestión y transferencia del conocimiento.</t>
  </si>
  <si>
    <t>Gestionar la generación de conocimiento, la creación artística, los productos de desarrollo tecnológico y los emprendimientos pertinentes con las demandas y necesidades de la sociedad y las fronteras de la ciencia, para lograr que los grupos de investigación obtengan reconocimiento y mejoren su clasificación en la medición realizada por Colciencias, los productos de desarrollo tecnológico sean transferidos a la sociedad y se incrementen las capacidades de emprendimiento de la comunidad universitaria.</t>
  </si>
  <si>
    <t>Consolidar la oferta de servicios de extensión con impacto a nivel regional, nacional e internacional a través de la promoción de estos servicios que permitan aumentar la comercialización y transferencia de las capacidades institucionales</t>
  </si>
  <si>
    <t>Fortalecer la gestión del contexto para lograr mayor impacto y visibilidad regional, nacional e internaciona.</t>
  </si>
  <si>
    <t>Contribuir al desarrollo regional a través del aprovechamiento y la transformación de bienes y servicios, mediante la incidencia en políticas públicas, programas, proyectos y acciones, que sean pertinentes a las capacidades académicas e investigativas de la universidad.</t>
  </si>
  <si>
    <t>Lograr que los programas académicos tengan contexto y reconocimiento internacional.</t>
  </si>
  <si>
    <t>Administrar y gestionar los recursos físicos, ambientales, tecnológicos, humanos y financieros orientados al desarrollo y la sostenibilidad institucional.</t>
  </si>
  <si>
    <t>Potenciar y garantizar los medios educativos, la infraestructura tecnológica y sistemas de información integrados, de acuerdo a las necesidades de la Universidad que soporten los procesos misionales y administrativos.</t>
  </si>
  <si>
    <t>Fortalecer la sostenibilidad ambiental y la gestión estratégica del campus para aportar al desarrollo social, mejorando continuamente el índice de contribución al desarrollo sostenible.</t>
  </si>
  <si>
    <t>Fortalecer la sostenibilidad institucional a través de la gestión y la conservación de los recursos financieros, así como por el desarrollo humano y organizacional, que soporten el funcionamiento y la operación de la Institución.</t>
  </si>
  <si>
    <t>Fortalecer la cultura de la legalidad, la transparencia, el gobierno corporativo y promover la participación ciudadana como ejes transversales del desarrollo institucional.</t>
  </si>
  <si>
    <t>Contribuir a la formación integral, el desarrollo social e intercultural y el acompañamiento integral, así como promover el ejercicio colectivo de la responsabilidad social aportando al mejoramiento de la calidad de vida de la comunidad universitaria.</t>
  </si>
  <si>
    <t>Contribuir en el mejoramiento de la calidad de vida en contextos universitarios</t>
  </si>
  <si>
    <t>RESUMEN IMPULSORES ESTRATÉGICOS</t>
  </si>
  <si>
    <t>ADVANCE_DATETIME2</t>
  </si>
  <si>
    <t>Estudios enfocados a analizar las problemáticas sociales estudiantiles</t>
  </si>
  <si>
    <t>BCV0204</t>
  </si>
  <si>
    <t>CGT0105</t>
  </si>
  <si>
    <t>Proyectos de I+D+i formulados y/o ejecutados en alianza con entidades internacionales</t>
  </si>
  <si>
    <t>GSV0103</t>
  </si>
  <si>
    <t>GSV0104</t>
  </si>
  <si>
    <t>Alianzas estratégicas activas</t>
  </si>
  <si>
    <t>Proyectos financiados con recursos del Sistema General de Regalías, con acompañamiento en el seguimiento y monitoreo</t>
  </si>
  <si>
    <t>GSV0305</t>
  </si>
  <si>
    <t>Análisis técnico y financiero para vinculación docente</t>
  </si>
  <si>
    <t>Ejecución de Análisis técnico y financiero para vinculación docente</t>
  </si>
  <si>
    <t>Estudios de viabilidad para apertura y modificación de programas</t>
  </si>
  <si>
    <t>Ejecución de Estudios de viabilidad para apertura y modificación de programas</t>
  </si>
  <si>
    <t>Desarrollo y Gestión Integral de Posgrados</t>
  </si>
  <si>
    <t>BCV1015</t>
  </si>
  <si>
    <t>Ejecución de Sistemas de Información Integral y Seguridad de la Información</t>
  </si>
  <si>
    <t>Ejecución de Gestión de Egresados</t>
  </si>
  <si>
    <t>1.3 Desarrollo Docente</t>
  </si>
  <si>
    <t>Ejecución de Desarrollo y Gestión Integral de Posgrados</t>
  </si>
  <si>
    <t>Ejecución de Formación continua y permanente</t>
  </si>
  <si>
    <t>Ejecución de Centro de Desarrollo Docente</t>
  </si>
  <si>
    <t>Ejecución de Gestión para el desarrollo de la unidad académica de educación vitual</t>
  </si>
  <si>
    <t>Ejecución de Fortalecimiento de la infraestructura física y tecnológica</t>
  </si>
  <si>
    <t>No de Grupos de Investigación Reconocidos por MinCiencias</t>
  </si>
  <si>
    <t>No de Investigadores Reconocidos por MinCiencias</t>
  </si>
  <si>
    <t>Propuestas y/o proyectos formulados en el marco del ecosistema Red de Nodos de Innovacion Ciencia y Tecnología</t>
  </si>
  <si>
    <t>Nivel de Intervención de la población objetivo en las estrategias de Desarrollo Organizacional</t>
  </si>
  <si>
    <t>NODO_PROYECTO</t>
  </si>
  <si>
    <t>NODO_PLAN_OPERATIVO</t>
  </si>
  <si>
    <t>Creación de Procesos de formación con uso de TIC</t>
  </si>
  <si>
    <t>RESULTADOS PDI DE LOS IMPULSORES SEGÚN EL PILAR DE GESTIÓN</t>
  </si>
  <si>
    <t>Resumen 3 Niveles - Excelencia Académica para la Formación Integral</t>
  </si>
  <si>
    <t>Resumen 3 Niveles - Creación, Gestión y Transferencia del conocimiento</t>
  </si>
  <si>
    <t>Resumen 3 Niveles - Gestión del Contexto y Visibilidad Nacional e Internacional</t>
  </si>
  <si>
    <t>Resumen 3 Niveles - Gestión y sostenibilidad Institucional</t>
  </si>
  <si>
    <t>Resumen 3 Niveles - Bienestar Institucional, Calidad de Vida e Inclusión en contextos universitarios</t>
  </si>
  <si>
    <t>Ejecución de Coordinación general de los procesos de autoevaluación con fines de acreditación de programas de pregrado y posgrado</t>
  </si>
  <si>
    <t>Ejecución de Mejoramiento continuo programa prácticas Universitarias</t>
  </si>
  <si>
    <t>Ejecución de Fortalecimiento de la Sostenibilidad y gestión del riesgo del campus (Mantenimiento institucional)</t>
  </si>
  <si>
    <t>Ejecución de Gestión de la Comunicación y Promoción Institucional</t>
  </si>
  <si>
    <t>Estrategia de formación permanente para Egresados</t>
  </si>
  <si>
    <t>1</t>
  </si>
  <si>
    <t>Ejecución de Alianzas Universidad-Empresa-Estado para el fomento de la innovación</t>
  </si>
  <si>
    <t>Ejecución de Promoción de proyectos de innovación de los grupos de investigación</t>
  </si>
  <si>
    <t>Ejecución de Consolidar la oferta tecnológica del CIDT</t>
  </si>
  <si>
    <t>Ejecución de Observatorio institucional</t>
  </si>
  <si>
    <t>Nodo (Ejecución de Promoción Social)</t>
  </si>
  <si>
    <t>Ejecución de Practicas culturales de la comunidad universitaria, como habito y estilo de vida</t>
  </si>
  <si>
    <t>Ejecución de Organización, logistica y protocolo de eventos para la calidad de vida y el bienestar</t>
  </si>
  <si>
    <t>Ejecución de El deporte Universitario, como estilo de vida UTP</t>
  </si>
  <si>
    <t>NODO_PILAR</t>
  </si>
  <si>
    <t>Es un indicador  de la cantidad proporcional de población estudiantil que tiene un nivel mínimo de calidad de vida. Está construido a partir de información recolectada en estudiantes de condiciones vitales, salud, entorno social,  variables académicas, entorno universitario, infraestructura-servicios. Este indicador se calcula a partir de una muestra poblacional. En particular, el indicador calcula el porcentaje de estudiantes que tienen una calidad de vida superior a un valor etablecido para un valor aceptable de la misma.</t>
  </si>
  <si>
    <t>23/02/2024</t>
  </si>
  <si>
    <t>23/02/2024 11:41:06,000000 AM</t>
  </si>
  <si>
    <t>NODO_PROGRAMA</t>
  </si>
  <si>
    <t>Mide el porcentaje de la comunidad estudiantil de pregrado que ha obtenido un desempeño de B+ en la prueba Saber Pro</t>
  </si>
  <si>
    <t>Cuantifica el número de egresados de la UTP con doble titulación, pregrado y posgrado</t>
  </si>
  <si>
    <t>El indicador muestra el porcentaje de programas de la universidad que han iniciado o realizado renovación curricular la cual por norma y lineamientos del PDI involucran  componentes de internacionalización del curriculo.</t>
  </si>
  <si>
    <t>Mide los resultados de la vigencia en productos de comunicación</t>
  </si>
  <si>
    <t>Mide el cumplimiento de los componentes del Factor Control</t>
  </si>
  <si>
    <t>Mide el cumplimiento de los componentes del Factor Institucionalidad</t>
  </si>
  <si>
    <t>Mide el cumplimiento de los componentes del Factor Visibildad</t>
  </si>
  <si>
    <t>Ejecución de Uso de recursos y tecnologías dígitales de información con TIC en la planeación ejecución y evaluación</t>
  </si>
  <si>
    <t>Porcentaje de programas acreditables acompañados en la autoevaluación para la acreditación de alta calidad.</t>
  </si>
  <si>
    <t>Acompañamiento a los programas de pregrado y posgrado en el diseño o renovación de sus documentos maestros de forma participativa y, que han sido aprobados por las instancias pertinentes</t>
  </si>
  <si>
    <t>Mide en nivel de satisfacción de la comunidad universitaria frente a los elementos asociados a la politica de bienestar</t>
  </si>
  <si>
    <t>Mide el porcentaje de estudiantes, docentes y administrativos que participan en los programas, proyectos y acciones de bienestar</t>
  </si>
  <si>
    <t>Ejecución de Manejo eficiente y optimización de ingresos</t>
  </si>
  <si>
    <t>Gestión de recursos y alianzas para la atención de las necesidades relacionadas con el bienestar</t>
  </si>
  <si>
    <t>Ejecución de Generación y Gestión de acuerdos de trabajo - Políticas Públicas gestionadas, proyectos estructurales y de alto impacto</t>
  </si>
  <si>
    <t>Mide la cantidad de estudios desarrollados para analizar las problemáticas sociales estudiantiles</t>
  </si>
  <si>
    <t>La cantidad proporcional de población estudiantil que tiene un nivel mínimo de calidad de vida asociada a Salud física y mental, medida a través del test SF-12.</t>
  </si>
  <si>
    <t>Mide la cantidad de estrategias, procedimientos o gestiones enfocadas a la igualdad de oportunidades y garantía de derechos de: mujeres, comunidades LGBTI, minorías étnicas y población en situación de discapacidad</t>
  </si>
  <si>
    <t>Establece el porcentaje de estudiantes vulnerables intervenidos en un semestre académico y que continúan sus estudios en el periodo siguiente, aprobando al menos 9 créditos académicos en el semestre que reciben el apoyo y/o servicio.</t>
  </si>
  <si>
    <t>Ejecución de Articulación de los créditos de formación vivencial</t>
  </si>
  <si>
    <t>Indicador que muestra el número de estudiantes que culminan un programa académico y cumplen los requisitos para graduarse en la educación superior - UTP</t>
  </si>
  <si>
    <t>El curriculo se entiende renovado con un documento maestro elaborado participativamente, aprobado por las instancias pertinenetes</t>
  </si>
  <si>
    <t>Porcentaje de programas acreditados de los programas acreditables</t>
  </si>
  <si>
    <t>Mide el avance de la internacionalización de los programas académicos, en términos de movilidad, modernización de currículos y trabajo en red.</t>
  </si>
  <si>
    <t>Mide el avance de la visibilidad nacional de los programas académicos, en términos de movilidad y trabajo en red.</t>
  </si>
  <si>
    <t>Articulación de los créditos de formación vivencial</t>
  </si>
  <si>
    <t>Programa de Acompañamiento Integral Docentes PAID</t>
  </si>
  <si>
    <t>Ejecución de Conceptualizacion y difusión del sentido de la movilización Social</t>
  </si>
  <si>
    <t>Ejecución de Gestión de recursos y alianzas para la atención de las necesidades relacionadas con el bienestar</t>
  </si>
  <si>
    <t>Ejecución de Red Risaralda Universitaria (RUN) - Clúster de Educación Superior</t>
  </si>
  <si>
    <t>Representa la  Sumatoria de No. de Actividades de Extensión Universitaria desarrolladas orientadas a artísticas, culturales,  recreativas, eventos de divulgación y proyectos sociales + No. de Servicios de consultoría y asesoría prestados
+ No de Servicios prestados por Proyectos institucionales de Extensión
+ No. de Servicios de Laboratorio prestados +  No  Actividades de Educación continua</t>
  </si>
  <si>
    <t>Documentos de soporte que certiquen la transferencia de los resultados de investigación al entorno</t>
  </si>
  <si>
    <t>Grupos de Investigación Reconocidos por MinCiencias</t>
  </si>
  <si>
    <t>Mide el porcentaje de los estudiantes que participan en las actividades de formación  vivencial con respecto al total de la comunidad estudiantil</t>
  </si>
  <si>
    <t>Mide la cantidad de programas enfocados a fomentar el deporte, la recreación, la actividad fisica, el desarrollo humano, la responsabilidad social, la expresión artística, la formación vivencial de competencias blandas y habilidades para la vida</t>
  </si>
  <si>
    <t>Manejo eficiente y optimización de ingresos</t>
  </si>
  <si>
    <t>Porcentajes de organismos colegiados con representación de egresados.</t>
  </si>
  <si>
    <t>Porcentaje de  egresados benefeciados de la estrategia ¿Pasa la Antorcha¿ en su línea banco de tiempos</t>
  </si>
  <si>
    <t>Porcentaje de Egresados con seguimiento sistemático vigente</t>
  </si>
  <si>
    <t>No total de personas y empresas beneficiadas y /o atendidas a través de ejecución de espacios y procesos de apropiación social del conocimiento</t>
  </si>
  <si>
    <t>Representan la cantidad de Prácticas académicas y empresariales realizadas por los estudiantes de todos los programas de pregrado de la Universidad.</t>
  </si>
  <si>
    <t>Cantidad de Entidades que tiene vigentes servicios de extensión</t>
  </si>
  <si>
    <t>Servicios de consultoría o asesoría, interventoría, asistencias técnicas, evaluaciones prestados a entidades externas + Cantidad de Servicios prestados por Proyectos institucionales de Extensión (JBUTP, CRIE, UNIVIRTUAL, PLANETARIO, OBSERVATORIO, ETC) + Cantidad de servicios de laboratorios prestados</t>
  </si>
  <si>
    <t>Se refiere a las Actividades de Extensión ejecutadas institucionalmente, según las modalidades de  educación continua,  actividades artísticas, culturales, recreativas, eventos academicos y cientificos  y proyectos de Extensión social.</t>
  </si>
  <si>
    <t>Mide la participación de la Universidad en propuestas y/o proyectos de Innovacion Ciencia y Tecnología</t>
  </si>
  <si>
    <t>Presenta el número de proyectos de Movilizacion Social  construidos, en ejecución y tranferidos a otros territorios,  con las instancias de la Universidad (Estudiantes, Docentes, Grupos de Investigacion, Observatorios)</t>
  </si>
  <si>
    <t>Mide la participación de la Universidad en proyectos de competitividad regional</t>
  </si>
  <si>
    <t>Mide la participación de la Universidad en proyectos de desarrollo sostenible</t>
  </si>
  <si>
    <t>Mide la participación de la Universidad en ofertas de formación en red</t>
  </si>
  <si>
    <t>Este indicador mide el Nivel de Intervención de las dependencias desde la estrategia de desarrollo organizacional enmarcado en los proyectos Modernización y Desarrollo Organizacional (MDYO) y Consolidación de los Sistemas de Gestión (CSG)</t>
  </si>
  <si>
    <t>Nivel de Intervención Institucional en el desarrollo de las estrategias de Desarrollo Humano</t>
  </si>
  <si>
    <t>Este indicador mide el Nivel de Intervención Institucional en el desarrollo de las estrategias de Desarrollo Humano</t>
  </si>
  <si>
    <t>Ejecución de Empleabilidad y emprendimiento</t>
  </si>
  <si>
    <t>Ejecución de Selección y Diseño de espacios interactivos de formación</t>
  </si>
  <si>
    <t>Ejecución de Implementación de espacios interactivos mediados por TIC de acuerdo a tendencias tecnológicas y pedagógicas seleccionadas por la institución</t>
  </si>
  <si>
    <t>Observatorio institucional</t>
  </si>
  <si>
    <t>Ejecución de Estrategia de optimización y mejoramiento entre procedimientos transversales e información</t>
  </si>
  <si>
    <t>Ejecución de Atención y Orientación Estrategia PAI</t>
  </si>
  <si>
    <t>Ejecución de Tecnicas de Estudio, habilidades psicosociales y Perfil Vocacional</t>
  </si>
  <si>
    <t>Porcentajde programas con mecanismo de acceso e inserción pertinentes</t>
  </si>
  <si>
    <t>Porcentaje de estudiantes acompañados académcamente e inician su proceso académico</t>
  </si>
  <si>
    <t>Docentes de planta y transitorios que han obtenido el título de doctorado</t>
  </si>
  <si>
    <t>Docentes de planta y transitorios que han alcanzado nivel B1 o más en segunda lengua</t>
  </si>
  <si>
    <t>Docentes de planta, transitorios y catedráticos que han recibido formación pedagógica, didáctica, disciplinar e interdisciplinar</t>
  </si>
  <si>
    <t>Procesos de formación que integren credenciales digitales alternativas.                                                                                          
Creación de procesos de evaluación alternativa que entregue información de competencias alcanzadas, criterios de evaluación y su proceso, vinculados a actividades de formación que integren credenciales digitales alternativas.</t>
  </si>
  <si>
    <t>Procesos de formación académica mediados por Ambientes Virtuales                                                                                               
Creación de procesos de formación académica mediados por Ambientes Virtuales de tal manera que permita ampliar la oferta educativa virtual o mixta, este incluye: programas académicos, cursos, seminarios, talleres, diplomados, espacios abiertos, aulas extedidas, otros</t>
  </si>
  <si>
    <t>Artículos publicados en revistas internacionales, Libros y capítulos de libro resultado de investigación, obras de creación artística, Patentes, Software, marcas, prototipos,  etc.</t>
  </si>
  <si>
    <t>Resultados transferidos a las asociaciones agroempresariales de las  cinco cadenas priorizadas</t>
  </si>
  <si>
    <t>Cantidad de proyectos de base tecnológica formulados y /o ejecutados en el marco de alianzas estratégicas UEES</t>
  </si>
  <si>
    <t>Cantidad de emprendedores de la comunidad UTP beneficiados con la oferta de acompañamiento de la Ruta Barranqueros UTP</t>
  </si>
  <si>
    <t>Cantidad de productos y/o servicios validados en entorno real (Empresas, Entidades Gubernamentales)</t>
  </si>
  <si>
    <t>Caracterizar a través de la metodología TRL a los activos de conocimiento priorizados. Identificar estrategias de P.I para los activos priorizados</t>
  </si>
  <si>
    <t>Número de alianzas estratégicas activas</t>
  </si>
  <si>
    <t>Mide la cantidad de informes del contexto (interno o externo) que son presentados ante instancias donde se toman decisiones, sean éstas académicas o administrativas</t>
  </si>
  <si>
    <t>Número de personas beneficiarias con la estrategia de empleabilidad</t>
  </si>
  <si>
    <t>Mide el número de estrategias implementadas</t>
  </si>
  <si>
    <t>Mide el número de ofertas académicas realizadas</t>
  </si>
  <si>
    <t>Mide la fortaleza de la institución en procesos institucionales para prevenir la corrupción en los cuatro factores Visibilidad, Institucionalidad, Control y Comunicaciones</t>
  </si>
  <si>
    <t>Este indicador mide el Nivel de Intervención Institucional a través de las  estrategias de Desarrollo Humano y Organizacional</t>
  </si>
  <si>
    <t>Hace referencia a los recursos que transfiere la Nación en cada vigencia para el financiar el presupuesto de gastos de funcionamiento</t>
  </si>
  <si>
    <t>Gestión  Integral del la infraestructura fisica en lo relacionado con el desarrollo de la planta física,  la gestión del componente ambiental y sostenibilidad y gestión del riesgo</t>
  </si>
  <si>
    <t>El indicador mide el avance en Sistemas de Información (SI) y Sostenibilidad de la Infraestructura Tecnológica (SIT).</t>
  </si>
  <si>
    <t>Hace referencia a las necesidades de reposición y actualización de equipamiento de espacios para la docencia que son atendidos durante la vigencia, de acuerdo con el cumplimiento de los requisitos establecidos para la asignación de recursos.</t>
  </si>
  <si>
    <t>Mide la cantidad de módulos desarrollados y Número de soportes y actualizaciones a los sitios web  UTP, al igual que la gestión de recursos multimedia e identidad.</t>
  </si>
  <si>
    <t>Hace referencia a las necesidades de reposición y soporte  de servidores, dispositivos activos de la red, software, bases de datos, medios educativos, equipos de computo y la formulación del plan de recuperación ante desastres.</t>
  </si>
  <si>
    <t>Mide la proporción de deudas de corto plazo que son cubiertas por el activo, cuya conversión en dinero corresponde aproximadamente al vencimiento de las deudas</t>
  </si>
  <si>
    <t>Mide la solvencia financiera de la Universidad, reflejando la importancia de la capacidad de financiación dentro del ejercicio presupuestario</t>
  </si>
  <si>
    <t>Número de espacios físicos interactivos, adecuados, dotados e instalados disponibles para uso de la  comunidad UTP</t>
  </si>
  <si>
    <t>Número de Estudiantes vinculados por productos con procesos interactivos  mediados por TIC en comparación con el Número Total de estudiantes</t>
  </si>
  <si>
    <t>Número de Docentes en Ruta de formación y con productos mediados por TIC en comparación con el Número Total de docentes</t>
  </si>
  <si>
    <t>Tiene en cuenta las acciones desarrolladas desde el Jardín Botánico y Centro de Gestión Ambiental exclusivamente para el PDI, en relación a la Gestión de áreas naturales, Política Ambiental Universitaria y Gestión Ambiental: tales como: Hectáreas en conservación (HC)
Especies de flora en conservación (EFL)
Especies de fauna registradas (EFA)
Visitantes al Jardín Botánico y Planetario (VS)
Total
Gestión Campus como Aula Viva para la E.A (CAV)
Gestión Integral de Residuos Sólidos (GRS)
Gestión de la Información Ambiental (IA)
Socialización Política Ambiental (SPA)
Compras Sostenibles (CS)</t>
  </si>
  <si>
    <t>Mide la cantidad de alianzas,  proyectos y convenios en pro del bienestar y el mejoramiento de la calidad de vida</t>
  </si>
  <si>
    <t>Mide la cantidad de recursos para la atención de las necesidades relacionadas con el bienestar y la calidad de vida de la comunidad</t>
  </si>
  <si>
    <t>Ejecución de Experiencias y ambientes educativos interactivos</t>
  </si>
  <si>
    <t>Ejecución de Creación de Procesos de formación con uso de TIC</t>
  </si>
  <si>
    <t>Ejecución de Fomento de prácticas educativas integrando las TIC</t>
  </si>
  <si>
    <t>Ejecución de Estrategia de integración de los sistemas de gestión</t>
  </si>
  <si>
    <t>Ejecución de Programa de Acompañamiento Integral Docentes PAID</t>
  </si>
  <si>
    <t>Nodo (Ejecución de Gestión de la Comunicación Corporativa)</t>
  </si>
  <si>
    <t>Reposición y actualización de equipamiento de espacios para la docencia_</t>
  </si>
  <si>
    <t>Oferta de Programas Virtuales</t>
  </si>
  <si>
    <t>Nodo (Oferta de Programas Virtuales)</t>
  </si>
  <si>
    <t>Nodo (Ejecución de Oferta de Programas Virtuales)</t>
  </si>
  <si>
    <t>Nodo (Ejecución de Red de Nodos de Innovación, Ciencia y Tecnología)</t>
  </si>
  <si>
    <t>P18. Nodo de Innovación en Biodiversidad</t>
  </si>
  <si>
    <t>P19. Centro de innovación y desarrollo tecnológico</t>
  </si>
  <si>
    <t>16/05/2024</t>
  </si>
  <si>
    <t>15/05/2024</t>
  </si>
  <si>
    <t>16/05/2024 3:51:28,000000 PM</t>
  </si>
  <si>
    <t>15/05/2024 4:42:35,000000 PM</t>
  </si>
  <si>
    <t>23/05/2024</t>
  </si>
  <si>
    <t>23/05/2024 11:56:29,000000 AM</t>
  </si>
  <si>
    <t>23/05/2024 11:54:29,000000 AM</t>
  </si>
  <si>
    <t>23/05/2024 1:37:37,000000 PM</t>
  </si>
  <si>
    <t>Nodo (Ejecución de Desarrollo Humano)</t>
  </si>
  <si>
    <t>,</t>
  </si>
  <si>
    <t xml:space="preserve">P33. Eficiencia en el uso de los recursos </t>
  </si>
  <si>
    <t xml:space="preserve">P34. Gestión y sostenibilidad de recursos </t>
  </si>
  <si>
    <t>P34. Gestión y sostenibilidad de recursos</t>
  </si>
  <si>
    <t>P33. Eficiencia en el uso de los recursos</t>
  </si>
  <si>
    <t>16/09/2024</t>
  </si>
  <si>
    <t>13/09/2024</t>
  </si>
  <si>
    <t>13/09/2024 10:34:51,000000 AM</t>
  </si>
  <si>
    <t>18/09/2024</t>
  </si>
  <si>
    <t>19/09/2024</t>
  </si>
  <si>
    <t>17/09/2024</t>
  </si>
  <si>
    <t>19/09/2024 3:59:09,000000 PM</t>
  </si>
  <si>
    <t xml:space="preserve">Estudiantes de pregrado  que terminan su plan de estudios  en el tiempo máximo  del 40% adicional a su plan de estudios - Porcentaje ponderado </t>
  </si>
  <si>
    <t xml:space="preserve">Mide la participación de la Universidad en  políticas públicas y proyectos de alto impacto </t>
  </si>
  <si>
    <t xml:space="preserve">Se realizó la inducción del primer Semestre academico para los estudiantes de postgrado. Adaptación a postgrado maestria en enseñanza de la fisica, maestria en instrumentación fisica ,maestria en matematicas, maestria en educación. Se da inicio a la planeación de inducción para el segundo semestre 2024-2
Finalizó el Diplonado  plan de Vida Gloria Restrepo Mejia, se dio apertura a 2 lineas de formación  y se dio continuidad a los grupos del Diplomando en Responsabilidad Social.linea de formación en responsabilidad  social y principios y valores institucionales. Se da inicio a la nueva cohorte de Diplomado Becas Talento
Para el grado de los estudiantes de pregrado próximos a obtener su título se ha realizado el taller. Taller semipresencial con la maestría en enseñanza de física Panamá. Talleres de símbolos para los estudiantes que tendrán ceremonia 24 julio.  Permanentemente se atiende la población que desea realizar su taller de Símbolos en caso de tener grados extemporáneos o que desee adelantar este requisito.
Se dio inicio a la inducción de postgrados. Continuidad a los procesos de socialización de la vicerrectoría en los postgrados. Se da continuidad a la socialización de la política de bienestar para los posgrados. Se ha generado un canal directo con los postgrados para acompañarlos en la apertura de sus cohortes.
</t>
  </si>
  <si>
    <t xml:space="preserve"> Nuevos procesos educativos que hacen uso y apropiación de TIC, requieren nuevos procesos, procedimientos y funcionalidades y nuevas formas de administración, integradas a los requerimientos de procesos innovadores del siglo XXI, se hace necesario una nueva dependencia y en funcionamiento que dinamice estas nuevas posibilidades</t>
  </si>
  <si>
    <t xml:space="preserve">Proyectos de investigación registrados institucionalmente que hayan  finalizado ejecución en la vigencia respectiva y que hayan tenido impacto o apropiados por la sociedad.  </t>
  </si>
  <si>
    <t xml:space="preserve">Investigadores de la Universidad Tecnológica de Pereira reconocidos por MinCiencias y por categoría. </t>
  </si>
  <si>
    <t xml:space="preserve">No de Semilleros de Investigación activos </t>
  </si>
  <si>
    <t xml:space="preserve">Número de proyectos de I+D+i formulados y/o ejecutados en alianza con entidades internacionales </t>
  </si>
  <si>
    <t>17/09/2024 3:20:02,000000 PM</t>
  </si>
  <si>
    <t>16/09/2024 12:04:30,000000 PM</t>
  </si>
  <si>
    <t>19/09/2024 7:39:06,000000 PM</t>
  </si>
  <si>
    <t>16/09/2024 12:05:14,000000 PM</t>
  </si>
  <si>
    <t>18/09/2024 9:32:04,000000 AM</t>
  </si>
  <si>
    <t xml:space="preserve">Mide la capacidad del ingreso para atender los gastos de la Institución </t>
  </si>
  <si>
    <t xml:space="preserve">Densidad de construcción de la planta física universitaria, correspondiente a la relación del área ocupada de los primeros pisos de las edificaciones respecto al área neta urbanizable del campus.  </t>
  </si>
  <si>
    <t xml:space="preserve">Corresponde a la medición del número de edificaciones del campus universitario con elementos que garanticen la accesibilidad al medio físico de las personas que tengan limitaciones en la movilidad.  </t>
  </si>
  <si>
    <t xml:space="preserve">Mide el fortalecimiento y/o mejoramiento de los Medios educativos relacionados Aulas y Laboratorios mediante el incremento de área para estos espacios y dotación de los mismos. </t>
  </si>
  <si>
    <t xml:space="preserve">Intervenciones realizadas o tendientes a garantizar el sosteniente de la infraestructura física y de los equipos existentes en el campus universitario, además de la prevención, atención y gestión de los riesgos y mejoramiento de la movilidad de PMR al interior del campus   </t>
  </si>
  <si>
    <t xml:space="preserve">La Red de Nodos de innovación, ciencia y tecnología contribuye a la transformación productiva del territorio a través de la consolidación del ecosistema de innovación desde la diferenciación sectorial (8 nodos) que integran una relación UEES; soportado en la investigación, aplicada, el desarrollo tecnológico y el emprendimiento de base tecnológica con procesos transversales para la apropiación social del conocimiento. e coordinado por la Universidad tecnológica de Pereira desde la secreta¿ria técnica.  </t>
  </si>
  <si>
    <t>25/09/2024</t>
  </si>
  <si>
    <t>25/09/2024 4:15:00,000000 PM</t>
  </si>
  <si>
    <t>25/09/2024 11:38:39,000000 PM</t>
  </si>
  <si>
    <t>07/11/2024</t>
  </si>
  <si>
    <t>7/11/2024 4:10:43,000000 PM</t>
  </si>
  <si>
    <t>Se logra un total 13.147 estudiantes apoyados para el 2024-1 y 14.997 estudiantes apoyados para el 2024-2 y un avance del plan operativo del 90.50%. Se realiza proceso de renovación estudiantes antiguos que cumplen con requisitos y persiste un alto nivel de vulnerabilidad. Se procede a realizar solicitud de permiso de apertura del sistema de apoyos socioeconómicos para los periodos 2024-1 y 2024-2; se realizan los acompañamientos al proceso de nuevas solicitudes, se realizan los estudios correspondientes, publicación de resultados, la gestión administrativa - operativa de cada apoyo y la entrega de los apoyos correspondientes; se realizan las gestiones académico - administrativas para lo correspondiente a becas de matrículas y política de gratuidad con atención en salas y en oficina en horario extendido. Se destacan en los apoyos gestionados y asignados: bono alimenticio, bono de transporte, bono de matrícula, monitoria social, reliquidación; así como los proyectos especiales: becas talento, generación excelencia, generación equidad, ser pilo paga, política de gratuidad, jóvenes en acción, UTEPITOS; risaralda profesional, plan padrino, módulos de ventas. Se da cobertura de manera eficiente al programa de apoyos socioeconómicos tanto para el calendario general, como para el programa de Medicina internado en el Hospital San Jorge. Se garantiza acompañamiento integral a los estudiantes y sus familias en lo que corresponde a Promoción Social. Se continúa con la atención presencial de todos los programas. Se entrega apoyo de bono alimenticio en el hospital San Jorge a los estudiantes de Internado que cuentan con dicho beneficio. Se mantiene el acompañamiento específico a los estudiantes de internado de Medicina. Adicional a dichos apoyos socioeconómicos; se avanza en la estrategia de pre-sisbenización. Se ofrece atención permanente al usuario y a casos fortuitos críticos: preguntas, peticiones, quejas, reclamos, solicitudes, tutela, otros. Redacción de protocolos, documentos técnicos, presentaciones e informes. Asistencia a reuniones interadministrativas e interinstitucionales para la gestión y afianzamiento de alianzas estratégicas.</t>
  </si>
  <si>
    <t>26/09/2024</t>
  </si>
  <si>
    <t>26/09/2024 12:06:31,000000 AM</t>
  </si>
  <si>
    <t>13/11/2024</t>
  </si>
  <si>
    <t>18/11/2024</t>
  </si>
  <si>
    <t>18/11/2024 5:07:00,000000 PM</t>
  </si>
  <si>
    <t>18/11/2024 4:47:47,000000 PM</t>
  </si>
  <si>
    <t>18/11/2024 4:37:30,000000 PM</t>
  </si>
  <si>
    <t>18/11/2024 5:05:01,000000 PM</t>
  </si>
  <si>
    <t>13/11/2024 8:07:25,000000 PM</t>
  </si>
  <si>
    <t>13/11/2024 11:14:49,000000 PM</t>
  </si>
  <si>
    <t>18/11/2024 4:29:10,000000 PM</t>
  </si>
  <si>
    <t>13/11/2024 6:55:15,000000 PM</t>
  </si>
  <si>
    <t>13/11/2024 8:05:00,000000 PM</t>
  </si>
  <si>
    <t>13/11/2024 8:03:25,000000 PM</t>
  </si>
  <si>
    <t>13/11/2024 8:15:41,000000 PM</t>
  </si>
  <si>
    <t>13/11/2024 8:51:14,000000 PM</t>
  </si>
  <si>
    <t>13/11/2024 8:41:15,000000 PM</t>
  </si>
  <si>
    <t>13/11/2024 5:30:19,000000 PM</t>
  </si>
  <si>
    <t>18/11/2024 4:43:33,000000 PM</t>
  </si>
  <si>
    <t>13/11/2024 11:12:07,000000 PM</t>
  </si>
  <si>
    <t>05/12/2024</t>
  </si>
  <si>
    <t>5/12/2024 4:03:34,000000 PM</t>
  </si>
  <si>
    <t>04/12/2024</t>
  </si>
  <si>
    <t>4/12/2024 3:52:43,000000 PM</t>
  </si>
  <si>
    <t>03/12/2024</t>
  </si>
  <si>
    <t>3/12/2024 12:12:44,000000 PM</t>
  </si>
  <si>
    <t>3/12/2024 2:11:21,000000 PM</t>
  </si>
  <si>
    <t>10/12/2024</t>
  </si>
  <si>
    <t>10/12/2024 4:51:28,000000 PM</t>
  </si>
  <si>
    <t>5/12/2024 6:04:51,000000 PM</t>
  </si>
  <si>
    <t>5/12/2024 6:04:58,000000 PM</t>
  </si>
  <si>
    <t>3/12/2024 2:34:56,000000 PM</t>
  </si>
  <si>
    <t>09/12/2024</t>
  </si>
  <si>
    <t>9/12/2024 10:37:27,000000 AM</t>
  </si>
  <si>
    <t>9/12/2024 11:32:29,000000 PM</t>
  </si>
  <si>
    <t>10/12/2024 4:03:29,000000 PM</t>
  </si>
  <si>
    <t>10/12/2024 4:00:10,000000 PM</t>
  </si>
  <si>
    <t>10/12/2024 4:56:35,000000 PM</t>
  </si>
  <si>
    <t>10/12/2024 4:01:21,000000 PM</t>
  </si>
  <si>
    <t>10/12/2024 4:01:07,000000 PM</t>
  </si>
  <si>
    <t>10/12/2024 4:10:09,000000 PM</t>
  </si>
  <si>
    <t>3/12/2024 11:11:44,000000 AM</t>
  </si>
  <si>
    <t>3/12/2024 8:37:18,000000 AM</t>
  </si>
  <si>
    <t>5/12/2024 3:28:49,000000 PM</t>
  </si>
  <si>
    <t>5/12/2024 3:21:07,000000 PM</t>
  </si>
  <si>
    <t>4/12/2024 2:40:28,000000 PM</t>
  </si>
  <si>
    <t>5/12/2024 8:42:37,000000 PM</t>
  </si>
  <si>
    <t>10/12/2024 3:17:44,000000 PM</t>
  </si>
  <si>
    <t>10/12/2024 5:04:09,000000 PM</t>
  </si>
  <si>
    <t>10/12/2024 5:00:51,000000 PM</t>
  </si>
  <si>
    <t>9/12/2024 11:33:55,000000 PM</t>
  </si>
  <si>
    <t>02/12/2024</t>
  </si>
  <si>
    <t>2/12/2024 10:42:06,000000 AM</t>
  </si>
  <si>
    <t>10/12/2024 3:41:57,000000 PM</t>
  </si>
  <si>
    <t>10/12/2024 3:43:38,000000 PM</t>
  </si>
  <si>
    <t>10/12/2024 3:43:55,000000 PM</t>
  </si>
  <si>
    <t>10/12/2024 3:44:29,000000 PM</t>
  </si>
  <si>
    <t>10/12/2024 5:26:15,000000 PM</t>
  </si>
  <si>
    <t>3/12/2024 3:31:59,000000 PM</t>
  </si>
  <si>
    <t>3/12/2024 3:25:14,000000 PM</t>
  </si>
  <si>
    <t>2/12/2024 2:03:45,000000 PM</t>
  </si>
  <si>
    <t>10/12/2024 9:45:54,000000 AM</t>
  </si>
  <si>
    <t>10/12/2024 9:37:15,000000 AM</t>
  </si>
  <si>
    <t>10/12/2024 9:39:01,000000 AM</t>
  </si>
  <si>
    <t>10/12/2024 4:46:00,000000 PM</t>
  </si>
  <si>
    <t>10/12/2024 9:48:27,000000 AM</t>
  </si>
  <si>
    <t>9/12/2024 9:29:58,000000 AM</t>
  </si>
  <si>
    <t>3/12/2024 9:24:28,000000 AM</t>
  </si>
  <si>
    <t>5/12/2024 5:37:45,000000 PM</t>
  </si>
  <si>
    <t>5/12/2024 5:38:07,000000 PM</t>
  </si>
  <si>
    <t>5/12/2024 5:38:22,000000 PM</t>
  </si>
  <si>
    <t>10/12/2024 4:30:01,000000 PM</t>
  </si>
  <si>
    <t>10/12/2024 4:30:14,000000 PM</t>
  </si>
  <si>
    <t>10/12/2024 4:30:22,000000 PM</t>
  </si>
  <si>
    <t>5/12/2024 11:24:10,000000 PM</t>
  </si>
  <si>
    <t>9/12/2024 5:36:53,000000 PM</t>
  </si>
  <si>
    <t>3/12/2024 2:24:42,000000 PM</t>
  </si>
  <si>
    <t>10/12/2024 9:48:53,000000 AM</t>
  </si>
  <si>
    <t>3/12/2024 2:25:22,000000 PM</t>
  </si>
  <si>
    <t>3/12/2024 4:25:16,000000 PM</t>
  </si>
  <si>
    <t>3/12/2024 9:57:10,000000 AM</t>
  </si>
  <si>
    <t>4/12/2024 9:21:11,000000 AM</t>
  </si>
  <si>
    <t>29/11/2024</t>
  </si>
  <si>
    <t>29/11/2024 3:07:43,000000 PM</t>
  </si>
  <si>
    <t>29/11/2024 3:16:03,000000 PM</t>
  </si>
  <si>
    <t>5/12/2024 8:46:08,000000 PM</t>
  </si>
  <si>
    <t>4/12/2024 10:28:10,000000 PM</t>
  </si>
  <si>
    <t>10/12/2024 3:03:38,000000 PM</t>
  </si>
  <si>
    <t>10/12/2024 3:10:50,000000 PM</t>
  </si>
  <si>
    <t>10/12/2024 3:09:05,000000 PM</t>
  </si>
  <si>
    <t>10/12/2024 4:53:27,000000 PM</t>
  </si>
  <si>
    <t>10/12/2024 4:54:27,000000 PM</t>
  </si>
  <si>
    <t>9/12/2024 5:41:45,000000 PM</t>
  </si>
  <si>
    <t>10/12/2024 4:52:41,000000 PM</t>
  </si>
  <si>
    <t>10/12/2024 4:36:36,000000 PM</t>
  </si>
  <si>
    <t>10/12/2024 4:37:07,000000 PM</t>
  </si>
  <si>
    <t>10/12/2024 4:39:11,000000 PM</t>
  </si>
  <si>
    <t>10/12/2024 4:36:04,000000 PM</t>
  </si>
  <si>
    <t>10/12/2024 4:34:26,000000 PM</t>
  </si>
  <si>
    <t>10/12/2024 4:35:15,000000 PM</t>
  </si>
  <si>
    <t>9/12/2024 9:46:56,000000 PM</t>
  </si>
  <si>
    <t>9/12/2024 9:41:03,000000 PM</t>
  </si>
  <si>
    <t>9/12/2024 11:07:47,000000 PM</t>
  </si>
  <si>
    <t>9/12/2024 10:04:12,000000 PM</t>
  </si>
  <si>
    <t>10/12/2024 4:57:50,000000 PM</t>
  </si>
  <si>
    <t>4/12/2024 10:24:41,000000 PM</t>
  </si>
  <si>
    <t>3/12/2024 2:42:00,000000 PM</t>
  </si>
  <si>
    <t>3/12/2024 2:47:07,000000 PM</t>
  </si>
  <si>
    <t>3/12/2024 3:05:43,000000 PM</t>
  </si>
  <si>
    <t>2/12/2024 2:02:36,000000 PM</t>
  </si>
  <si>
    <t>3/12/2024 2:52:06,000000 PM</t>
  </si>
  <si>
    <t>5/12/2024 10:59:12,000000 AM</t>
  </si>
  <si>
    <t>4/12/2024 7:00:50,000000 PM</t>
  </si>
  <si>
    <t>10/12/2024 10:18:03,000000 AM</t>
  </si>
  <si>
    <t>10/12/2024 10:20:11,000000 AM</t>
  </si>
  <si>
    <t>20/11/2024</t>
  </si>
  <si>
    <t>20/11/2024 10:48:01,000000 AM</t>
  </si>
  <si>
    <t>20/11/2024 10:34:57,000000 AM</t>
  </si>
  <si>
    <t>20/11/2024 10:56:39,000000 AM</t>
  </si>
  <si>
    <t>10/12/2024 3:23:08,000000 PM</t>
  </si>
  <si>
    <t>5/12/2024 3:25:58,000000 PM</t>
  </si>
  <si>
    <t>4/12/2024 11:26:50,000000 AM</t>
  </si>
  <si>
    <t>4/12/2024 4:07:58,000000 PM</t>
  </si>
  <si>
    <t>3/12/2024 7:48:32,000000 PM</t>
  </si>
  <si>
    <t>29/11/2024 2:46:11,000000 PM</t>
  </si>
  <si>
    <t>29/11/2024 2:47:13,000000 PM</t>
  </si>
  <si>
    <t>4/12/2024 2:43:09,000000 PM</t>
  </si>
  <si>
    <t>4/12/2024 3:42:29,000000 PM</t>
  </si>
  <si>
    <t>4/12/2024 2:41:30,000000 PM</t>
  </si>
  <si>
    <t>4/12/2024 10:38:19,000000 PM</t>
  </si>
  <si>
    <t>4/12/2024 7:05:18,000000 PM</t>
  </si>
  <si>
    <t>4/12/2024 7:09:01,000000 PM</t>
  </si>
  <si>
    <t>4/12/2024 7:11:29,000000 PM</t>
  </si>
  <si>
    <t>4/12/2024 8:51:42,000000 PM</t>
  </si>
  <si>
    <t>4/12/2024 8:53:44,000000 PM</t>
  </si>
  <si>
    <t>10/12/2024 3:12:23,000000 PM</t>
  </si>
  <si>
    <t>10/12/2024 3:13:30,000000 PM</t>
  </si>
  <si>
    <t>9/12/2024 5:37:35,000000 PM</t>
  </si>
  <si>
    <t>9/12/2024 5:30:31,000000 PM</t>
  </si>
  <si>
    <t>9/12/2024 5:29:23,000000 PM</t>
  </si>
  <si>
    <t>9/12/2024 5:28:04,000000 PM</t>
  </si>
  <si>
    <t>9/12/2024 5:31:25,000000 PM</t>
  </si>
  <si>
    <t>10/12/2024 4:39:58,000000 PM</t>
  </si>
  <si>
    <t>10/12/2024 4:33:16,000000 PM</t>
  </si>
  <si>
    <t>10/12/2024 4:37:52,000000 PM</t>
  </si>
  <si>
    <t>10/12/2024 4:38:35,000000 PM</t>
  </si>
  <si>
    <t>9/12/2024 10:25:45,000000 PM</t>
  </si>
  <si>
    <t>9/12/2024 10:34:15,000000 PM</t>
  </si>
  <si>
    <t>9/12/2024 10:29:04,000000 PM</t>
  </si>
  <si>
    <t>9/12/2024 10:09:09,000000 PM</t>
  </si>
  <si>
    <t>9/12/2024 10:10:44,000000 PM</t>
  </si>
  <si>
    <t>9/12/2024 10:12:16,000000 PM</t>
  </si>
  <si>
    <t>9/12/2024 10:36:52,000000 PM</t>
  </si>
  <si>
    <t>9/12/2024 10:45:28,000000 PM</t>
  </si>
  <si>
    <t>10/12/2024 4:56:42,000000 PM</t>
  </si>
  <si>
    <t>2/12/2024 10:36:57,000000 AM</t>
  </si>
  <si>
    <t>10/12/2024 3:19:21,000000 PM</t>
  </si>
  <si>
    <t>10/12/2024 3:13:02,000000 PM</t>
  </si>
  <si>
    <t>10/12/2024 3:32:19,000000 PM</t>
  </si>
  <si>
    <t>10/12/2024 3:21:55,000000 PM</t>
  </si>
  <si>
    <t>10/12/2024 3:26:39,000000 PM</t>
  </si>
  <si>
    <t>10/12/2024 3:24:14,000000 PM</t>
  </si>
  <si>
    <t>4/12/2024 5:36:36,000000 PM</t>
  </si>
  <si>
    <t>4/12/2024 5:32:11,000000 PM</t>
  </si>
  <si>
    <t>4/12/2024 5:34:27,000000 PM</t>
  </si>
  <si>
    <t>4/12/2024 5:29:55,000000 PM</t>
  </si>
  <si>
    <t>10/12/2024 3:52:20,000000 PM</t>
  </si>
  <si>
    <t>2/12/2024 1:51:08,000000 PM</t>
  </si>
  <si>
    <t>06/12/2024</t>
  </si>
  <si>
    <t>6/12/2024 8:53:07,000000 AM</t>
  </si>
  <si>
    <t>5/12/2024 5:45:56,000000 PM</t>
  </si>
  <si>
    <t>5/12/2024 5:52:48,000000 PM</t>
  </si>
  <si>
    <t>5/12/2024 5:47:12,000000 PM</t>
  </si>
  <si>
    <t>10/12/2024 4:48:36,000000 PM</t>
  </si>
  <si>
    <t>10/12/2024 4:45:14,000000 PM</t>
  </si>
  <si>
    <t>10/12/2024 4:54:54,000000 PM</t>
  </si>
  <si>
    <t>10/12/2024 4:52:34,000000 PM</t>
  </si>
  <si>
    <t>10/12/2024 4:56:14,000000 PM</t>
  </si>
  <si>
    <t>2/12/2024 3:53:06,000000 PM</t>
  </si>
  <si>
    <t>2/12/2024 3:52:47,000000 PM</t>
  </si>
  <si>
    <t>4/12/2024 11:02:53,000000 AM</t>
  </si>
  <si>
    <t>3/12/2024 7:48:15,000000 PM</t>
  </si>
  <si>
    <t>4/12/2024 9:19:05,000000 AM</t>
  </si>
  <si>
    <t>4/12/2024 5:10:28,000000 PM</t>
  </si>
  <si>
    <t>4/12/2024 5:08:12,000000 PM</t>
  </si>
  <si>
    <t>4/12/2024 5:09:28,000000 PM</t>
  </si>
  <si>
    <t>6/12/2024 1:01:22,000000 PM</t>
  </si>
  <si>
    <t>3/12/2024 4:54:51,000000 PM</t>
  </si>
  <si>
    <t>3/12/2024 4:52:57,000000 PM</t>
  </si>
  <si>
    <t>10/12/2024 4:23:03,000000 PM</t>
  </si>
  <si>
    <t>9/12/2024 6:13:06,000000 PM</t>
  </si>
  <si>
    <t>9/12/2024 6:53:05,000000 PM</t>
  </si>
  <si>
    <t>9/12/2024 7:15:36,000000 PM</t>
  </si>
  <si>
    <t>4/12/2024 1:15:26,000000 PM</t>
  </si>
  <si>
    <t>6/12/2024 11:53:07,000000 AM</t>
  </si>
  <si>
    <t>10/12/2024 12:02:05,000000 PM</t>
  </si>
  <si>
    <t>10/12/2024 3:49:47,000000 PM</t>
  </si>
  <si>
    <t>10/12/2024 4:31:38,000000 PM</t>
  </si>
  <si>
    <t>4/12/2024 3:16:53,000000 PM</t>
  </si>
  <si>
    <t>4/12/2024 3:13:51,000000 PM</t>
  </si>
  <si>
    <t>3/12/2024 2:39:18,000000 PM</t>
  </si>
  <si>
    <t>5/12/2024 12:11:39,000000 PM</t>
  </si>
  <si>
    <t>4/12/2024 12:03:34,000000 PM</t>
  </si>
  <si>
    <t>4/12/2024 12:10:32,000000 PM</t>
  </si>
  <si>
    <t>5/12/2024 11:49:47,000000 PM</t>
  </si>
  <si>
    <t>3/12/2024 9:22:29,000000 AM</t>
  </si>
  <si>
    <t>29/11/2024 2:44:40,000000 PM</t>
  </si>
  <si>
    <t>29/11/2024 2:43:50,000000 PM</t>
  </si>
  <si>
    <t>4/12/2024 11:47:36,000000 AM</t>
  </si>
  <si>
    <t>4/12/2024 7:00:43,000000 PM</t>
  </si>
  <si>
    <t>10/12/2024 3:01:27,000000 PM</t>
  </si>
  <si>
    <t>9/12/2024 10:30:45,000000 AM</t>
  </si>
  <si>
    <t>9/12/2024 10:33:37,000000 AM</t>
  </si>
  <si>
    <t>29/11/2024 3:06:46,000000 PM</t>
  </si>
  <si>
    <t>29/11/2024 3:13:59,000000 PM</t>
  </si>
  <si>
    <t>4/12/2024 3:30:08,000000 PM</t>
  </si>
  <si>
    <t>4/12/2024 11:47:50,000000 AM</t>
  </si>
  <si>
    <t>4/12/2024 10:21:55,000000 PM</t>
  </si>
  <si>
    <t>4/12/2024 10:22:31,000000 PM</t>
  </si>
  <si>
    <t>4/12/2024 10:20:38,000000 PM</t>
  </si>
  <si>
    <t>4/12/2024 6:58:31,000000 PM</t>
  </si>
  <si>
    <t>4/12/2024 6:59:11,000000 PM</t>
  </si>
  <si>
    <t>4/12/2024 7:00:01,000000 PM</t>
  </si>
  <si>
    <t>4/12/2024 7:01:19,000000 PM</t>
  </si>
  <si>
    <t>10/12/2024 3:01:53,000000 PM</t>
  </si>
  <si>
    <t>10/12/2024 3:02:06,000000 PM</t>
  </si>
  <si>
    <t>10/12/2024 3:01:44,000000 PM</t>
  </si>
  <si>
    <t>10/12/2024 3:01:18,000000 PM</t>
  </si>
  <si>
    <t>9/12/2024 10:22:59,000000 AM</t>
  </si>
  <si>
    <t>9/12/2024 10:27:57,000000 AM</t>
  </si>
  <si>
    <t>9/12/2024 10:29:32,000000 AM</t>
  </si>
  <si>
    <t>10/12/2024 4:47:42,000000 PM</t>
  </si>
  <si>
    <t>10/12/2024 4:29:52,000000 PM</t>
  </si>
  <si>
    <t>10/12/2024 4:28:18,000000 PM</t>
  </si>
  <si>
    <t>10/12/2024 4:23:51,000000 PM</t>
  </si>
  <si>
    <t>10/12/2024 4:26:15,000000 PM</t>
  </si>
  <si>
    <t>10/12/2024 4:51:04,000000 PM</t>
  </si>
  <si>
    <t>9/12/2024 10:31:44,000000 AM</t>
  </si>
  <si>
    <t>10/12/2024 4:49:00,000000 PM</t>
  </si>
  <si>
    <t>10/12/2024 4:24:30,000000 PM</t>
  </si>
  <si>
    <t>10/12/2024 4:31:46,000000 PM</t>
  </si>
  <si>
    <t>10/12/2024 4:27:21,000000 PM</t>
  </si>
  <si>
    <t>10/12/2024 4:26:54,000000 PM</t>
  </si>
  <si>
    <t>10/12/2024 4:23:06,000000 PM</t>
  </si>
  <si>
    <t>10/12/2024 4:25:23,000000 PM</t>
  </si>
  <si>
    <t>9/12/2024 9:43:46,000000 PM</t>
  </si>
  <si>
    <t>9/12/2024 9:35:15,000000 PM</t>
  </si>
  <si>
    <t>9/12/2024 9:49:01,000000 PM</t>
  </si>
  <si>
    <t>9/12/2024 9:53:39,000000 PM</t>
  </si>
  <si>
    <t>9/12/2024 10:13:24,000000 PM</t>
  </si>
  <si>
    <t>9/12/2024 10:30:21,000000 PM</t>
  </si>
  <si>
    <t>9/12/2024 10:27:53,000000 PM</t>
  </si>
  <si>
    <t>9/12/2024 10:05:36,000000 PM</t>
  </si>
  <si>
    <t>9/12/2024 10:09:43,000000 PM</t>
  </si>
  <si>
    <t>10/12/2024 4:54:22,000000 PM</t>
  </si>
  <si>
    <t>10/12/2024 4:55:17,000000 PM</t>
  </si>
  <si>
    <t>10/12/2024 3:14:25,000000 PM</t>
  </si>
  <si>
    <t>10/12/2024 3:27:07,000000 PM</t>
  </si>
  <si>
    <t>9/12/2024 10:11:47,000000 PM</t>
  </si>
  <si>
    <t>9/12/2024 10:35:40,000000 PM</t>
  </si>
  <si>
    <t>9/12/2024 10:44:05,000000 PM</t>
  </si>
  <si>
    <t>4/12/2024 10:19:20,000000 PM</t>
  </si>
  <si>
    <t>2/12/2024 10:35:24,000000 AM</t>
  </si>
  <si>
    <t>10/12/2024 3:10:03,000000 PM</t>
  </si>
  <si>
    <t>10/12/2024 3:20:21,000000 PM</t>
  </si>
  <si>
    <t>10/12/2024 3:24:27,000000 PM</t>
  </si>
  <si>
    <t>10/12/2024 3:23:17,000000 PM</t>
  </si>
  <si>
    <t>4/12/2024 4:36:26,000000 PM</t>
  </si>
  <si>
    <t>4/12/2024 5:24:59,000000 PM</t>
  </si>
  <si>
    <t>4/12/2024 5:25:14,000000 PM</t>
  </si>
  <si>
    <t>4/12/2024 5:25:41,000000 PM</t>
  </si>
  <si>
    <t>4/12/2024 5:25:28,000000 PM</t>
  </si>
  <si>
    <t>3/12/2024 11:56:18,000000 AM</t>
  </si>
  <si>
    <t>3/12/2024 12:06:28,000000 PM</t>
  </si>
  <si>
    <t>2/12/2024 2:01:37,000000 PM</t>
  </si>
  <si>
    <t>10/12/2024 8:24:06,000000 AM</t>
  </si>
  <si>
    <t>10/12/2024 3:50:09,000000 PM</t>
  </si>
  <si>
    <t>3/12/2024 11:59:14,000000 AM</t>
  </si>
  <si>
    <t>3/12/2024 12:03:04,000000 PM</t>
  </si>
  <si>
    <t>5/12/2024 10:55:07,000000 AM</t>
  </si>
  <si>
    <t>4/12/2024 6:58:32,000000 PM</t>
  </si>
  <si>
    <t>10/12/2024 8:49:57,000000 AM</t>
  </si>
  <si>
    <t>2/12/2024 1:48:59,000000 PM</t>
  </si>
  <si>
    <t>6/12/2024 8:51:14,000000 AM</t>
  </si>
  <si>
    <t>20/11/2024 10:54:51,000000 AM</t>
  </si>
  <si>
    <t>5/12/2024 5:44:10,000000 PM</t>
  </si>
  <si>
    <t>20/11/2024 10:46:22,000000 AM</t>
  </si>
  <si>
    <t>20/11/2024 10:30:16,000000 AM</t>
  </si>
  <si>
    <t>5/12/2024 5:44:42,000000 PM</t>
  </si>
  <si>
    <t>4/12/2024 5:05:27,000000 PM</t>
  </si>
  <si>
    <t>10/12/2024 4:42:04,000000 PM</t>
  </si>
  <si>
    <t>10/12/2024 4:41:41,000000 PM</t>
  </si>
  <si>
    <t>9/12/2024 6:30:00,000000 PM</t>
  </si>
  <si>
    <t>9/12/2024 7:08:56,000000 PM</t>
  </si>
  <si>
    <t>4/12/2024 1:02:59,000000 PM</t>
  </si>
  <si>
    <t>5/12/2024 5:44:29,000000 PM</t>
  </si>
  <si>
    <t>4/12/2024 5:04:00,000000 PM</t>
  </si>
  <si>
    <t>4/12/2024 5:04:55,000000 PM</t>
  </si>
  <si>
    <t>6/12/2024 12:59:36,000000 PM</t>
  </si>
  <si>
    <t>3/12/2024 4:49:17,000000 PM</t>
  </si>
  <si>
    <t>3/12/2024 4:49:08,000000 PM</t>
  </si>
  <si>
    <t>10/12/2024 4:24:00,000000 PM</t>
  </si>
  <si>
    <t>10/12/2024 4:43:17,000000 PM</t>
  </si>
  <si>
    <t>10/12/2024 4:42:38,000000 PM</t>
  </si>
  <si>
    <t>10/12/2024 4:43:43,000000 PM</t>
  </si>
  <si>
    <t>9/12/2024 6:01:19,000000 PM</t>
  </si>
  <si>
    <t>10/12/2024 11:48:32,000000 AM</t>
  </si>
  <si>
    <t>6/12/2024 11:25:32,000000 AM</t>
  </si>
  <si>
    <t>10/12/2024 11:56:03,000000 AM</t>
  </si>
  <si>
    <t>10/12/2024 11:36:06,000000 AM</t>
  </si>
  <si>
    <t>10/12/2024 9:17:02,000000 AM</t>
  </si>
  <si>
    <t>4/12/2024 3:10:03,000000 PM</t>
  </si>
  <si>
    <t>3/12/2024 2:38:54,000000 PM</t>
  </si>
  <si>
    <t>3/12/2024 5:29:37,000000 PM</t>
  </si>
  <si>
    <t>2/12/2024 3:52:27,000000 PM</t>
  </si>
  <si>
    <t>2/12/2024 3:52:08,000000 PM</t>
  </si>
  <si>
    <t>4/12/2024 3:09:44,000000 PM</t>
  </si>
  <si>
    <t>4/12/2024 12:03:21,000000 PM</t>
  </si>
  <si>
    <t>4/12/2024 11:43:14,000000 AM</t>
  </si>
  <si>
    <t>5/12/2024 11:48:28,000000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</si>
</sst>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quot;$&quot;\ * #,##0_);_(&quot;$&quot;\ * \(#,##0\);_(&quot;$&quot;\ * &quot;-&quot;_);_(@_)"/>
    <numFmt numFmtId="166" formatCode="_(&quot;$&quot;\ * #,##0.00_);_(&quot;$&quot;\ * \(#,##0.00\);_(&quot;$&quot;\ * &quot;-&quot;??_);_(@_)"/>
    <numFmt numFmtId="167" formatCode="0.0%"/>
    <numFmt numFmtId="168" formatCode="0.0000000000%"/>
    <numFmt numFmtId="169" formatCode="_(&quot;$&quot;\ * #,##0_);_(&quot;$&quot;\ * \(#,##0\);_(&quot;$&quot;\ * &quot;-&quot;??_);_(@_)"/>
  </numFmts>
  <fonts count="71" x14ac:knownFonts="1">
    <font>
      <sz val="10"/>
      <color rgb="FF000000"/>
      <name val="Arial"/>
    </font>
    <font>
      <sz val="11"/>
      <color theme="1"/>
      <name val="Calibri"/>
      <family val="2"/>
      <scheme val="minor"/>
    </font>
    <font>
      <sz val="11"/>
      <color theme="1"/>
      <name val="Calibri"/>
      <family val="2"/>
      <scheme val="minor"/>
    </font>
    <font>
      <sz val="12"/>
      <name val="Arial"/>
      <family val="2"/>
    </font>
    <font>
      <b/>
      <sz val="12"/>
      <color rgb="FFFFFFFF"/>
      <name val="Arial"/>
      <family val="2"/>
    </font>
    <font>
      <sz val="10"/>
      <name val="Arial"/>
      <family val="2"/>
    </font>
    <font>
      <b/>
      <sz val="12"/>
      <name val="Arial"/>
      <family val="2"/>
    </font>
    <font>
      <sz val="10"/>
      <color rgb="FF000000"/>
      <name val="Arial"/>
      <family val="2"/>
    </font>
    <font>
      <b/>
      <sz val="11"/>
      <color theme="0"/>
      <name val="Calibri"/>
      <family val="2"/>
      <scheme val="minor"/>
    </font>
    <font>
      <b/>
      <sz val="11"/>
      <color theme="1"/>
      <name val="Calibri"/>
      <family val="2"/>
      <scheme val="minor"/>
    </font>
    <font>
      <b/>
      <sz val="20"/>
      <name val="Arial"/>
      <family val="2"/>
    </font>
    <font>
      <b/>
      <sz val="14"/>
      <color theme="0"/>
      <name val="Calibri"/>
      <family val="2"/>
      <scheme val="minor"/>
    </font>
    <font>
      <b/>
      <sz val="20"/>
      <color theme="0"/>
      <name val="Calibri"/>
      <family val="2"/>
      <scheme val="minor"/>
    </font>
    <font>
      <b/>
      <sz val="11"/>
      <color theme="0"/>
      <name val="Arial"/>
      <family val="2"/>
    </font>
    <font>
      <b/>
      <sz val="20"/>
      <color theme="0"/>
      <name val="Arial"/>
      <family val="2"/>
    </font>
    <font>
      <u/>
      <sz val="11"/>
      <color theme="10"/>
      <name val="Calibri"/>
      <family val="2"/>
    </font>
    <font>
      <b/>
      <sz val="18"/>
      <color theme="1"/>
      <name val="Calibri"/>
      <family val="2"/>
      <scheme val="minor"/>
    </font>
    <font>
      <b/>
      <sz val="20"/>
      <color theme="0"/>
      <name val="Calibri"/>
      <family val="2"/>
    </font>
    <font>
      <sz val="11"/>
      <color rgb="FF000000"/>
      <name val="Arial"/>
      <family val="2"/>
    </font>
    <font>
      <b/>
      <sz val="11"/>
      <color rgb="FFFFFFFF"/>
      <name val="Arial"/>
      <family val="2"/>
    </font>
    <font>
      <sz val="11"/>
      <name val="Arial"/>
      <family val="2"/>
    </font>
    <font>
      <b/>
      <sz val="11"/>
      <name val="Calibri"/>
      <family val="2"/>
      <scheme val="minor"/>
    </font>
    <font>
      <b/>
      <sz val="18"/>
      <color theme="0"/>
      <name val="Calibri"/>
      <family val="2"/>
      <scheme val="minor"/>
    </font>
    <font>
      <sz val="16"/>
      <color theme="1"/>
      <name val="Calibri"/>
      <family val="2"/>
      <scheme val="minor"/>
    </font>
    <font>
      <sz val="16"/>
      <color theme="0" tint="-0.14999847407452621"/>
      <name val="Calibri"/>
      <family val="2"/>
      <scheme val="minor"/>
    </font>
    <font>
      <b/>
      <sz val="10"/>
      <color rgb="FF000000"/>
      <name val="Arial"/>
      <family val="2"/>
    </font>
    <font>
      <sz val="10"/>
      <name val="Arial"/>
      <family val="2"/>
    </font>
    <font>
      <b/>
      <sz val="10"/>
      <color rgb="FFFFFFFF"/>
      <name val="Arial"/>
      <family val="2"/>
    </font>
    <font>
      <b/>
      <sz val="14"/>
      <name val="Arial"/>
      <family val="2"/>
    </font>
    <font>
      <b/>
      <sz val="16"/>
      <name val="Arial"/>
      <family val="2"/>
    </font>
    <font>
      <b/>
      <sz val="20"/>
      <color theme="1"/>
      <name val="Calibri"/>
      <family val="2"/>
      <scheme val="minor"/>
    </font>
    <font>
      <b/>
      <sz val="18"/>
      <name val="Arial"/>
      <family val="2"/>
    </font>
    <font>
      <b/>
      <sz val="16"/>
      <color rgb="FF000000"/>
      <name val="Arial"/>
      <family val="2"/>
    </font>
    <font>
      <b/>
      <sz val="16"/>
      <color theme="0"/>
      <name val="Arial"/>
      <family val="2"/>
    </font>
    <font>
      <b/>
      <sz val="18"/>
      <color rgb="FF000000"/>
      <name val="Arial"/>
      <family val="2"/>
    </font>
    <font>
      <sz val="10"/>
      <color rgb="FF000000"/>
      <name val="Arial"/>
      <family val="2"/>
    </font>
    <font>
      <b/>
      <sz val="12"/>
      <color rgb="FF000000"/>
      <name val="Arial"/>
      <family val="2"/>
    </font>
    <font>
      <b/>
      <sz val="10"/>
      <name val="Arial"/>
      <family val="2"/>
    </font>
    <font>
      <b/>
      <sz val="16"/>
      <color rgb="FFFFFFFF"/>
      <name val="Arial"/>
      <family val="2"/>
    </font>
    <font>
      <sz val="10"/>
      <color rgb="FF000000"/>
      <name val="Calibri"/>
      <family val="2"/>
      <scheme val="minor"/>
    </font>
    <font>
      <sz val="10"/>
      <color rgb="FFFF0000"/>
      <name val="Arial"/>
      <family val="2"/>
    </font>
    <font>
      <b/>
      <sz val="18"/>
      <color theme="0"/>
      <name val="Arial"/>
      <family val="2"/>
    </font>
    <font>
      <b/>
      <sz val="12"/>
      <color theme="0"/>
      <name val="Calibri"/>
      <family val="2"/>
      <scheme val="minor"/>
    </font>
    <font>
      <sz val="11"/>
      <color rgb="FF000000"/>
      <name val="Calibri"/>
      <family val="2"/>
      <scheme val="minor"/>
    </font>
    <font>
      <sz val="16"/>
      <color theme="3"/>
      <name val="Calibri"/>
      <family val="2"/>
      <scheme val="minor"/>
    </font>
    <font>
      <sz val="16"/>
      <color rgb="FF000000"/>
      <name val="Calibri"/>
      <family val="2"/>
      <scheme val="minor"/>
    </font>
    <font>
      <b/>
      <sz val="9"/>
      <color rgb="FFFFFFFF"/>
      <name val="Arial"/>
      <family val="2"/>
    </font>
    <font>
      <b/>
      <sz val="18"/>
      <name val="Calibri"/>
      <family val="2"/>
      <scheme val="minor"/>
    </font>
    <font>
      <sz val="18"/>
      <name val="Calibri"/>
      <family val="2"/>
      <scheme val="minor"/>
    </font>
    <font>
      <sz val="14"/>
      <color theme="1"/>
      <name val="Calibri"/>
      <family val="2"/>
      <scheme val="minor"/>
    </font>
    <font>
      <b/>
      <sz val="16"/>
      <color theme="0"/>
      <name val="Calibri"/>
      <family val="2"/>
      <scheme val="minor"/>
    </font>
    <font>
      <b/>
      <sz val="16"/>
      <color rgb="FF000000"/>
      <name val="Calibri"/>
      <family val="2"/>
      <scheme val="minor"/>
    </font>
    <font>
      <sz val="16"/>
      <color theme="0"/>
      <name val="Calibri"/>
      <family val="2"/>
      <scheme val="minor"/>
    </font>
    <font>
      <sz val="14"/>
      <color theme="0"/>
      <name val="Calibri"/>
      <family val="2"/>
      <scheme val="minor"/>
    </font>
    <font>
      <sz val="20"/>
      <color rgb="FF000000"/>
      <name val="Calibri"/>
      <family val="2"/>
      <scheme val="minor"/>
    </font>
    <font>
      <b/>
      <sz val="20"/>
      <color rgb="FF000000"/>
      <name val="Calibri"/>
      <family val="2"/>
      <scheme val="minor"/>
    </font>
    <font>
      <b/>
      <sz val="13"/>
      <color theme="1"/>
      <name val="Calibri"/>
      <family val="2"/>
      <scheme val="minor"/>
    </font>
    <font>
      <sz val="12"/>
      <color theme="1"/>
      <name val="Calibri"/>
      <family val="2"/>
      <scheme val="minor"/>
    </font>
    <font>
      <b/>
      <sz val="14"/>
      <color rgb="FF000000"/>
      <name val="Calibri"/>
      <family val="2"/>
      <scheme val="minor"/>
    </font>
    <font>
      <b/>
      <sz val="16"/>
      <color rgb="FF993300"/>
      <name val="Calibri"/>
      <family val="2"/>
      <scheme val="minor"/>
    </font>
    <font>
      <b/>
      <sz val="18"/>
      <color rgb="FF000000"/>
      <name val="Calibri"/>
      <family val="2"/>
      <scheme val="minor"/>
    </font>
    <font>
      <sz val="10"/>
      <color theme="0"/>
      <name val="Arial"/>
      <family val="2"/>
    </font>
    <font>
      <sz val="8"/>
      <name val="Arial"/>
      <family val="2"/>
    </font>
    <font>
      <sz val="10"/>
      <color rgb="FF000000"/>
      <name val="Arial"/>
      <family val="2"/>
    </font>
    <font>
      <sz val="10"/>
      <name val="Arial"/>
      <family val="2"/>
    </font>
    <font>
      <u/>
      <sz val="10"/>
      <color rgb="FF000000"/>
      <name val="Arial"/>
      <family val="2"/>
    </font>
    <font>
      <b/>
      <sz val="20"/>
      <name val="Calibri"/>
      <family val="2"/>
    </font>
    <font>
      <sz val="10"/>
      <color indexed="8"/>
      <name val="Arial"/>
      <family val="2"/>
    </font>
    <font>
      <sz val="10"/>
      <color theme="1"/>
      <name val="Arial"/>
      <family val="2"/>
    </font>
    <font>
      <sz val="11"/>
      <color theme="1"/>
      <name val="Calibri"/>
    </font>
    <font>
      <sz val="10"/>
      <color theme="9"/>
      <name val="Arial"/>
      <family val="2"/>
    </font>
  </fonts>
  <fills count="37">
    <fill>
      <patternFill patternType="none"/>
    </fill>
    <fill>
      <patternFill patternType="gray125"/>
    </fill>
    <fill>
      <patternFill patternType="solid">
        <fgColor rgb="FFFFFFFF"/>
        <bgColor rgb="FFFFFFFF"/>
      </patternFill>
    </fill>
    <fill>
      <patternFill patternType="solid">
        <fgColor theme="3"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rgb="FFFFF2CC"/>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9900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rgb="FFFFF2CC"/>
      </patternFill>
    </fill>
    <fill>
      <patternFill patternType="solid">
        <fgColor theme="7" tint="0.59999389629810485"/>
        <bgColor indexed="64"/>
      </patternFill>
    </fill>
    <fill>
      <patternFill patternType="solid">
        <fgColor theme="9" tint="-0.249977111117893"/>
        <bgColor rgb="FF0B5394"/>
      </patternFill>
    </fill>
    <fill>
      <patternFill patternType="solid">
        <fgColor theme="8" tint="-0.249977111117893"/>
        <bgColor indexed="64"/>
      </patternFill>
    </fill>
    <fill>
      <patternFill patternType="solid">
        <fgColor theme="9" tint="-0.249977111117893"/>
        <bgColor indexed="64"/>
      </patternFill>
    </fill>
    <fill>
      <patternFill patternType="solid">
        <fgColor theme="3" tint="-0.249977111117893"/>
        <bgColor rgb="FF0B539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bgColor indexed="64"/>
      </patternFill>
    </fill>
    <fill>
      <patternFill patternType="solid">
        <fgColor theme="4"/>
        <bgColor rgb="FFFFFFFF"/>
      </patternFill>
    </fill>
    <fill>
      <patternFill patternType="solid">
        <fgColor theme="8" tint="0.59999389629810485"/>
        <bgColor indexed="64"/>
      </patternFill>
    </fill>
    <fill>
      <patternFill patternType="solid">
        <fgColor theme="5" tint="-0.249977111117893"/>
        <bgColor indexed="64"/>
      </patternFill>
    </fill>
    <fill>
      <patternFill patternType="solid">
        <fgColor theme="5" tint="-0.249977111117893"/>
        <bgColor rgb="FF0B5394"/>
      </patternFill>
    </fill>
    <fill>
      <patternFill patternType="solid">
        <fgColor indexed="22"/>
        <bgColor indexed="9"/>
      </patternFill>
    </fill>
    <fill>
      <patternFill patternType="solid">
        <fgColor theme="9"/>
        <bgColor indexed="64"/>
      </patternFill>
    </fill>
    <fill>
      <patternFill patternType="solid">
        <fgColor theme="9" tint="0.79998168889431442"/>
        <bgColor rgb="FFFFC000"/>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rgb="FF000000"/>
      </right>
      <top/>
      <bottom style="thin">
        <color rgb="FF000000"/>
      </bottom>
      <diagonal/>
    </border>
    <border>
      <left/>
      <right/>
      <top style="thin">
        <color indexed="64"/>
      </top>
      <bottom/>
      <diagonal/>
    </border>
    <border>
      <left/>
      <right/>
      <top/>
      <bottom style="thin">
        <color indexed="64"/>
      </bottom>
      <diagonal/>
    </border>
    <border>
      <left/>
      <right style="thin">
        <color rgb="FF000000"/>
      </right>
      <top/>
      <bottom/>
      <diagonal/>
    </border>
    <border>
      <left style="medium">
        <color indexed="64"/>
      </left>
      <right style="medium">
        <color indexed="64"/>
      </right>
      <top/>
      <bottom style="medium">
        <color indexed="64"/>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s>
  <cellStyleXfs count="10">
    <xf numFmtId="0" fontId="0" fillId="0" borderId="0"/>
    <xf numFmtId="164"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top"/>
      <protection locked="0"/>
    </xf>
    <xf numFmtId="0" fontId="5" fillId="0" borderId="0"/>
    <xf numFmtId="0" fontId="26" fillId="0" borderId="0" applyAlignment="0"/>
    <xf numFmtId="166" fontId="35" fillId="0" borderId="0" applyFont="0" applyFill="0" applyBorder="0" applyAlignment="0" applyProtection="0"/>
    <xf numFmtId="165" fontId="63" fillId="0" borderId="0" applyFont="0" applyFill="0" applyBorder="0" applyAlignment="0" applyProtection="0"/>
    <xf numFmtId="0" fontId="1" fillId="0" borderId="0"/>
    <xf numFmtId="0" fontId="67" fillId="0" borderId="0"/>
  </cellStyleXfs>
  <cellXfs count="478">
    <xf numFmtId="0" fontId="0" fillId="0" borderId="0" xfId="0" applyAlignment="1">
      <alignment wrapText="1"/>
    </xf>
    <xf numFmtId="0" fontId="3" fillId="0" borderId="0" xfId="0" applyFont="1" applyAlignment="1">
      <alignment wrapText="1"/>
    </xf>
    <xf numFmtId="0" fontId="3" fillId="0" borderId="1" xfId="0" applyFont="1" applyBorder="1" applyAlignment="1">
      <alignment wrapText="1"/>
    </xf>
    <xf numFmtId="0" fontId="3" fillId="0" borderId="1" xfId="0" applyFont="1" applyBorder="1" applyAlignment="1">
      <alignment vertical="center" wrapText="1"/>
    </xf>
    <xf numFmtId="0" fontId="3" fillId="0" borderId="0" xfId="0" applyFont="1" applyAlignment="1">
      <alignment horizontal="center" wrapText="1"/>
    </xf>
    <xf numFmtId="0" fontId="0" fillId="0" borderId="0" xfId="0"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0" fontId="3" fillId="0" borderId="9" xfId="2" applyNumberFormat="1" applyFont="1" applyFill="1" applyBorder="1" applyAlignment="1">
      <alignment horizontal="center" vertical="center" wrapText="1"/>
    </xf>
    <xf numFmtId="0" fontId="0" fillId="3" borderId="0" xfId="0" applyFill="1"/>
    <xf numFmtId="0" fontId="8" fillId="0" borderId="0" xfId="0" applyFont="1" applyAlignment="1">
      <alignment horizontal="center" vertical="center"/>
    </xf>
    <xf numFmtId="0" fontId="9" fillId="0" borderId="0" xfId="0" applyFont="1" applyAlignment="1">
      <alignment horizontal="center" vertical="center" wrapText="1"/>
    </xf>
    <xf numFmtId="0" fontId="0" fillId="0" borderId="0" xfId="0"/>
    <xf numFmtId="10" fontId="3" fillId="0" borderId="18" xfId="2" applyNumberFormat="1" applyFont="1" applyFill="1" applyBorder="1" applyAlignment="1">
      <alignment horizontal="center" vertical="center" wrapText="1"/>
    </xf>
    <xf numFmtId="10" fontId="10" fillId="0" borderId="9" xfId="0" applyNumberFormat="1" applyFont="1" applyBorder="1" applyAlignment="1">
      <alignment horizontal="center" vertical="center" wrapText="1"/>
    </xf>
    <xf numFmtId="10" fontId="10" fillId="0" borderId="19" xfId="0" applyNumberFormat="1"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vertical="center"/>
    </xf>
    <xf numFmtId="0" fontId="8" fillId="3" borderId="9" xfId="0" applyFont="1" applyFill="1" applyBorder="1" applyAlignment="1">
      <alignment horizontal="center" vertical="center"/>
    </xf>
    <xf numFmtId="0" fontId="0" fillId="7" borderId="0" xfId="0" applyFill="1"/>
    <xf numFmtId="0" fontId="0" fillId="4" borderId="0" xfId="0" applyFill="1"/>
    <xf numFmtId="0" fontId="0" fillId="4" borderId="0" xfId="0" applyFill="1" applyAlignment="1">
      <alignment wrapText="1"/>
    </xf>
    <xf numFmtId="0" fontId="0" fillId="4" borderId="0" xfId="0" applyFill="1" applyAlignment="1">
      <alignment horizontal="center" wrapText="1"/>
    </xf>
    <xf numFmtId="0" fontId="0" fillId="4" borderId="0" xfId="0" applyFill="1" applyAlignment="1">
      <alignment horizontal="center" vertical="center" wrapText="1"/>
    </xf>
    <xf numFmtId="0" fontId="6" fillId="4" borderId="0" xfId="0" applyFont="1" applyFill="1" applyAlignment="1">
      <alignment horizontal="center" vertical="center" wrapText="1"/>
    </xf>
    <xf numFmtId="0" fontId="3" fillId="4" borderId="0" xfId="0" applyFont="1" applyFill="1" applyAlignment="1">
      <alignment wrapText="1"/>
    </xf>
    <xf numFmtId="0" fontId="3" fillId="4" borderId="0" xfId="0" applyFont="1" applyFill="1" applyAlignment="1">
      <alignment horizontal="center" wrapText="1"/>
    </xf>
    <xf numFmtId="0" fontId="3" fillId="4" borderId="0" xfId="0" applyFont="1" applyFill="1" applyAlignment="1">
      <alignment horizontal="center" vertical="center" wrapText="1"/>
    </xf>
    <xf numFmtId="0" fontId="5" fillId="0" borderId="9" xfId="0" applyFont="1" applyBorder="1" applyAlignment="1">
      <alignment wrapText="1"/>
    </xf>
    <xf numFmtId="0" fontId="6" fillId="8" borderId="7" xfId="0" applyFont="1" applyFill="1" applyBorder="1" applyAlignment="1">
      <alignment horizontal="center" vertical="center" wrapText="1"/>
    </xf>
    <xf numFmtId="0" fontId="3" fillId="9" borderId="8" xfId="1" applyNumberFormat="1" applyFont="1" applyFill="1" applyBorder="1" applyAlignment="1">
      <alignment horizontal="center" vertical="center" wrapText="1"/>
    </xf>
    <xf numFmtId="0" fontId="0" fillId="7" borderId="9" xfId="2" applyNumberFormat="1" applyFont="1" applyFill="1" applyBorder="1" applyAlignment="1">
      <alignment horizontal="center" vertical="center"/>
    </xf>
    <xf numFmtId="0" fontId="3" fillId="0" borderId="19" xfId="0" applyFont="1" applyBorder="1" applyAlignment="1">
      <alignment vertical="center" wrapText="1"/>
    </xf>
    <xf numFmtId="0" fontId="5" fillId="0" borderId="9" xfId="0" applyFont="1" applyBorder="1" applyAlignment="1">
      <alignment horizontal="center" wrapText="1"/>
    </xf>
    <xf numFmtId="0" fontId="3" fillId="0" borderId="2" xfId="0" applyFont="1" applyBorder="1" applyAlignment="1">
      <alignment horizontal="center" vertical="center" wrapText="1"/>
    </xf>
    <xf numFmtId="9" fontId="5" fillId="0" borderId="9" xfId="0" applyNumberFormat="1" applyFont="1" applyBorder="1" applyAlignment="1">
      <alignment horizontal="center" wrapText="1"/>
    </xf>
    <xf numFmtId="10" fontId="3" fillId="7" borderId="9" xfId="2" applyNumberFormat="1" applyFont="1" applyFill="1" applyBorder="1" applyAlignment="1">
      <alignment horizontal="center" vertical="center" wrapText="1"/>
    </xf>
    <xf numFmtId="0" fontId="8" fillId="3" borderId="9" xfId="0" applyFont="1" applyFill="1" applyBorder="1" applyAlignment="1">
      <alignment horizontal="center" vertical="center" wrapText="1"/>
    </xf>
    <xf numFmtId="10" fontId="3" fillId="0" borderId="9" xfId="2" applyNumberFormat="1" applyFont="1" applyBorder="1" applyAlignment="1">
      <alignment horizontal="center" vertical="center" wrapText="1"/>
    </xf>
    <xf numFmtId="0" fontId="3" fillId="0" borderId="9" xfId="0" applyFont="1" applyBorder="1" applyAlignment="1">
      <alignment wrapText="1"/>
    </xf>
    <xf numFmtId="22" fontId="0" fillId="0" borderId="0" xfId="0" applyNumberFormat="1" applyAlignment="1">
      <alignment wrapText="1"/>
    </xf>
    <xf numFmtId="0" fontId="24" fillId="4" borderId="0" xfId="0" applyFont="1" applyFill="1"/>
    <xf numFmtId="0" fontId="0" fillId="6" borderId="9" xfId="2" applyNumberFormat="1" applyFont="1" applyFill="1" applyBorder="1" applyAlignment="1">
      <alignment horizontal="center" vertical="center"/>
    </xf>
    <xf numFmtId="0" fontId="6" fillId="8" borderId="21" xfId="0" applyFont="1" applyFill="1" applyBorder="1" applyAlignment="1">
      <alignment horizontal="center" vertical="center" wrapText="1"/>
    </xf>
    <xf numFmtId="0" fontId="3" fillId="9" borderId="4" xfId="1" applyNumberFormat="1" applyFont="1" applyFill="1" applyBorder="1" applyAlignment="1">
      <alignment horizontal="center" vertical="center" wrapText="1"/>
    </xf>
    <xf numFmtId="0" fontId="6" fillId="8" borderId="9" xfId="0" applyFont="1" applyFill="1" applyBorder="1" applyAlignment="1">
      <alignment horizontal="center" vertical="center" wrapText="1"/>
    </xf>
    <xf numFmtId="10" fontId="5" fillId="6" borderId="9" xfId="0" applyNumberFormat="1" applyFont="1" applyFill="1" applyBorder="1" applyAlignment="1">
      <alignment horizontal="center" wrapText="1"/>
    </xf>
    <xf numFmtId="9" fontId="5" fillId="0" borderId="9" xfId="0" applyNumberFormat="1" applyFont="1" applyBorder="1" applyAlignment="1">
      <alignment wrapText="1"/>
    </xf>
    <xf numFmtId="0" fontId="3" fillId="9" borderId="9" xfId="1" applyNumberFormat="1" applyFont="1" applyFill="1" applyBorder="1" applyAlignment="1">
      <alignment horizontal="center" vertical="center" wrapText="1"/>
    </xf>
    <xf numFmtId="0" fontId="20" fillId="0" borderId="9" xfId="0" applyFont="1" applyBorder="1" applyAlignment="1">
      <alignment wrapText="1"/>
    </xf>
    <xf numFmtId="0" fontId="5" fillId="0" borderId="9" xfId="0" applyFont="1" applyBorder="1" applyAlignment="1">
      <alignment horizontal="center" vertical="center" wrapText="1"/>
    </xf>
    <xf numFmtId="0" fontId="20" fillId="7" borderId="9" xfId="0" applyFont="1" applyFill="1" applyBorder="1" applyAlignment="1">
      <alignment wrapText="1"/>
    </xf>
    <xf numFmtId="0" fontId="0" fillId="7" borderId="0" xfId="0" applyFill="1" applyAlignment="1">
      <alignment wrapText="1"/>
    </xf>
    <xf numFmtId="0" fontId="9" fillId="7" borderId="0" xfId="0" applyFont="1" applyFill="1" applyAlignment="1">
      <alignment horizontal="center" vertical="center" wrapText="1"/>
    </xf>
    <xf numFmtId="0" fontId="3" fillId="7" borderId="0" xfId="0" applyFont="1" applyFill="1" applyAlignment="1">
      <alignment horizontal="center" vertical="center" wrapText="1"/>
    </xf>
    <xf numFmtId="0" fontId="3" fillId="7" borderId="0" xfId="0" applyFont="1" applyFill="1" applyAlignment="1">
      <alignment wrapText="1"/>
    </xf>
    <xf numFmtId="0" fontId="3" fillId="7" borderId="0" xfId="0" applyFont="1" applyFill="1" applyAlignment="1">
      <alignment vertical="center" wrapText="1"/>
    </xf>
    <xf numFmtId="0" fontId="18" fillId="7" borderId="0" xfId="0" applyFont="1" applyFill="1" applyAlignment="1">
      <alignment wrapText="1"/>
    </xf>
    <xf numFmtId="0" fontId="20" fillId="7" borderId="0" xfId="0" applyFont="1" applyFill="1" applyAlignment="1">
      <alignment wrapText="1"/>
    </xf>
    <xf numFmtId="0" fontId="0" fillId="7" borderId="0" xfId="0" applyFill="1" applyAlignment="1">
      <alignment horizontal="center" vertical="center" wrapText="1"/>
    </xf>
    <xf numFmtId="0" fontId="6" fillId="8" borderId="11" xfId="0" applyFont="1" applyFill="1" applyBorder="1" applyAlignment="1">
      <alignment horizontal="center" vertical="center" wrapText="1"/>
    </xf>
    <xf numFmtId="10" fontId="5" fillId="10" borderId="9" xfId="0" applyNumberFormat="1" applyFont="1" applyFill="1" applyBorder="1" applyAlignment="1">
      <alignment horizontal="center" wrapText="1"/>
    </xf>
    <xf numFmtId="0" fontId="0" fillId="4" borderId="0" xfId="0" applyFill="1" applyAlignment="1">
      <alignment horizontal="right" vertical="center" wrapText="1"/>
    </xf>
    <xf numFmtId="0" fontId="3" fillId="0" borderId="0" xfId="0" applyFont="1" applyAlignment="1">
      <alignment horizontal="right" vertical="center" wrapText="1"/>
    </xf>
    <xf numFmtId="0" fontId="0" fillId="0" borderId="0" xfId="0" applyAlignment="1">
      <alignment horizontal="right" vertical="center" wrapText="1"/>
    </xf>
    <xf numFmtId="0" fontId="14" fillId="5" borderId="9" xfId="0" applyFont="1" applyFill="1" applyBorder="1" applyAlignment="1">
      <alignment horizontal="right" vertical="center" wrapText="1"/>
    </xf>
    <xf numFmtId="0" fontId="3" fillId="4" borderId="0" xfId="0" applyFont="1" applyFill="1" applyAlignment="1">
      <alignment horizontal="right" wrapText="1"/>
    </xf>
    <xf numFmtId="0" fontId="0" fillId="4" borderId="0" xfId="0" applyFill="1" applyAlignment="1">
      <alignment horizontal="right" wrapText="1"/>
    </xf>
    <xf numFmtId="10" fontId="32" fillId="0" borderId="9" xfId="0" applyNumberFormat="1" applyFont="1" applyBorder="1" applyAlignment="1">
      <alignment horizontal="right" vertical="center" wrapText="1"/>
    </xf>
    <xf numFmtId="0" fontId="0" fillId="0" borderId="9" xfId="2" applyNumberFormat="1" applyFont="1" applyFill="1" applyBorder="1" applyAlignment="1">
      <alignment horizontal="center" vertical="center"/>
    </xf>
    <xf numFmtId="1" fontId="3" fillId="0" borderId="9" xfId="0" applyNumberFormat="1" applyFont="1" applyBorder="1" applyAlignment="1">
      <alignment horizontal="center" wrapText="1"/>
    </xf>
    <xf numFmtId="0" fontId="0" fillId="3" borderId="0" xfId="0" applyFill="1" applyAlignment="1">
      <alignment horizontal="center"/>
    </xf>
    <xf numFmtId="10" fontId="7" fillId="0" borderId="9" xfId="2" applyNumberFormat="1" applyFont="1" applyFill="1" applyBorder="1" applyAlignment="1">
      <alignment horizontal="center"/>
    </xf>
    <xf numFmtId="169" fontId="7" fillId="0" borderId="9" xfId="0" applyNumberFormat="1" applyFont="1" applyBorder="1" applyAlignment="1">
      <alignment horizontal="left"/>
    </xf>
    <xf numFmtId="0" fontId="7" fillId="0" borderId="16" xfId="0" applyFont="1" applyBorder="1"/>
    <xf numFmtId="0" fontId="3" fillId="2" borderId="19" xfId="0" applyFont="1" applyFill="1" applyBorder="1" applyAlignment="1">
      <alignment horizontal="center" wrapText="1"/>
    </xf>
    <xf numFmtId="0" fontId="3" fillId="2" borderId="19" xfId="0" applyFont="1" applyFill="1" applyBorder="1" applyAlignment="1">
      <alignment horizontal="center" vertical="center" wrapText="1"/>
    </xf>
    <xf numFmtId="0" fontId="3" fillId="0" borderId="21" xfId="0" applyFont="1" applyBorder="1" applyAlignment="1">
      <alignment horizontal="center" vertical="center" wrapText="1"/>
    </xf>
    <xf numFmtId="10" fontId="5" fillId="0" borderId="9" xfId="2" applyNumberFormat="1" applyFont="1" applyFill="1" applyBorder="1" applyAlignment="1">
      <alignment horizontal="center" wrapText="1"/>
    </xf>
    <xf numFmtId="0" fontId="26" fillId="0" borderId="0" xfId="5" applyAlignment="1"/>
    <xf numFmtId="10" fontId="29" fillId="0" borderId="9" xfId="0" applyNumberFormat="1" applyFont="1" applyBorder="1" applyAlignment="1">
      <alignment horizontal="center" vertical="center" wrapText="1"/>
    </xf>
    <xf numFmtId="10" fontId="32" fillId="0" borderId="9" xfId="0" applyNumberFormat="1" applyFont="1" applyBorder="1" applyAlignment="1">
      <alignment horizontal="center" vertical="center" wrapText="1"/>
    </xf>
    <xf numFmtId="0" fontId="14" fillId="5" borderId="19" xfId="0" applyFont="1" applyFill="1" applyBorder="1" applyAlignment="1">
      <alignment horizontal="center" vertical="center" wrapText="1"/>
    </xf>
    <xf numFmtId="0" fontId="3" fillId="0" borderId="9" xfId="0" applyFont="1" applyBorder="1" applyAlignment="1">
      <alignment horizontal="center" vertical="center" wrapText="1"/>
    </xf>
    <xf numFmtId="0" fontId="21" fillId="7" borderId="9" xfId="4" applyFont="1" applyFill="1" applyBorder="1" applyAlignment="1">
      <alignment horizontal="center" vertical="center" wrapText="1"/>
    </xf>
    <xf numFmtId="0" fontId="40" fillId="0" borderId="9" xfId="0" applyFont="1" applyBorder="1" applyAlignment="1">
      <alignment horizontal="center"/>
    </xf>
    <xf numFmtId="10" fontId="5" fillId="12" borderId="9" xfId="0" applyNumberFormat="1" applyFont="1" applyFill="1" applyBorder="1" applyAlignment="1">
      <alignment horizontal="center" wrapText="1"/>
    </xf>
    <xf numFmtId="10" fontId="5" fillId="14" borderId="9" xfId="0" applyNumberFormat="1" applyFont="1" applyFill="1" applyBorder="1" applyAlignment="1">
      <alignment horizontal="center" wrapText="1"/>
    </xf>
    <xf numFmtId="10" fontId="5" fillId="15" borderId="9" xfId="0" applyNumberFormat="1" applyFont="1" applyFill="1" applyBorder="1" applyAlignment="1">
      <alignment horizontal="center" wrapText="1"/>
    </xf>
    <xf numFmtId="10" fontId="5" fillId="16" borderId="9" xfId="0" applyNumberFormat="1" applyFont="1" applyFill="1" applyBorder="1" applyAlignment="1">
      <alignment horizontal="center" wrapText="1"/>
    </xf>
    <xf numFmtId="0" fontId="5" fillId="0" borderId="1" xfId="0" applyFont="1" applyBorder="1" applyAlignment="1">
      <alignment horizontal="center" vertical="center" wrapText="1"/>
    </xf>
    <xf numFmtId="0" fontId="3" fillId="0" borderId="9" xfId="0" applyFont="1" applyBorder="1" applyAlignment="1">
      <alignment horizontal="center" wrapText="1"/>
    </xf>
    <xf numFmtId="0" fontId="40" fillId="0" borderId="9" xfId="0" applyFont="1" applyBorder="1" applyAlignment="1">
      <alignment horizontal="center" vertical="center"/>
    </xf>
    <xf numFmtId="10" fontId="5" fillId="14" borderId="9" xfId="0" applyNumberFormat="1" applyFont="1" applyFill="1" applyBorder="1" applyAlignment="1">
      <alignment wrapText="1"/>
    </xf>
    <xf numFmtId="10" fontId="5" fillId="12" borderId="9" xfId="0" applyNumberFormat="1" applyFont="1" applyFill="1" applyBorder="1" applyAlignment="1">
      <alignment wrapText="1"/>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5" fillId="0" borderId="9" xfId="0" applyFont="1" applyBorder="1" applyAlignment="1">
      <alignment horizontal="center" vertical="center"/>
    </xf>
    <xf numFmtId="14" fontId="5" fillId="0" borderId="9" xfId="0" applyNumberFormat="1" applyFont="1" applyBorder="1" applyAlignment="1">
      <alignment wrapText="1"/>
    </xf>
    <xf numFmtId="14" fontId="5" fillId="0" borderId="17" xfId="0" applyNumberFormat="1" applyFont="1" applyBorder="1" applyAlignment="1">
      <alignment horizontal="center" wrapText="1"/>
    </xf>
    <xf numFmtId="14" fontId="5" fillId="0" borderId="9" xfId="0" applyNumberFormat="1" applyFont="1" applyBorder="1" applyAlignment="1">
      <alignment horizontal="center" wrapText="1"/>
    </xf>
    <xf numFmtId="14" fontId="5" fillId="0" borderId="9" xfId="0" applyNumberFormat="1" applyFont="1" applyBorder="1" applyAlignment="1">
      <alignment horizontal="left" wrapText="1"/>
    </xf>
    <xf numFmtId="1" fontId="3" fillId="0" borderId="9" xfId="0" applyNumberFormat="1" applyFont="1" applyBorder="1" applyAlignment="1">
      <alignment horizontal="center" vertical="center" wrapText="1"/>
    </xf>
    <xf numFmtId="14" fontId="5" fillId="0" borderId="9" xfId="0" applyNumberFormat="1" applyFont="1" applyBorder="1" applyAlignment="1">
      <alignment horizontal="center" vertical="center" wrapText="1"/>
    </xf>
    <xf numFmtId="169" fontId="29" fillId="0" borderId="9" xfId="6" applyNumberFormat="1" applyFont="1" applyFill="1" applyBorder="1" applyAlignment="1">
      <alignment horizontal="center" vertical="center" wrapText="1"/>
    </xf>
    <xf numFmtId="10" fontId="29" fillId="0" borderId="9" xfId="2" applyNumberFormat="1" applyFont="1" applyBorder="1" applyAlignment="1">
      <alignment horizontal="center" vertical="center" wrapText="1"/>
    </xf>
    <xf numFmtId="10" fontId="29" fillId="0" borderId="9" xfId="2" applyNumberFormat="1" applyFont="1" applyFill="1" applyBorder="1" applyAlignment="1">
      <alignment horizontal="center" vertical="center" wrapText="1"/>
    </xf>
    <xf numFmtId="0" fontId="0" fillId="13" borderId="0" xfId="0" applyFill="1"/>
    <xf numFmtId="0" fontId="7" fillId="13" borderId="0" xfId="0" applyFont="1" applyFill="1"/>
    <xf numFmtId="10" fontId="5" fillId="0" borderId="9" xfId="2" applyNumberFormat="1" applyFont="1" applyFill="1" applyBorder="1" applyAlignment="1">
      <alignment horizontal="center" vertical="center" wrapText="1"/>
    </xf>
    <xf numFmtId="10" fontId="28" fillId="7" borderId="9" xfId="0" applyNumberFormat="1" applyFont="1" applyFill="1" applyBorder="1" applyAlignment="1">
      <alignment horizontal="center" vertical="center"/>
    </xf>
    <xf numFmtId="10" fontId="28" fillId="6" borderId="9" xfId="0" applyNumberFormat="1" applyFont="1" applyFill="1" applyBorder="1" applyAlignment="1">
      <alignment horizontal="center" vertical="center"/>
    </xf>
    <xf numFmtId="10" fontId="20" fillId="7" borderId="9" xfId="2" applyNumberFormat="1" applyFont="1" applyFill="1" applyBorder="1" applyAlignment="1">
      <alignment horizontal="center" vertical="center" wrapText="1"/>
    </xf>
    <xf numFmtId="10" fontId="20" fillId="6" borderId="9" xfId="2" applyNumberFormat="1" applyFont="1" applyFill="1" applyBorder="1" applyAlignment="1">
      <alignment horizontal="center" vertical="center" wrapText="1"/>
    </xf>
    <xf numFmtId="10" fontId="20" fillId="0" borderId="9" xfId="2" applyNumberFormat="1" applyFont="1" applyFill="1" applyBorder="1" applyAlignment="1">
      <alignment horizontal="center" vertical="center" wrapText="1"/>
    </xf>
    <xf numFmtId="10" fontId="28" fillId="0" borderId="9" xfId="0" applyNumberFormat="1" applyFont="1" applyBorder="1" applyAlignment="1">
      <alignment horizontal="center" vertical="center"/>
    </xf>
    <xf numFmtId="0" fontId="21" fillId="0" borderId="9" xfId="4" applyFont="1" applyBorder="1" applyAlignment="1">
      <alignment horizontal="center" vertical="center" wrapText="1"/>
    </xf>
    <xf numFmtId="10" fontId="2" fillId="7" borderId="9" xfId="2" applyNumberFormat="1" applyFont="1" applyFill="1" applyBorder="1" applyAlignment="1">
      <alignment horizontal="center" vertical="center"/>
    </xf>
    <xf numFmtId="167" fontId="43" fillId="7" borderId="9" xfId="0" applyNumberFormat="1" applyFont="1" applyFill="1" applyBorder="1" applyAlignment="1">
      <alignment horizontal="center" vertical="center" wrapText="1"/>
    </xf>
    <xf numFmtId="0" fontId="43" fillId="0" borderId="9" xfId="0" applyFont="1" applyBorder="1" applyAlignment="1">
      <alignment horizontal="center" vertical="center"/>
    </xf>
    <xf numFmtId="10" fontId="43" fillId="7" borderId="9" xfId="0" applyNumberFormat="1" applyFont="1" applyFill="1" applyBorder="1" applyAlignment="1">
      <alignment horizontal="center" vertical="center" wrapText="1"/>
    </xf>
    <xf numFmtId="0" fontId="44" fillId="4" borderId="0" xfId="0" applyFont="1" applyFill="1"/>
    <xf numFmtId="0" fontId="45" fillId="4" borderId="0" xfId="0" applyFont="1" applyFill="1"/>
    <xf numFmtId="0" fontId="45" fillId="7" borderId="0" xfId="0" applyFont="1" applyFill="1"/>
    <xf numFmtId="0" fontId="0" fillId="4" borderId="0" xfId="0" applyFill="1" applyAlignment="1">
      <alignment vertical="center" wrapText="1"/>
    </xf>
    <xf numFmtId="0" fontId="5" fillId="0" borderId="9" xfId="4" applyBorder="1" applyAlignment="1">
      <alignment wrapText="1"/>
    </xf>
    <xf numFmtId="0" fontId="5" fillId="0" borderId="9" xfId="4" applyBorder="1"/>
    <xf numFmtId="167" fontId="29" fillId="0" borderId="9" xfId="2" applyNumberFormat="1" applyFont="1" applyFill="1" applyBorder="1" applyAlignment="1">
      <alignment horizontal="center" vertical="center" wrapText="1"/>
    </xf>
    <xf numFmtId="0" fontId="19" fillId="19" borderId="9" xfId="0" applyFont="1" applyFill="1" applyBorder="1" applyAlignment="1">
      <alignment horizontal="center" vertical="center" wrapText="1"/>
    </xf>
    <xf numFmtId="0" fontId="0" fillId="7" borderId="0" xfId="0" applyFill="1" applyAlignment="1">
      <alignment vertical="center" wrapText="1"/>
    </xf>
    <xf numFmtId="0" fontId="14" fillId="5" borderId="9" xfId="0" applyFont="1" applyFill="1" applyBorder="1" applyAlignment="1">
      <alignment horizontal="center" vertical="center" wrapText="1"/>
    </xf>
    <xf numFmtId="2" fontId="3" fillId="9" borderId="9" xfId="1" applyNumberFormat="1" applyFont="1" applyFill="1" applyBorder="1" applyAlignment="1">
      <alignment horizontal="center" vertical="center" wrapText="1"/>
    </xf>
    <xf numFmtId="14" fontId="3" fillId="0" borderId="9" xfId="0" applyNumberFormat="1" applyFont="1" applyBorder="1" applyAlignment="1">
      <alignment horizontal="center" vertical="center" wrapText="1"/>
    </xf>
    <xf numFmtId="0" fontId="6" fillId="17" borderId="9" xfId="0" applyFont="1" applyFill="1" applyBorder="1" applyAlignment="1">
      <alignment horizontal="center" vertical="center" wrapText="1"/>
    </xf>
    <xf numFmtId="0" fontId="0" fillId="7" borderId="0" xfId="0" applyFill="1" applyAlignment="1">
      <alignment horizontal="center" wrapText="1"/>
    </xf>
    <xf numFmtId="10" fontId="3" fillId="7" borderId="0" xfId="2" applyNumberFormat="1" applyFont="1" applyFill="1" applyBorder="1" applyAlignment="1">
      <alignment horizontal="center" vertical="center" wrapText="1"/>
    </xf>
    <xf numFmtId="0" fontId="17" fillId="7" borderId="0" xfId="3" applyFont="1" applyFill="1" applyBorder="1" applyAlignment="1" applyProtection="1">
      <alignment vertical="center"/>
    </xf>
    <xf numFmtId="0" fontId="17" fillId="7" borderId="0" xfId="3" applyFont="1" applyFill="1" applyBorder="1" applyAlignment="1" applyProtection="1">
      <alignment horizontal="center" vertical="center"/>
    </xf>
    <xf numFmtId="0" fontId="3" fillId="7" borderId="0" xfId="0" applyFont="1" applyFill="1" applyAlignment="1">
      <alignment horizontal="center" wrapText="1"/>
    </xf>
    <xf numFmtId="0" fontId="5" fillId="7" borderId="0" xfId="0" applyFont="1" applyFill="1" applyAlignment="1">
      <alignment wrapText="1"/>
    </xf>
    <xf numFmtId="0" fontId="5" fillId="7" borderId="0" xfId="0" applyFont="1" applyFill="1" applyAlignment="1">
      <alignment horizontal="center" wrapText="1"/>
    </xf>
    <xf numFmtId="10" fontId="6" fillId="7" borderId="0" xfId="0" applyNumberFormat="1" applyFont="1" applyFill="1" applyAlignment="1">
      <alignment horizontal="center" vertical="center" wrapText="1"/>
    </xf>
    <xf numFmtId="0" fontId="6" fillId="7" borderId="0" xfId="0" applyFont="1" applyFill="1" applyAlignment="1">
      <alignment horizontal="center" vertical="center" wrapText="1"/>
    </xf>
    <xf numFmtId="0" fontId="19" fillId="7" borderId="0" xfId="0" applyFont="1" applyFill="1" applyAlignment="1">
      <alignment horizontal="center" vertical="center" wrapText="1"/>
    </xf>
    <xf numFmtId="0" fontId="4" fillId="7" borderId="0" xfId="0" applyFont="1" applyFill="1" applyAlignment="1">
      <alignment horizontal="center" vertical="center" wrapText="1"/>
    </xf>
    <xf numFmtId="0" fontId="17" fillId="20" borderId="15" xfId="3" applyFont="1" applyFill="1" applyBorder="1" applyAlignment="1" applyProtection="1">
      <alignment horizontal="center" vertical="center" wrapText="1"/>
    </xf>
    <xf numFmtId="0" fontId="0" fillId="7" borderId="0" xfId="0" applyFill="1" applyAlignment="1">
      <alignment horizontal="right" vertical="center" wrapText="1"/>
    </xf>
    <xf numFmtId="0" fontId="3" fillId="7" borderId="12" xfId="0" applyFont="1" applyFill="1" applyBorder="1" applyAlignment="1">
      <alignment wrapText="1"/>
    </xf>
    <xf numFmtId="0" fontId="3" fillId="7" borderId="0" xfId="0" applyFont="1" applyFill="1" applyAlignment="1">
      <alignment horizontal="right" wrapText="1"/>
    </xf>
    <xf numFmtId="0" fontId="5" fillId="7" borderId="12" xfId="0" applyFont="1" applyFill="1" applyBorder="1" applyAlignment="1">
      <alignment wrapText="1"/>
    </xf>
    <xf numFmtId="0" fontId="3" fillId="7" borderId="0" xfId="1" applyNumberFormat="1" applyFont="1" applyFill="1" applyBorder="1" applyAlignment="1">
      <alignment horizontal="center" vertical="center" wrapText="1"/>
    </xf>
    <xf numFmtId="10" fontId="29" fillId="7" borderId="23" xfId="0" applyNumberFormat="1" applyFont="1" applyFill="1" applyBorder="1" applyAlignment="1">
      <alignment vertical="center" wrapText="1"/>
    </xf>
    <xf numFmtId="14" fontId="3" fillId="7" borderId="0" xfId="0" applyNumberFormat="1" applyFont="1" applyFill="1" applyAlignment="1">
      <alignment horizontal="center" wrapText="1"/>
    </xf>
    <xf numFmtId="10" fontId="10" fillId="0" borderId="9" xfId="0" applyNumberFormat="1" applyFont="1" applyBorder="1" applyAlignment="1">
      <alignment vertical="center" wrapText="1"/>
    </xf>
    <xf numFmtId="0" fontId="0" fillId="0" borderId="0" xfId="0" applyAlignment="1">
      <alignment vertical="center" wrapText="1"/>
    </xf>
    <xf numFmtId="169" fontId="32" fillId="0" borderId="9" xfId="6" applyNumberFormat="1" applyFont="1" applyBorder="1" applyAlignment="1">
      <alignment vertical="center" wrapText="1"/>
    </xf>
    <xf numFmtId="0" fontId="3" fillId="7" borderId="0" xfId="0" applyFont="1" applyFill="1" applyAlignment="1">
      <alignment horizontal="right" vertical="center" wrapText="1"/>
    </xf>
    <xf numFmtId="0" fontId="3" fillId="18" borderId="4" xfId="1" applyNumberFormat="1" applyFont="1" applyFill="1" applyBorder="1" applyAlignment="1">
      <alignment horizontal="center" vertical="center" wrapText="1"/>
    </xf>
    <xf numFmtId="0" fontId="7" fillId="0" borderId="9" xfId="0" applyFont="1" applyBorder="1" applyAlignment="1">
      <alignment horizontal="left" vertical="center"/>
    </xf>
    <xf numFmtId="0" fontId="3" fillId="7" borderId="4" xfId="0" applyFont="1" applyFill="1" applyBorder="1" applyAlignment="1">
      <alignment wrapText="1"/>
    </xf>
    <xf numFmtId="0" fontId="6" fillId="9" borderId="9" xfId="1" applyNumberFormat="1" applyFont="1" applyFill="1" applyBorder="1" applyAlignment="1">
      <alignment horizontal="center" vertical="center" wrapText="1"/>
    </xf>
    <xf numFmtId="169" fontId="32" fillId="0" borderId="9" xfId="6" applyNumberFormat="1" applyFont="1" applyFill="1" applyBorder="1" applyAlignment="1">
      <alignment vertical="center" wrapText="1"/>
    </xf>
    <xf numFmtId="9" fontId="32" fillId="0" borderId="9" xfId="2" applyFont="1" applyFill="1" applyBorder="1" applyAlignment="1">
      <alignment horizontal="center" vertical="center" wrapText="1"/>
    </xf>
    <xf numFmtId="9" fontId="32" fillId="0" borderId="9" xfId="2" applyFont="1" applyBorder="1" applyAlignment="1">
      <alignment horizontal="center" vertical="center" wrapText="1"/>
    </xf>
    <xf numFmtId="10" fontId="31" fillId="0" borderId="9" xfId="0" applyNumberFormat="1" applyFont="1" applyBorder="1" applyAlignment="1">
      <alignment horizontal="center" vertical="center"/>
    </xf>
    <xf numFmtId="0" fontId="21" fillId="7" borderId="11" xfId="4" applyFont="1" applyFill="1" applyBorder="1" applyAlignment="1">
      <alignment horizontal="center" vertical="center" wrapText="1"/>
    </xf>
    <xf numFmtId="10" fontId="43" fillId="7" borderId="11" xfId="0" applyNumberFormat="1" applyFont="1" applyFill="1" applyBorder="1" applyAlignment="1">
      <alignment horizontal="center" vertical="center" wrapText="1"/>
    </xf>
    <xf numFmtId="0" fontId="43" fillId="0" borderId="11" xfId="0" applyFont="1" applyBorder="1" applyAlignment="1">
      <alignment horizontal="center" vertical="center"/>
    </xf>
    <xf numFmtId="10" fontId="2" fillId="7" borderId="11" xfId="2" applyNumberFormat="1" applyFont="1" applyFill="1" applyBorder="1" applyAlignment="1">
      <alignment horizontal="center" vertical="center"/>
    </xf>
    <xf numFmtId="10" fontId="41" fillId="3" borderId="9" xfId="0" applyNumberFormat="1" applyFont="1" applyFill="1" applyBorder="1" applyAlignment="1">
      <alignment horizontal="center" vertical="center"/>
    </xf>
    <xf numFmtId="0" fontId="7" fillId="7" borderId="9" xfId="0" applyFont="1" applyFill="1" applyBorder="1" applyAlignment="1">
      <alignment horizontal="left" vertical="center"/>
    </xf>
    <xf numFmtId="0" fontId="7" fillId="6" borderId="9" xfId="0" applyFont="1" applyFill="1" applyBorder="1" applyAlignment="1">
      <alignment horizontal="left" vertical="center"/>
    </xf>
    <xf numFmtId="0" fontId="0" fillId="13" borderId="0" xfId="0" applyFill="1" applyAlignment="1">
      <alignment wrapText="1"/>
    </xf>
    <xf numFmtId="0" fontId="29" fillId="21" borderId="9" xfId="4" applyFont="1" applyFill="1" applyBorder="1" applyAlignment="1">
      <alignment wrapText="1"/>
    </xf>
    <xf numFmtId="169" fontId="36" fillId="21" borderId="9" xfId="6" applyNumberFormat="1" applyFont="1" applyFill="1" applyBorder="1" applyAlignment="1">
      <alignment horizontal="left"/>
    </xf>
    <xf numFmtId="10" fontId="36" fillId="21" borderId="9" xfId="2" applyNumberFormat="1" applyFont="1" applyFill="1" applyBorder="1" applyAlignment="1">
      <alignment horizontal="center"/>
    </xf>
    <xf numFmtId="10" fontId="29" fillId="21" borderId="9" xfId="2" applyNumberFormat="1" applyFont="1" applyFill="1" applyBorder="1" applyAlignment="1">
      <alignment horizontal="center" wrapText="1"/>
    </xf>
    <xf numFmtId="0" fontId="45" fillId="13" borderId="0" xfId="0" applyFont="1" applyFill="1"/>
    <xf numFmtId="168" fontId="45" fillId="13" borderId="0" xfId="0" applyNumberFormat="1" applyFont="1" applyFill="1"/>
    <xf numFmtId="10" fontId="16" fillId="0" borderId="9" xfId="0" applyNumberFormat="1" applyFont="1" applyBorder="1" applyAlignment="1">
      <alignment horizontal="right" vertical="center"/>
    </xf>
    <xf numFmtId="10" fontId="47" fillId="0" borderId="15" xfId="0" applyNumberFormat="1" applyFont="1" applyBorder="1" applyAlignment="1">
      <alignment horizontal="right" vertical="center"/>
    </xf>
    <xf numFmtId="0" fontId="48" fillId="0" borderId="13" xfId="0" applyFont="1" applyBorder="1" applyAlignment="1">
      <alignment horizontal="center" vertical="center"/>
    </xf>
    <xf numFmtId="0" fontId="49" fillId="0" borderId="9" xfId="4" applyFont="1" applyBorder="1" applyAlignment="1">
      <alignment horizontal="left" vertical="center" wrapText="1"/>
    </xf>
    <xf numFmtId="0" fontId="22" fillId="3" borderId="9" xfId="0" applyFont="1" applyFill="1" applyBorder="1" applyAlignment="1">
      <alignment horizontal="center" vertical="center" wrapText="1"/>
    </xf>
    <xf numFmtId="10" fontId="22" fillId="3" borderId="9" xfId="0" applyNumberFormat="1" applyFont="1" applyFill="1" applyBorder="1" applyAlignment="1">
      <alignment horizontal="right" vertical="center"/>
    </xf>
    <xf numFmtId="0" fontId="46" fillId="22" borderId="9" xfId="0" applyFont="1" applyFill="1" applyBorder="1" applyAlignment="1">
      <alignment horizontal="center" vertical="center" wrapText="1"/>
    </xf>
    <xf numFmtId="0" fontId="4" fillId="22" borderId="9" xfId="0" applyFont="1" applyFill="1" applyBorder="1" applyAlignment="1">
      <alignment horizontal="center" vertical="center" wrapText="1"/>
    </xf>
    <xf numFmtId="0" fontId="19" fillId="22" borderId="9" xfId="0" applyFont="1" applyFill="1" applyBorder="1" applyAlignment="1">
      <alignment horizontal="center" vertical="center" wrapText="1"/>
    </xf>
    <xf numFmtId="9" fontId="51" fillId="7" borderId="9" xfId="0" applyNumberFormat="1" applyFont="1" applyFill="1" applyBorder="1" applyAlignment="1" applyProtection="1">
      <alignment horizontal="center" vertical="center"/>
      <protection locked="0"/>
    </xf>
    <xf numFmtId="9" fontId="51" fillId="11" borderId="9" xfId="0" applyNumberFormat="1" applyFont="1" applyFill="1" applyBorder="1" applyAlignment="1">
      <alignment horizontal="center" vertical="center"/>
    </xf>
    <xf numFmtId="0" fontId="50" fillId="20" borderId="15" xfId="3" applyFont="1" applyFill="1" applyBorder="1" applyAlignment="1" applyProtection="1">
      <alignment horizontal="center" vertical="center" wrapText="1"/>
    </xf>
    <xf numFmtId="167" fontId="44" fillId="4" borderId="0" xfId="0" applyNumberFormat="1" applyFont="1" applyFill="1"/>
    <xf numFmtId="10" fontId="3" fillId="18" borderId="9" xfId="2" applyNumberFormat="1" applyFont="1" applyFill="1" applyBorder="1" applyAlignment="1">
      <alignment horizontal="center" vertical="center" wrapText="1"/>
    </xf>
    <xf numFmtId="9" fontId="5" fillId="12" borderId="9" xfId="0" applyNumberFormat="1" applyFont="1" applyFill="1" applyBorder="1" applyAlignment="1">
      <alignment horizontal="center" wrapText="1"/>
    </xf>
    <xf numFmtId="10" fontId="5" fillId="10" borderId="9" xfId="0" applyNumberFormat="1" applyFont="1" applyFill="1" applyBorder="1" applyAlignment="1">
      <alignment wrapText="1"/>
    </xf>
    <xf numFmtId="10" fontId="5" fillId="16" borderId="9" xfId="0" applyNumberFormat="1" applyFont="1" applyFill="1" applyBorder="1" applyAlignment="1">
      <alignment wrapText="1"/>
    </xf>
    <xf numFmtId="10" fontId="57" fillId="0" borderId="9" xfId="2" applyNumberFormat="1" applyFont="1" applyBorder="1" applyAlignment="1">
      <alignment horizontal="center"/>
    </xf>
    <xf numFmtId="10" fontId="57" fillId="0" borderId="9" xfId="0" applyNumberFormat="1" applyFont="1" applyBorder="1" applyAlignment="1">
      <alignment horizontal="center"/>
    </xf>
    <xf numFmtId="9" fontId="57" fillId="0" borderId="9" xfId="0" applyNumberFormat="1" applyFont="1" applyBorder="1" applyAlignment="1">
      <alignment horizontal="center"/>
    </xf>
    <xf numFmtId="0" fontId="56" fillId="23" borderId="9" xfId="0" applyFont="1" applyFill="1" applyBorder="1" applyAlignment="1">
      <alignment horizontal="center" vertical="center" wrapText="1"/>
    </xf>
    <xf numFmtId="0" fontId="56" fillId="24" borderId="9" xfId="0" applyFont="1" applyFill="1" applyBorder="1" applyAlignment="1">
      <alignment horizontal="center" vertical="center" wrapText="1"/>
    </xf>
    <xf numFmtId="0" fontId="56" fillId="25" borderId="9" xfId="0" applyFont="1" applyFill="1" applyBorder="1" applyAlignment="1">
      <alignment horizontal="center" vertical="center" wrapText="1"/>
    </xf>
    <xf numFmtId="9" fontId="56" fillId="23" borderId="9" xfId="0" applyNumberFormat="1" applyFont="1" applyFill="1" applyBorder="1" applyAlignment="1">
      <alignment horizontal="center" vertical="center"/>
    </xf>
    <xf numFmtId="9" fontId="56" fillId="24" borderId="9" xfId="0" applyNumberFormat="1" applyFont="1" applyFill="1" applyBorder="1" applyAlignment="1">
      <alignment horizontal="center" vertical="center"/>
    </xf>
    <xf numFmtId="9" fontId="56" fillId="25" borderId="9" xfId="0" applyNumberFormat="1" applyFont="1" applyFill="1" applyBorder="1" applyAlignment="1">
      <alignment horizontal="center" vertical="center"/>
    </xf>
    <xf numFmtId="0" fontId="25" fillId="0" borderId="9" xfId="0" applyFont="1" applyBorder="1"/>
    <xf numFmtId="0" fontId="56" fillId="18" borderId="9" xfId="0" applyFont="1" applyFill="1" applyBorder="1" applyAlignment="1">
      <alignment horizontal="center" vertical="center" wrapText="1"/>
    </xf>
    <xf numFmtId="9" fontId="56" fillId="18" borderId="9" xfId="0" applyNumberFormat="1" applyFont="1" applyFill="1" applyBorder="1" applyAlignment="1">
      <alignment horizontal="center" vertical="center"/>
    </xf>
    <xf numFmtId="0" fontId="56" fillId="26" borderId="9" xfId="0" applyFont="1" applyFill="1" applyBorder="1" applyAlignment="1">
      <alignment horizontal="center" vertical="center" wrapText="1"/>
    </xf>
    <xf numFmtId="9" fontId="56" fillId="26" borderId="9" xfId="0" applyNumberFormat="1" applyFont="1" applyFill="1" applyBorder="1" applyAlignment="1">
      <alignment horizontal="center" vertical="center"/>
    </xf>
    <xf numFmtId="0" fontId="20" fillId="0" borderId="9" xfId="0" applyFont="1" applyBorder="1" applyAlignment="1">
      <alignment horizontal="center" wrapText="1"/>
    </xf>
    <xf numFmtId="0" fontId="3" fillId="7" borderId="4" xfId="0" applyFont="1" applyFill="1" applyBorder="1" applyAlignment="1">
      <alignment horizontal="center" wrapText="1"/>
    </xf>
    <xf numFmtId="0" fontId="54" fillId="0" borderId="0" xfId="0" applyFont="1"/>
    <xf numFmtId="0" fontId="54" fillId="0" borderId="0" xfId="0" applyFont="1" applyAlignment="1">
      <alignment wrapText="1"/>
    </xf>
    <xf numFmtId="0" fontId="52" fillId="0" borderId="0" xfId="0" applyFont="1" applyAlignment="1">
      <alignment vertical="center" wrapText="1"/>
    </xf>
    <xf numFmtId="0" fontId="45" fillId="0" borderId="0" xfId="0" applyFont="1"/>
    <xf numFmtId="0" fontId="23" fillId="0" borderId="0" xfId="0" applyFont="1"/>
    <xf numFmtId="0" fontId="25" fillId="0" borderId="0" xfId="0" applyFont="1" applyAlignment="1">
      <alignment horizontal="center"/>
    </xf>
    <xf numFmtId="10" fontId="25" fillId="0" borderId="0" xfId="0" applyNumberFormat="1" applyFont="1"/>
    <xf numFmtId="10" fontId="22" fillId="0" borderId="15" xfId="0" applyNumberFormat="1" applyFont="1" applyBorder="1" applyAlignment="1">
      <alignment horizontal="right" vertical="center"/>
    </xf>
    <xf numFmtId="0" fontId="22" fillId="21" borderId="13" xfId="0" applyFont="1" applyFill="1" applyBorder="1" applyAlignment="1">
      <alignment horizontal="center" vertical="center"/>
    </xf>
    <xf numFmtId="0" fontId="22" fillId="21" borderId="14" xfId="0" applyFont="1" applyFill="1" applyBorder="1" applyAlignment="1">
      <alignment horizontal="center" vertical="center"/>
    </xf>
    <xf numFmtId="167" fontId="2" fillId="9" borderId="9" xfId="2" applyNumberFormat="1" applyFont="1" applyFill="1" applyBorder="1" applyAlignment="1">
      <alignment horizontal="center" vertical="center"/>
    </xf>
    <xf numFmtId="167" fontId="2" fillId="9" borderId="11" xfId="2" applyNumberFormat="1" applyFont="1" applyFill="1" applyBorder="1" applyAlignment="1">
      <alignment horizontal="center" vertical="center"/>
    </xf>
    <xf numFmtId="9" fontId="60" fillId="7" borderId="15" xfId="0" applyNumberFormat="1" applyFont="1" applyFill="1" applyBorder="1" applyAlignment="1">
      <alignment horizontal="center"/>
    </xf>
    <xf numFmtId="9" fontId="60" fillId="4" borderId="15" xfId="0" applyNumberFormat="1" applyFont="1" applyFill="1" applyBorder="1" applyAlignment="1">
      <alignment horizontal="center"/>
    </xf>
    <xf numFmtId="0" fontId="22" fillId="21" borderId="15" xfId="0" applyFont="1" applyFill="1" applyBorder="1" applyAlignment="1">
      <alignment horizontal="center" vertical="center"/>
    </xf>
    <xf numFmtId="9" fontId="60" fillId="4" borderId="0" xfId="0" applyNumberFormat="1" applyFont="1" applyFill="1" applyAlignment="1">
      <alignment horizontal="center"/>
    </xf>
    <xf numFmtId="9" fontId="60" fillId="4" borderId="25" xfId="0" applyNumberFormat="1" applyFont="1" applyFill="1" applyBorder="1" applyAlignment="1">
      <alignment horizontal="center"/>
    </xf>
    <xf numFmtId="0" fontId="47" fillId="27" borderId="13" xfId="0" applyFont="1" applyFill="1" applyBorder="1" applyAlignment="1">
      <alignment horizontal="center" vertical="center"/>
    </xf>
    <xf numFmtId="10" fontId="47" fillId="27" borderId="15" xfId="0" applyNumberFormat="1" applyFont="1" applyFill="1" applyBorder="1" applyAlignment="1">
      <alignment horizontal="right" vertical="center"/>
    </xf>
    <xf numFmtId="0" fontId="21" fillId="6" borderId="9" xfId="4" applyFont="1" applyFill="1" applyBorder="1" applyAlignment="1">
      <alignment horizontal="center" vertical="center" wrapText="1"/>
    </xf>
    <xf numFmtId="0" fontId="40" fillId="28" borderId="9" xfId="0" applyFont="1" applyFill="1" applyBorder="1" applyAlignment="1">
      <alignment horizontal="center"/>
    </xf>
    <xf numFmtId="10" fontId="5" fillId="28" borderId="9" xfId="0" applyNumberFormat="1" applyFont="1" applyFill="1" applyBorder="1" applyAlignment="1">
      <alignment horizontal="center" wrapText="1"/>
    </xf>
    <xf numFmtId="14" fontId="5" fillId="28" borderId="9" xfId="0" applyNumberFormat="1" applyFont="1" applyFill="1" applyBorder="1" applyAlignment="1">
      <alignment horizontal="left" wrapText="1"/>
    </xf>
    <xf numFmtId="1" fontId="3" fillId="28" borderId="9" xfId="0" applyNumberFormat="1" applyFont="1" applyFill="1" applyBorder="1" applyAlignment="1">
      <alignment horizontal="center" wrapText="1"/>
    </xf>
    <xf numFmtId="0" fontId="5" fillId="28" borderId="9" xfId="0" applyFont="1" applyFill="1" applyBorder="1" applyAlignment="1">
      <alignment wrapText="1"/>
    </xf>
    <xf numFmtId="14" fontId="5" fillId="28" borderId="9" xfId="0" applyNumberFormat="1" applyFont="1" applyFill="1" applyBorder="1" applyAlignment="1">
      <alignment horizontal="center" wrapText="1"/>
    </xf>
    <xf numFmtId="10" fontId="5" fillId="28" borderId="9" xfId="0" applyNumberFormat="1" applyFont="1" applyFill="1" applyBorder="1" applyAlignment="1">
      <alignment wrapText="1"/>
    </xf>
    <xf numFmtId="14" fontId="5" fillId="28" borderId="9" xfId="0" applyNumberFormat="1" applyFont="1" applyFill="1" applyBorder="1" applyAlignment="1">
      <alignment wrapText="1"/>
    </xf>
    <xf numFmtId="0" fontId="40" fillId="29" borderId="9" xfId="0" applyFont="1" applyFill="1" applyBorder="1" applyAlignment="1">
      <alignment horizontal="center"/>
    </xf>
    <xf numFmtId="0" fontId="3" fillId="30" borderId="19" xfId="0" applyFont="1" applyFill="1" applyBorder="1" applyAlignment="1">
      <alignment horizontal="center" wrapText="1"/>
    </xf>
    <xf numFmtId="14" fontId="5" fillId="29" borderId="9" xfId="0" applyNumberFormat="1" applyFont="1" applyFill="1" applyBorder="1" applyAlignment="1">
      <alignment horizontal="left" wrapText="1"/>
    </xf>
    <xf numFmtId="1" fontId="3" fillId="29" borderId="9" xfId="0" applyNumberFormat="1" applyFont="1" applyFill="1" applyBorder="1" applyAlignment="1">
      <alignment horizontal="center" wrapText="1"/>
    </xf>
    <xf numFmtId="0" fontId="3" fillId="29" borderId="9" xfId="0" applyFont="1" applyFill="1" applyBorder="1" applyAlignment="1">
      <alignment wrapText="1"/>
    </xf>
    <xf numFmtId="0" fontId="5" fillId="29" borderId="9" xfId="0" applyFont="1" applyFill="1" applyBorder="1" applyAlignment="1">
      <alignment wrapText="1"/>
    </xf>
    <xf numFmtId="0" fontId="3" fillId="29" borderId="2" xfId="0" applyFont="1" applyFill="1" applyBorder="1" applyAlignment="1">
      <alignment horizontal="center" vertical="center" wrapText="1"/>
    </xf>
    <xf numFmtId="0" fontId="3" fillId="29" borderId="1" xfId="0" applyFont="1" applyFill="1" applyBorder="1" applyAlignment="1">
      <alignment wrapText="1"/>
    </xf>
    <xf numFmtId="10" fontId="3" fillId="0" borderId="11" xfId="2" applyNumberFormat="1" applyFont="1" applyBorder="1" applyAlignment="1">
      <alignment horizontal="center" vertical="center" wrapText="1"/>
    </xf>
    <xf numFmtId="10" fontId="51" fillId="25" borderId="9" xfId="0" applyNumberFormat="1" applyFont="1" applyFill="1" applyBorder="1" applyAlignment="1">
      <alignment horizontal="center" vertical="center"/>
    </xf>
    <xf numFmtId="10" fontId="51" fillId="18" borderId="9" xfId="0" applyNumberFormat="1" applyFont="1" applyFill="1" applyBorder="1" applyAlignment="1">
      <alignment horizontal="center" vertical="center"/>
    </xf>
    <xf numFmtId="10" fontId="51" fillId="26" borderId="9" xfId="0" applyNumberFormat="1" applyFont="1" applyFill="1" applyBorder="1" applyAlignment="1">
      <alignment horizontal="center" vertical="center"/>
    </xf>
    <xf numFmtId="10" fontId="51" fillId="24" borderId="9" xfId="0" applyNumberFormat="1" applyFont="1" applyFill="1" applyBorder="1" applyAlignment="1">
      <alignment horizontal="center" vertical="center"/>
    </xf>
    <xf numFmtId="10" fontId="51" fillId="23" borderId="9" xfId="0" applyNumberFormat="1" applyFont="1" applyFill="1" applyBorder="1" applyAlignment="1">
      <alignment horizontal="center" vertical="center"/>
    </xf>
    <xf numFmtId="165" fontId="0" fillId="6" borderId="9" xfId="7" applyFont="1" applyFill="1" applyBorder="1" applyAlignment="1">
      <alignment horizontal="center" vertical="center"/>
    </xf>
    <xf numFmtId="0" fontId="47" fillId="31" borderId="13" xfId="0" applyFont="1" applyFill="1" applyBorder="1" applyAlignment="1">
      <alignment horizontal="center" vertical="center"/>
    </xf>
    <xf numFmtId="10" fontId="47" fillId="31" borderId="15" xfId="0" applyNumberFormat="1" applyFont="1" applyFill="1" applyBorder="1" applyAlignment="1">
      <alignment horizontal="right" vertical="center"/>
    </xf>
    <xf numFmtId="0" fontId="22" fillId="20" borderId="15" xfId="0" applyFont="1" applyFill="1" applyBorder="1" applyAlignment="1">
      <alignment horizontal="center" vertical="center"/>
    </xf>
    <xf numFmtId="0" fontId="22" fillId="20" borderId="14" xfId="0" applyFont="1" applyFill="1" applyBorder="1" applyAlignment="1">
      <alignment horizontal="center" vertical="center"/>
    </xf>
    <xf numFmtId="0" fontId="22" fillId="20" borderId="13" xfId="0" applyFont="1" applyFill="1" applyBorder="1" applyAlignment="1">
      <alignment horizontal="center" vertical="center"/>
    </xf>
    <xf numFmtId="0" fontId="48" fillId="0" borderId="13" xfId="0" applyFont="1" applyBorder="1" applyAlignment="1">
      <alignment horizontal="center" vertical="center" wrapText="1"/>
    </xf>
    <xf numFmtId="0" fontId="22" fillId="20" borderId="15" xfId="0" applyFont="1" applyFill="1" applyBorder="1" applyAlignment="1">
      <alignment horizontal="center" vertical="center" wrapText="1"/>
    </xf>
    <xf numFmtId="0" fontId="0" fillId="32" borderId="0" xfId="0" applyFill="1"/>
    <xf numFmtId="0" fontId="7" fillId="32" borderId="0" xfId="0" applyFont="1" applyFill="1"/>
    <xf numFmtId="0" fontId="11" fillId="32" borderId="0" xfId="0" applyFont="1" applyFill="1"/>
    <xf numFmtId="0" fontId="54" fillId="32" borderId="0" xfId="0" applyFont="1" applyFill="1"/>
    <xf numFmtId="0" fontId="0" fillId="32" borderId="0" xfId="0" applyFill="1" applyAlignment="1">
      <alignment horizontal="right"/>
    </xf>
    <xf numFmtId="0" fontId="52" fillId="32" borderId="0" xfId="0" applyFont="1" applyFill="1" applyAlignment="1">
      <alignment vertical="center" wrapText="1"/>
    </xf>
    <xf numFmtId="0" fontId="12" fillId="32" borderId="0" xfId="0" applyFont="1" applyFill="1" applyAlignment="1">
      <alignment horizontal="center" vertical="center" wrapText="1"/>
    </xf>
    <xf numFmtId="0" fontId="53" fillId="32" borderId="0" xfId="0" applyFont="1" applyFill="1" applyAlignment="1">
      <alignment horizontal="left" vertical="top" wrapText="1"/>
    </xf>
    <xf numFmtId="0" fontId="39" fillId="32" borderId="0" xfId="0" applyFont="1" applyFill="1"/>
    <xf numFmtId="0" fontId="0" fillId="32" borderId="0" xfId="0" applyFill="1" applyAlignment="1">
      <alignment wrapText="1"/>
    </xf>
    <xf numFmtId="0" fontId="0" fillId="32" borderId="0" xfId="0" applyFill="1" applyAlignment="1">
      <alignment horizontal="center"/>
    </xf>
    <xf numFmtId="0" fontId="33" fillId="32" borderId="0" xfId="0" applyFont="1" applyFill="1" applyAlignment="1">
      <alignment vertical="center" wrapText="1"/>
    </xf>
    <xf numFmtId="0" fontId="19" fillId="33" borderId="9" xfId="0" applyFont="1" applyFill="1" applyBorder="1" applyAlignment="1">
      <alignment horizontal="center" vertical="center" wrapText="1"/>
    </xf>
    <xf numFmtId="0" fontId="4" fillId="33" borderId="9" xfId="0" applyFont="1" applyFill="1" applyBorder="1" applyAlignment="1">
      <alignment horizontal="center" vertical="center" wrapText="1"/>
    </xf>
    <xf numFmtId="0" fontId="4" fillId="33" borderId="17"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27" fillId="33" borderId="9" xfId="0" applyFont="1" applyFill="1" applyBorder="1" applyAlignment="1">
      <alignment horizontal="center" vertical="center" wrapText="1"/>
    </xf>
    <xf numFmtId="16" fontId="27" fillId="33" borderId="9" xfId="0" applyNumberFormat="1" applyFont="1" applyFill="1" applyBorder="1" applyAlignment="1">
      <alignment horizontal="center" vertical="center" wrapText="1"/>
    </xf>
    <xf numFmtId="0" fontId="5" fillId="16" borderId="7" xfId="0" applyFont="1" applyFill="1" applyBorder="1" applyAlignment="1">
      <alignment horizontal="center" vertical="center" wrapText="1"/>
    </xf>
    <xf numFmtId="0" fontId="5" fillId="16" borderId="9" xfId="0" applyFont="1" applyFill="1" applyBorder="1" applyAlignment="1">
      <alignment wrapText="1"/>
    </xf>
    <xf numFmtId="0" fontId="20" fillId="16" borderId="9" xfId="0" applyFont="1" applyFill="1" applyBorder="1" applyAlignment="1">
      <alignment horizontal="center" vertical="center" wrapText="1"/>
    </xf>
    <xf numFmtId="0" fontId="20" fillId="16" borderId="9" xfId="0" applyFont="1" applyFill="1" applyBorder="1" applyAlignment="1">
      <alignment wrapText="1"/>
    </xf>
    <xf numFmtId="0" fontId="20" fillId="16" borderId="9" xfId="0" applyFont="1" applyFill="1" applyBorder="1" applyAlignment="1">
      <alignment horizontal="center" wrapText="1"/>
    </xf>
    <xf numFmtId="0" fontId="7" fillId="16" borderId="1" xfId="0" applyFont="1" applyFill="1" applyBorder="1"/>
    <xf numFmtId="0" fontId="7" fillId="16" borderId="7" xfId="0" applyFont="1" applyFill="1" applyBorder="1"/>
    <xf numFmtId="0" fontId="5" fillId="16" borderId="9" xfId="0" applyFont="1" applyFill="1" applyBorder="1" applyAlignment="1">
      <alignment horizontal="center" vertical="center" wrapText="1"/>
    </xf>
    <xf numFmtId="0" fontId="5" fillId="16" borderId="9" xfId="0" applyFont="1" applyFill="1" applyBorder="1" applyAlignment="1">
      <alignment horizontal="center" vertical="center"/>
    </xf>
    <xf numFmtId="0" fontId="20" fillId="16" borderId="17" xfId="0" applyFont="1" applyFill="1" applyBorder="1" applyAlignment="1">
      <alignment horizontal="center" wrapText="1"/>
    </xf>
    <xf numFmtId="0" fontId="20" fillId="16" borderId="9" xfId="0" applyFont="1" applyFill="1" applyBorder="1" applyAlignment="1">
      <alignment vertical="center" wrapText="1"/>
    </xf>
    <xf numFmtId="0" fontId="5" fillId="16" borderId="9" xfId="0" applyFont="1" applyFill="1" applyBorder="1"/>
    <xf numFmtId="0" fontId="7" fillId="16" borderId="3" xfId="0" applyFont="1" applyFill="1" applyBorder="1"/>
    <xf numFmtId="0" fontId="7" fillId="16" borderId="19" xfId="0" applyFont="1" applyFill="1" applyBorder="1"/>
    <xf numFmtId="0" fontId="7" fillId="16" borderId="4" xfId="0" applyFont="1" applyFill="1" applyBorder="1"/>
    <xf numFmtId="0" fontId="7" fillId="16" borderId="7" xfId="0" applyFont="1" applyFill="1" applyBorder="1" applyAlignment="1">
      <alignment horizontal="center" wrapText="1"/>
    </xf>
    <xf numFmtId="0" fontId="64" fillId="16" borderId="1" xfId="0" applyFont="1" applyFill="1" applyBorder="1" applyAlignment="1">
      <alignment horizontal="center" vertical="center" wrapText="1"/>
    </xf>
    <xf numFmtId="0" fontId="0" fillId="16" borderId="9" xfId="0" applyFill="1" applyBorder="1" applyAlignment="1">
      <alignment horizontal="center" vertical="center"/>
    </xf>
    <xf numFmtId="0" fontId="27" fillId="33" borderId="22" xfId="0" applyFont="1" applyFill="1" applyBorder="1" applyAlignment="1">
      <alignment horizontal="center" vertical="center" wrapText="1"/>
    </xf>
    <xf numFmtId="0" fontId="19" fillId="33" borderId="8" xfId="0" applyFont="1" applyFill="1" applyBorder="1" applyAlignment="1">
      <alignment horizontal="center" vertical="center" wrapText="1"/>
    </xf>
    <xf numFmtId="0" fontId="20" fillId="16" borderId="18" xfId="0" applyFont="1" applyFill="1" applyBorder="1" applyAlignment="1">
      <alignment wrapText="1"/>
    </xf>
    <xf numFmtId="0" fontId="20" fillId="16" borderId="18" xfId="0" applyFont="1" applyFill="1" applyBorder="1" applyAlignment="1">
      <alignment horizontal="center" wrapText="1"/>
    </xf>
    <xf numFmtId="0" fontId="40" fillId="0" borderId="18" xfId="0" applyFont="1" applyBorder="1" applyAlignment="1">
      <alignment horizontal="center"/>
    </xf>
    <xf numFmtId="10" fontId="5" fillId="14" borderId="18" xfId="0" applyNumberFormat="1" applyFont="1" applyFill="1" applyBorder="1" applyAlignment="1">
      <alignment wrapText="1"/>
    </xf>
    <xf numFmtId="14" fontId="5" fillId="0" borderId="18" xfId="0" applyNumberFormat="1" applyFont="1" applyBorder="1" applyAlignment="1">
      <alignment wrapText="1"/>
    </xf>
    <xf numFmtId="1" fontId="3" fillId="0" borderId="18" xfId="0" applyNumberFormat="1" applyFont="1" applyBorder="1" applyAlignment="1">
      <alignment horizontal="center" wrapText="1"/>
    </xf>
    <xf numFmtId="0" fontId="5" fillId="0" borderId="18" xfId="0" applyFont="1" applyBorder="1" applyAlignment="1">
      <alignment wrapText="1"/>
    </xf>
    <xf numFmtId="0" fontId="6" fillId="8" borderId="18" xfId="0" applyFont="1" applyFill="1" applyBorder="1" applyAlignment="1">
      <alignment horizontal="center" vertical="center" wrapText="1"/>
    </xf>
    <xf numFmtId="0" fontId="5" fillId="16" borderId="18" xfId="0" applyFont="1" applyFill="1" applyBorder="1" applyAlignment="1">
      <alignment horizontal="center" vertical="center"/>
    </xf>
    <xf numFmtId="0" fontId="5" fillId="16" borderId="18" xfId="0" applyFont="1" applyFill="1" applyBorder="1"/>
    <xf numFmtId="10" fontId="5" fillId="14" borderId="18" xfId="0" applyNumberFormat="1" applyFont="1" applyFill="1" applyBorder="1" applyAlignment="1">
      <alignment horizontal="center" wrapText="1"/>
    </xf>
    <xf numFmtId="14" fontId="5" fillId="0" borderId="18" xfId="0" applyNumberFormat="1" applyFont="1" applyBorder="1" applyAlignment="1">
      <alignment horizontal="left" wrapText="1"/>
    </xf>
    <xf numFmtId="0" fontId="23" fillId="32" borderId="0" xfId="0" applyFont="1" applyFill="1"/>
    <xf numFmtId="0" fontId="45" fillId="32" borderId="0" xfId="0" applyFont="1" applyFill="1"/>
    <xf numFmtId="0" fontId="30" fillId="32" borderId="0" xfId="0" applyFont="1" applyFill="1" applyAlignment="1">
      <alignment vertical="center" wrapText="1"/>
    </xf>
    <xf numFmtId="168" fontId="45" fillId="32" borderId="0" xfId="0" applyNumberFormat="1" applyFont="1" applyFill="1"/>
    <xf numFmtId="0" fontId="24" fillId="32" borderId="0" xfId="0" applyFont="1" applyFill="1"/>
    <xf numFmtId="0" fontId="66" fillId="0" borderId="15" xfId="3" applyFont="1" applyFill="1" applyBorder="1" applyAlignment="1" applyProtection="1">
      <alignment horizontal="center" vertical="center" wrapText="1"/>
    </xf>
    <xf numFmtId="10" fontId="0" fillId="32" borderId="0" xfId="0" applyNumberFormat="1" applyFill="1"/>
    <xf numFmtId="10" fontId="23" fillId="32" borderId="0" xfId="0" applyNumberFormat="1" applyFont="1" applyFill="1"/>
    <xf numFmtId="0" fontId="61" fillId="32" borderId="0" xfId="0" applyFont="1" applyFill="1" applyAlignment="1">
      <alignment horizontal="center"/>
    </xf>
    <xf numFmtId="10" fontId="61" fillId="32" borderId="0" xfId="2" applyNumberFormat="1" applyFont="1" applyFill="1" applyAlignment="1">
      <alignment horizontal="center"/>
    </xf>
    <xf numFmtId="0" fontId="8" fillId="32" borderId="0" xfId="0" applyFont="1" applyFill="1" applyAlignment="1">
      <alignment horizontal="center" vertical="center"/>
    </xf>
    <xf numFmtId="0" fontId="17" fillId="32" borderId="13" xfId="3" applyFont="1" applyFill="1" applyBorder="1" applyAlignment="1" applyProtection="1">
      <alignment horizontal="center" vertical="center" wrapText="1"/>
    </xf>
    <xf numFmtId="0" fontId="7" fillId="16" borderId="17" xfId="0" applyFont="1" applyFill="1" applyBorder="1"/>
    <xf numFmtId="166" fontId="36" fillId="21" borderId="9" xfId="6" applyFont="1" applyFill="1" applyBorder="1" applyAlignment="1">
      <alignment horizontal="left"/>
    </xf>
    <xf numFmtId="0" fontId="67" fillId="34" borderId="0" xfId="0" applyFont="1" applyFill="1"/>
    <xf numFmtId="10" fontId="29" fillId="0" borderId="11" xfId="0" applyNumberFormat="1" applyFont="1" applyBorder="1" applyAlignment="1">
      <alignment horizontal="center" vertical="center" wrapText="1"/>
    </xf>
    <xf numFmtId="169" fontId="32" fillId="0" borderId="9" xfId="6" applyNumberFormat="1" applyFont="1" applyBorder="1" applyAlignment="1">
      <alignment horizontal="center" vertical="center" wrapText="1"/>
    </xf>
    <xf numFmtId="0" fontId="64" fillId="16" borderId="6" xfId="0" applyFont="1" applyFill="1" applyBorder="1" applyAlignment="1">
      <alignment horizontal="center" vertical="center" wrapText="1"/>
    </xf>
    <xf numFmtId="0" fontId="0" fillId="35" borderId="0" xfId="0" applyFill="1"/>
    <xf numFmtId="0" fontId="7" fillId="35" borderId="0" xfId="0" applyFont="1" applyFill="1"/>
    <xf numFmtId="0" fontId="13" fillId="35" borderId="0" xfId="0" applyFont="1" applyFill="1" applyAlignment="1">
      <alignment horizontal="center" vertical="center"/>
    </xf>
    <xf numFmtId="14" fontId="65" fillId="35" borderId="0" xfId="0" applyNumberFormat="1" applyFont="1" applyFill="1"/>
    <xf numFmtId="0" fontId="11" fillId="35" borderId="0" xfId="0" applyFont="1" applyFill="1"/>
    <xf numFmtId="0" fontId="7" fillId="0" borderId="4" xfId="0" applyFont="1" applyBorder="1"/>
    <xf numFmtId="0" fontId="68" fillId="36" borderId="4" xfId="0" applyFont="1" applyFill="1" applyBorder="1"/>
    <xf numFmtId="0" fontId="20" fillId="7" borderId="11" xfId="0" applyFont="1" applyFill="1" applyBorder="1" applyAlignment="1">
      <alignment wrapText="1"/>
    </xf>
    <xf numFmtId="0" fontId="5" fillId="0" borderId="11" xfId="0" applyFont="1" applyBorder="1" applyAlignment="1">
      <alignment horizontal="center" vertical="center" wrapText="1"/>
    </xf>
    <xf numFmtId="0" fontId="68" fillId="36" borderId="0" xfId="0" applyFont="1" applyFill="1"/>
    <xf numFmtId="0" fontId="20" fillId="7" borderId="18" xfId="0" applyFont="1" applyFill="1" applyBorder="1" applyAlignment="1">
      <alignment wrapText="1"/>
    </xf>
    <xf numFmtId="0" fontId="5" fillId="0" borderId="18" xfId="0" applyFont="1" applyBorder="1" applyAlignment="1">
      <alignment horizontal="center" vertical="center" wrapText="1"/>
    </xf>
    <xf numFmtId="0" fontId="68" fillId="36" borderId="9" xfId="0" applyFont="1" applyFill="1" applyBorder="1"/>
    <xf numFmtId="0" fontId="68" fillId="36" borderId="9" xfId="0" applyFont="1" applyFill="1" applyBorder="1" applyAlignment="1">
      <alignment vertical="center"/>
    </xf>
    <xf numFmtId="0" fontId="68" fillId="36" borderId="19" xfId="0" applyFont="1" applyFill="1" applyBorder="1"/>
    <xf numFmtId="0" fontId="68" fillId="36" borderId="11" xfId="0" applyFont="1" applyFill="1" applyBorder="1"/>
    <xf numFmtId="0" fontId="68" fillId="36" borderId="18" xfId="0" applyFont="1" applyFill="1" applyBorder="1"/>
    <xf numFmtId="0" fontId="68" fillId="36" borderId="21" xfId="0" applyFont="1" applyFill="1" applyBorder="1"/>
    <xf numFmtId="0" fontId="68" fillId="36" borderId="24" xfId="0" applyFont="1" applyFill="1" applyBorder="1"/>
    <xf numFmtId="0" fontId="68" fillId="36" borderId="21" xfId="0" applyFont="1" applyFill="1" applyBorder="1" applyAlignment="1">
      <alignment horizontal="left" vertical="center"/>
    </xf>
    <xf numFmtId="0" fontId="68" fillId="36" borderId="24" xfId="0" applyFont="1" applyFill="1" applyBorder="1" applyAlignment="1">
      <alignment horizontal="left" vertical="center"/>
    </xf>
    <xf numFmtId="0" fontId="68" fillId="36" borderId="19" xfId="0" applyFont="1" applyFill="1" applyBorder="1" applyAlignment="1">
      <alignment horizontal="left" vertical="center"/>
    </xf>
    <xf numFmtId="0" fontId="68" fillId="36" borderId="9" xfId="0" applyFont="1" applyFill="1" applyBorder="1" applyAlignment="1">
      <alignment horizontal="left" vertical="center"/>
    </xf>
    <xf numFmtId="0" fontId="64" fillId="16" borderId="9" xfId="0" applyFont="1" applyFill="1" applyBorder="1" applyAlignment="1">
      <alignment horizontal="center" vertical="center" wrapText="1"/>
    </xf>
    <xf numFmtId="0" fontId="68" fillId="36" borderId="4" xfId="0" applyFont="1" applyFill="1" applyBorder="1" applyAlignment="1">
      <alignment horizontal="left" vertical="center"/>
    </xf>
    <xf numFmtId="0" fontId="68" fillId="36" borderId="0" xfId="0" applyFont="1" applyFill="1" applyAlignment="1">
      <alignment horizontal="left" vertical="center"/>
    </xf>
    <xf numFmtId="0" fontId="5" fillId="27" borderId="9" xfId="4" applyFill="1" applyBorder="1" applyAlignment="1">
      <alignment wrapText="1"/>
    </xf>
    <xf numFmtId="3" fontId="69" fillId="0" borderId="0" xfId="0" applyNumberFormat="1" applyFont="1"/>
    <xf numFmtId="49" fontId="69" fillId="0" borderId="0" xfId="0" applyNumberFormat="1" applyFont="1"/>
    <xf numFmtId="9" fontId="60" fillId="7" borderId="0" xfId="0" applyNumberFormat="1" applyFont="1" applyFill="1" applyAlignment="1">
      <alignment horizontal="center"/>
    </xf>
    <xf numFmtId="0" fontId="53" fillId="32" borderId="0" xfId="0" applyFont="1" applyFill="1" applyAlignment="1">
      <alignment horizontal="left" vertical="top" wrapText="1"/>
    </xf>
    <xf numFmtId="0" fontId="59" fillId="0" borderId="23" xfId="0" applyFont="1" applyBorder="1" applyAlignment="1">
      <alignment horizontal="center" vertical="top" wrapText="1"/>
    </xf>
    <xf numFmtId="0" fontId="55" fillId="0" borderId="13"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14" xfId="0" applyFont="1" applyBorder="1" applyAlignment="1">
      <alignment horizontal="center" vertical="center" wrapText="1"/>
    </xf>
    <xf numFmtId="0" fontId="58" fillId="0" borderId="9" xfId="0" applyFont="1" applyBorder="1" applyAlignment="1">
      <alignment horizontal="center" vertical="center" wrapText="1"/>
    </xf>
    <xf numFmtId="0" fontId="42" fillId="35" borderId="0" xfId="0" applyFont="1" applyFill="1" applyAlignment="1">
      <alignment horizontal="center" wrapText="1"/>
    </xf>
    <xf numFmtId="0" fontId="66" fillId="7" borderId="0" xfId="3" applyFont="1" applyFill="1" applyBorder="1" applyAlignment="1" applyProtection="1">
      <alignment horizontal="center" vertical="center" wrapText="1"/>
    </xf>
    <xf numFmtId="0" fontId="41" fillId="32" borderId="13" xfId="0" applyFont="1" applyFill="1" applyBorder="1" applyAlignment="1">
      <alignment horizontal="center" vertical="center" wrapText="1"/>
    </xf>
    <xf numFmtId="0" fontId="41" fillId="32" borderId="20" xfId="0" applyFont="1" applyFill="1" applyBorder="1" applyAlignment="1">
      <alignment horizontal="center" vertical="center" wrapText="1"/>
    </xf>
    <xf numFmtId="0" fontId="41" fillId="32" borderId="14" xfId="0" applyFont="1" applyFill="1" applyBorder="1" applyAlignment="1">
      <alignment horizontal="center" vertical="center" wrapText="1"/>
    </xf>
    <xf numFmtId="0" fontId="21" fillId="0" borderId="11"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18" xfId="4" applyFont="1" applyBorder="1" applyAlignment="1">
      <alignment horizontal="center" vertical="center" wrapText="1"/>
    </xf>
    <xf numFmtId="0" fontId="21" fillId="6" borderId="11" xfId="4" applyFont="1" applyFill="1" applyBorder="1" applyAlignment="1">
      <alignment horizontal="center" vertical="center" wrapText="1"/>
    </xf>
    <xf numFmtId="0" fontId="21" fillId="6" borderId="10" xfId="4" applyFont="1" applyFill="1" applyBorder="1" applyAlignment="1">
      <alignment horizontal="center" vertical="center" wrapText="1"/>
    </xf>
    <xf numFmtId="0" fontId="21" fillId="6" borderId="18" xfId="4" applyFont="1" applyFill="1" applyBorder="1" applyAlignment="1">
      <alignment horizontal="center" vertical="center" wrapText="1"/>
    </xf>
    <xf numFmtId="0" fontId="12" fillId="5" borderId="9" xfId="0" applyFont="1" applyFill="1" applyBorder="1" applyAlignment="1">
      <alignment horizontal="center" vertical="center"/>
    </xf>
    <xf numFmtId="0" fontId="21" fillId="0" borderId="9" xfId="4" applyFont="1" applyBorder="1" applyAlignment="1">
      <alignment horizontal="center" vertical="center" wrapText="1"/>
    </xf>
    <xf numFmtId="0" fontId="21" fillId="6" borderId="9" xfId="4" applyFont="1" applyFill="1" applyBorder="1" applyAlignment="1">
      <alignment horizontal="center" vertical="center" wrapText="1"/>
    </xf>
    <xf numFmtId="0" fontId="66" fillId="0" borderId="13" xfId="3" applyFont="1" applyFill="1" applyBorder="1" applyAlignment="1" applyProtection="1">
      <alignment horizontal="center" vertical="center" wrapText="1"/>
    </xf>
    <xf numFmtId="0" fontId="66" fillId="0" borderId="14" xfId="3" applyFont="1" applyFill="1" applyBorder="1" applyAlignment="1" applyProtection="1">
      <alignment horizontal="center" vertical="center" wrapText="1"/>
    </xf>
    <xf numFmtId="0" fontId="34" fillId="0" borderId="13"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5" fillId="0" borderId="9" xfId="4" applyBorder="1" applyAlignment="1">
      <alignment horizontal="left" wrapText="1"/>
    </xf>
    <xf numFmtId="0" fontId="37" fillId="0" borderId="9" xfId="4" applyFont="1" applyBorder="1" applyAlignment="1">
      <alignment horizontal="center" vertical="center" wrapText="1"/>
    </xf>
    <xf numFmtId="0" fontId="38" fillId="22" borderId="9" xfId="0" applyFont="1" applyFill="1" applyBorder="1" applyAlignment="1">
      <alignment horizontal="center" vertical="center" wrapText="1"/>
    </xf>
    <xf numFmtId="0" fontId="5" fillId="27" borderId="9" xfId="4" applyFill="1" applyBorder="1" applyAlignment="1">
      <alignment horizontal="left" wrapText="1"/>
    </xf>
    <xf numFmtId="0" fontId="29" fillId="21" borderId="9" xfId="4" applyFont="1" applyFill="1" applyBorder="1" applyAlignment="1">
      <alignment horizontal="left" wrapText="1"/>
    </xf>
    <xf numFmtId="0" fontId="19" fillId="22" borderId="9" xfId="0" applyFont="1" applyFill="1" applyBorder="1" applyAlignment="1">
      <alignment horizontal="center" vertical="center" wrapText="1"/>
    </xf>
    <xf numFmtId="0" fontId="17" fillId="20" borderId="13" xfId="3" applyFont="1" applyFill="1" applyBorder="1" applyAlignment="1" applyProtection="1">
      <alignment horizontal="center" vertical="center" wrapText="1"/>
    </xf>
    <xf numFmtId="0" fontId="17" fillId="20" borderId="20" xfId="3" applyFont="1" applyFill="1" applyBorder="1" applyAlignment="1" applyProtection="1">
      <alignment horizontal="center" vertical="center" wrapText="1"/>
    </xf>
    <xf numFmtId="0" fontId="17" fillId="20" borderId="14" xfId="3" applyFont="1" applyFill="1" applyBorder="1" applyAlignment="1" applyProtection="1">
      <alignment horizontal="center" vertical="center" wrapText="1"/>
    </xf>
    <xf numFmtId="10" fontId="29" fillId="0" borderId="9" xfId="2" applyNumberFormat="1" applyFont="1" applyBorder="1" applyAlignment="1">
      <alignment horizontal="center" vertical="center" wrapText="1"/>
    </xf>
    <xf numFmtId="169" fontId="29" fillId="0" borderId="9" xfId="6" applyNumberFormat="1"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7" fillId="16" borderId="17" xfId="0" applyFont="1" applyFill="1" applyBorder="1" applyAlignment="1">
      <alignment vertical="center"/>
    </xf>
    <xf numFmtId="0" fontId="7" fillId="16" borderId="19" xfId="0" applyFont="1" applyFill="1" applyBorder="1" applyAlignment="1">
      <alignment vertical="center"/>
    </xf>
    <xf numFmtId="0" fontId="14" fillId="5" borderId="9" xfId="0" applyFont="1" applyFill="1" applyBorder="1" applyAlignment="1">
      <alignment horizontal="center" vertical="center" wrapText="1"/>
    </xf>
    <xf numFmtId="0" fontId="4" fillId="33" borderId="9" xfId="0" applyFont="1" applyFill="1" applyBorder="1" applyAlignment="1">
      <alignment horizontal="center" vertical="center" wrapText="1"/>
    </xf>
    <xf numFmtId="0" fontId="5" fillId="32" borderId="9" xfId="0" applyFont="1" applyFill="1" applyBorder="1" applyAlignment="1">
      <alignment wrapText="1"/>
    </xf>
    <xf numFmtId="0" fontId="20" fillId="16" borderId="9" xfId="0" applyFont="1" applyFill="1" applyBorder="1" applyAlignment="1">
      <alignment horizontal="center" vertical="center" wrapText="1"/>
    </xf>
    <xf numFmtId="0" fontId="5" fillId="16" borderId="5" xfId="0" applyFont="1" applyFill="1" applyBorder="1" applyAlignment="1">
      <alignment horizontal="center" vertical="center" wrapText="1"/>
    </xf>
    <xf numFmtId="0" fontId="5" fillId="16" borderId="7" xfId="0" applyFont="1" applyFill="1" applyBorder="1"/>
    <xf numFmtId="10" fontId="29" fillId="0" borderId="11" xfId="0" applyNumberFormat="1" applyFont="1" applyBorder="1" applyAlignment="1">
      <alignment horizontal="center" vertical="center" wrapText="1"/>
    </xf>
    <xf numFmtId="10" fontId="29" fillId="0" borderId="18" xfId="0" applyNumberFormat="1" applyFont="1" applyBorder="1" applyAlignment="1">
      <alignment horizontal="center" vertical="center" wrapText="1"/>
    </xf>
    <xf numFmtId="10" fontId="29" fillId="0" borderId="11" xfId="2" applyNumberFormat="1" applyFont="1" applyBorder="1" applyAlignment="1">
      <alignment horizontal="center" vertical="center" wrapText="1"/>
    </xf>
    <xf numFmtId="10" fontId="29" fillId="0" borderId="18" xfId="2" applyNumberFormat="1" applyFont="1" applyBorder="1" applyAlignment="1">
      <alignment horizontal="center" vertical="center" wrapText="1"/>
    </xf>
    <xf numFmtId="10" fontId="29" fillId="0" borderId="9" xfId="0" applyNumberFormat="1" applyFont="1" applyBorder="1" applyAlignment="1">
      <alignment horizontal="center" vertical="center" wrapText="1"/>
    </xf>
    <xf numFmtId="0" fontId="5" fillId="16" borderId="6" xfId="0" applyFont="1" applyFill="1" applyBorder="1"/>
    <xf numFmtId="0" fontId="5" fillId="16" borderId="9" xfId="0" applyFont="1" applyFill="1" applyBorder="1" applyAlignment="1">
      <alignment horizontal="center" vertical="center" wrapText="1"/>
    </xf>
    <xf numFmtId="0" fontId="5" fillId="16" borderId="9" xfId="0" applyFont="1" applyFill="1" applyBorder="1"/>
    <xf numFmtId="0" fontId="5" fillId="16" borderId="6" xfId="0" applyFont="1" applyFill="1" applyBorder="1" applyAlignment="1">
      <alignment horizontal="center" vertical="center" wrapText="1"/>
    </xf>
    <xf numFmtId="167" fontId="29" fillId="0" borderId="9" xfId="2" applyNumberFormat="1" applyFont="1" applyFill="1" applyBorder="1" applyAlignment="1">
      <alignment horizontal="center" vertical="center" wrapText="1"/>
    </xf>
    <xf numFmtId="169" fontId="29" fillId="0" borderId="11" xfId="6" applyNumberFormat="1" applyFont="1" applyFill="1" applyBorder="1" applyAlignment="1">
      <alignment horizontal="center" vertical="center" wrapText="1"/>
    </xf>
    <xf numFmtId="169" fontId="29" fillId="0" borderId="18" xfId="6" applyNumberFormat="1" applyFont="1" applyFill="1" applyBorder="1" applyAlignment="1">
      <alignment horizontal="center" vertical="center" wrapText="1"/>
    </xf>
    <xf numFmtId="167" fontId="29" fillId="0" borderId="11" xfId="2" applyNumberFormat="1" applyFont="1" applyFill="1" applyBorder="1" applyAlignment="1">
      <alignment horizontal="center" vertical="center" wrapText="1"/>
    </xf>
    <xf numFmtId="167" fontId="29" fillId="0" borderId="18" xfId="2" applyNumberFormat="1" applyFont="1" applyFill="1" applyBorder="1" applyAlignment="1">
      <alignment horizontal="center" vertical="center" wrapText="1"/>
    </xf>
    <xf numFmtId="9" fontId="32" fillId="0" borderId="9" xfId="2" applyFont="1" applyBorder="1" applyAlignment="1">
      <alignment horizontal="center" vertical="center" wrapText="1"/>
    </xf>
    <xf numFmtId="169" fontId="32" fillId="0" borderId="9" xfId="6" applyNumberFormat="1" applyFont="1" applyBorder="1" applyAlignment="1">
      <alignment horizontal="center" vertical="center" wrapText="1"/>
    </xf>
    <xf numFmtId="10" fontId="29" fillId="0" borderId="10" xfId="0" applyNumberFormat="1" applyFont="1" applyBorder="1" applyAlignment="1">
      <alignment horizontal="center" vertical="center" wrapText="1"/>
    </xf>
    <xf numFmtId="0" fontId="20" fillId="16" borderId="9" xfId="0" applyFont="1" applyFill="1" applyBorder="1" applyAlignment="1">
      <alignment wrapText="1"/>
    </xf>
    <xf numFmtId="0" fontId="7" fillId="16" borderId="17" xfId="0" applyFont="1" applyFill="1" applyBorder="1" applyAlignment="1">
      <alignment horizontal="left"/>
    </xf>
    <xf numFmtId="0" fontId="7" fillId="16" borderId="19" xfId="0" applyFont="1" applyFill="1" applyBorder="1" applyAlignment="1">
      <alignment horizontal="left"/>
    </xf>
    <xf numFmtId="0" fontId="7" fillId="16" borderId="5" xfId="0" applyFont="1" applyFill="1" applyBorder="1" applyAlignment="1">
      <alignment horizontal="center" vertical="center" wrapText="1"/>
    </xf>
    <xf numFmtId="0" fontId="7" fillId="27" borderId="9" xfId="0" applyFont="1" applyFill="1" applyBorder="1" applyAlignment="1">
      <alignment horizontal="center" vertical="center" wrapText="1"/>
    </xf>
    <xf numFmtId="0" fontId="5" fillId="27" borderId="9" xfId="0" applyFont="1" applyFill="1" applyBorder="1"/>
    <xf numFmtId="0" fontId="7" fillId="16" borderId="6" xfId="0" applyFont="1" applyFill="1" applyBorder="1" applyAlignment="1">
      <alignment horizontal="center" vertical="center" wrapText="1"/>
    </xf>
    <xf numFmtId="0" fontId="7" fillId="16" borderId="27"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7" fillId="16" borderId="26" xfId="0" applyFont="1" applyFill="1" applyBorder="1" applyAlignment="1">
      <alignment horizontal="left"/>
    </xf>
    <xf numFmtId="0" fontId="5" fillId="16" borderId="2" xfId="0" applyFont="1" applyFill="1" applyBorder="1"/>
    <xf numFmtId="10" fontId="29" fillId="0" borderId="10" xfId="2" applyNumberFormat="1" applyFont="1" applyBorder="1" applyAlignment="1">
      <alignment horizontal="center" vertical="center" wrapText="1"/>
    </xf>
    <xf numFmtId="10" fontId="29" fillId="2" borderId="11" xfId="0" applyNumberFormat="1" applyFont="1" applyFill="1" applyBorder="1" applyAlignment="1">
      <alignment horizontal="center" vertical="center" wrapText="1"/>
    </xf>
    <xf numFmtId="10" fontId="29" fillId="2" borderId="18" xfId="0" applyNumberFormat="1" applyFont="1" applyFill="1" applyBorder="1" applyAlignment="1">
      <alignment horizontal="center" vertical="center" wrapText="1"/>
    </xf>
    <xf numFmtId="10" fontId="29" fillId="2" borderId="10" xfId="0" applyNumberFormat="1"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7" xfId="0" applyFont="1" applyFill="1" applyBorder="1" applyAlignment="1">
      <alignment horizontal="left" vertical="center"/>
    </xf>
    <xf numFmtId="0" fontId="7" fillId="16" borderId="19" xfId="0" applyFont="1" applyFill="1" applyBorder="1" applyAlignment="1">
      <alignment horizontal="left" vertical="center"/>
    </xf>
    <xf numFmtId="9" fontId="32" fillId="0" borderId="11" xfId="2" applyFont="1" applyFill="1" applyBorder="1" applyAlignment="1">
      <alignment horizontal="center" vertical="center" wrapText="1"/>
    </xf>
    <xf numFmtId="9" fontId="32" fillId="0" borderId="10" xfId="2" applyFont="1" applyFill="1" applyBorder="1" applyAlignment="1">
      <alignment horizontal="center" vertical="center" wrapText="1"/>
    </xf>
    <xf numFmtId="9" fontId="32" fillId="0" borderId="18" xfId="2" applyFont="1" applyFill="1" applyBorder="1" applyAlignment="1">
      <alignment horizontal="center" vertical="center" wrapText="1"/>
    </xf>
    <xf numFmtId="169" fontId="32" fillId="0" borderId="9" xfId="6" applyNumberFormat="1" applyFont="1" applyFill="1" applyBorder="1" applyAlignment="1">
      <alignment horizontal="center" vertical="center" wrapText="1"/>
    </xf>
    <xf numFmtId="9" fontId="32" fillId="0" borderId="9" xfId="2" applyFont="1" applyFill="1" applyBorder="1" applyAlignment="1">
      <alignment horizontal="center" vertical="center" wrapText="1"/>
    </xf>
    <xf numFmtId="0" fontId="4" fillId="33" borderId="19" xfId="0" applyFont="1" applyFill="1" applyBorder="1" applyAlignment="1">
      <alignment horizontal="center" vertical="center" wrapText="1"/>
    </xf>
    <xf numFmtId="0" fontId="5" fillId="32" borderId="11" xfId="0" applyFont="1" applyFill="1" applyBorder="1" applyAlignment="1">
      <alignment wrapText="1"/>
    </xf>
    <xf numFmtId="10" fontId="32" fillId="0" borderId="11" xfId="0" applyNumberFormat="1" applyFont="1" applyBorder="1" applyAlignment="1">
      <alignment horizontal="center" vertical="center" wrapText="1"/>
    </xf>
    <xf numFmtId="10" fontId="32" fillId="0" borderId="10" xfId="0" applyNumberFormat="1" applyFont="1" applyBorder="1" applyAlignment="1">
      <alignment horizontal="center" vertical="center" wrapText="1"/>
    </xf>
    <xf numFmtId="10" fontId="32" fillId="0" borderId="18" xfId="0" applyNumberFormat="1" applyFont="1" applyBorder="1" applyAlignment="1">
      <alignment horizontal="center" vertical="center" wrapText="1"/>
    </xf>
    <xf numFmtId="169" fontId="32" fillId="0" borderId="11" xfId="6" applyNumberFormat="1" applyFont="1" applyFill="1" applyBorder="1" applyAlignment="1">
      <alignment horizontal="center" vertical="center" wrapText="1"/>
    </xf>
    <xf numFmtId="169" fontId="32" fillId="0" borderId="10" xfId="6" applyNumberFormat="1" applyFont="1" applyFill="1" applyBorder="1" applyAlignment="1">
      <alignment horizontal="center" vertical="center" wrapText="1"/>
    </xf>
    <xf numFmtId="169" fontId="32" fillId="0" borderId="18" xfId="6" applyNumberFormat="1" applyFont="1" applyFill="1" applyBorder="1" applyAlignment="1">
      <alignment horizontal="center" vertical="center" wrapText="1"/>
    </xf>
    <xf numFmtId="10" fontId="29" fillId="2" borderId="9" xfId="0" applyNumberFormat="1" applyFont="1" applyFill="1" applyBorder="1" applyAlignment="1">
      <alignment horizontal="center" vertical="center" wrapText="1"/>
    </xf>
    <xf numFmtId="0" fontId="29" fillId="0" borderId="9" xfId="0" applyFont="1" applyBorder="1" applyAlignment="1">
      <alignment horizontal="center" vertical="center" wrapText="1"/>
    </xf>
    <xf numFmtId="10" fontId="32" fillId="0" borderId="9" xfId="0" applyNumberFormat="1" applyFont="1" applyBorder="1" applyAlignment="1">
      <alignment horizontal="center" vertical="center" wrapText="1"/>
    </xf>
    <xf numFmtId="0" fontId="5" fillId="16" borderId="6" xfId="0" applyFont="1" applyFill="1" applyBorder="1" applyAlignment="1">
      <alignment vertical="center"/>
    </xf>
    <xf numFmtId="0" fontId="5" fillId="16" borderId="7" xfId="0" applyFont="1" applyFill="1" applyBorder="1" applyAlignment="1">
      <alignment vertical="center"/>
    </xf>
    <xf numFmtId="0" fontId="7" fillId="27" borderId="6" xfId="0" applyFont="1" applyFill="1" applyBorder="1" applyAlignment="1">
      <alignment horizontal="center" vertical="center" wrapText="1"/>
    </xf>
    <xf numFmtId="0" fontId="5" fillId="27" borderId="6" xfId="0" applyFont="1" applyFill="1" applyBorder="1"/>
    <xf numFmtId="0" fontId="5" fillId="27" borderId="7" xfId="0" applyFont="1" applyFill="1" applyBorder="1"/>
    <xf numFmtId="0" fontId="5" fillId="27" borderId="6" xfId="0" applyFont="1" applyFill="1" applyBorder="1" applyAlignment="1">
      <alignment vertical="center"/>
    </xf>
    <xf numFmtId="0" fontId="5" fillId="27" borderId="7" xfId="0" applyFont="1" applyFill="1" applyBorder="1" applyAlignment="1">
      <alignment vertical="center"/>
    </xf>
    <xf numFmtId="0" fontId="7" fillId="16" borderId="6" xfId="0" applyFont="1" applyFill="1" applyBorder="1" applyAlignment="1">
      <alignment horizontal="center" wrapText="1"/>
    </xf>
    <xf numFmtId="0" fontId="64" fillId="16" borderId="9" xfId="0" applyFont="1" applyFill="1" applyBorder="1" applyAlignment="1">
      <alignment horizontal="center" vertical="center" wrapText="1"/>
    </xf>
    <xf numFmtId="0" fontId="64" fillId="16" borderId="9" xfId="0" applyFont="1" applyFill="1" applyBorder="1"/>
    <xf numFmtId="0" fontId="64" fillId="16" borderId="6" xfId="0" applyFont="1" applyFill="1" applyBorder="1" applyAlignment="1">
      <alignment horizontal="center" vertical="center" wrapText="1"/>
    </xf>
    <xf numFmtId="0" fontId="64" fillId="16" borderId="6" xfId="0" applyFont="1" applyFill="1" applyBorder="1"/>
    <xf numFmtId="0" fontId="64" fillId="16" borderId="7" xfId="0" applyFont="1" applyFill="1" applyBorder="1"/>
    <xf numFmtId="0" fontId="0" fillId="16" borderId="6" xfId="0" applyFill="1" applyBorder="1" applyAlignment="1">
      <alignment horizontal="center" vertical="center" wrapText="1"/>
    </xf>
    <xf numFmtId="0" fontId="7" fillId="16" borderId="9" xfId="0" applyFont="1" applyFill="1" applyBorder="1" applyAlignment="1">
      <alignment horizontal="center" vertical="center"/>
    </xf>
    <xf numFmtId="0" fontId="5" fillId="16" borderId="9" xfId="0" applyFont="1" applyFill="1" applyBorder="1" applyAlignment="1">
      <alignment horizontal="center" vertical="center"/>
    </xf>
    <xf numFmtId="9" fontId="32" fillId="0" borderId="11" xfId="2" applyFont="1" applyBorder="1" applyAlignment="1">
      <alignment horizontal="center" vertical="center" wrapText="1"/>
    </xf>
    <xf numFmtId="9" fontId="32" fillId="0" borderId="10" xfId="2" applyFont="1" applyBorder="1" applyAlignment="1">
      <alignment horizontal="center" vertical="center" wrapText="1"/>
    </xf>
    <xf numFmtId="169" fontId="32" fillId="0" borderId="11" xfId="6" applyNumberFormat="1" applyFont="1" applyBorder="1" applyAlignment="1">
      <alignment horizontal="center" vertical="center" wrapText="1"/>
    </xf>
    <xf numFmtId="169" fontId="32" fillId="0" borderId="10" xfId="6" applyNumberFormat="1" applyFont="1" applyBorder="1" applyAlignment="1">
      <alignment horizontal="center" vertical="center" wrapText="1"/>
    </xf>
    <xf numFmtId="0" fontId="70" fillId="35" borderId="0" xfId="0" applyFont="1" applyFill="1"/>
  </cellXfs>
  <cellStyles count="10">
    <cellStyle name="Hipervínculo" xfId="3" builtinId="8"/>
    <cellStyle name="Millares" xfId="1" builtinId="3"/>
    <cellStyle name="Moneda" xfId="6" builtinId="4"/>
    <cellStyle name="Moneda [0]" xfId="7" builtinId="7"/>
    <cellStyle name="Normal" xfId="0" builtinId="0"/>
    <cellStyle name="Normal 10" xfId="4" xr:uid="{00000000-0005-0000-0000-000005000000}"/>
    <cellStyle name="Normal 2" xfId="5" xr:uid="{00000000-0005-0000-0000-000006000000}"/>
    <cellStyle name="Normal 3" xfId="8" xr:uid="{00000000-0005-0000-0000-000007000000}"/>
    <cellStyle name="Normal 4" xfId="9" xr:uid="{00000000-0005-0000-0000-000008000000}"/>
    <cellStyle name="Porcentaje" xfId="2" builtinId="5"/>
  </cellStyles>
  <dxfs count="0"/>
  <tableStyles count="0" defaultTableStyle="TableStyleMedium2" defaultPivotStyle="PivotStyleLight16"/>
  <colors>
    <mruColors>
      <color rgb="FF993300"/>
      <color rgb="FF9900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Proyectos'!$E$54:$G$54</c:f>
              <c:strCache>
                <c:ptCount val="3"/>
                <c:pt idx="0">
                  <c:v>EFICIENCIA</c:v>
                </c:pt>
                <c:pt idx="1">
                  <c:v>EFICACIA</c:v>
                </c:pt>
                <c:pt idx="2">
                  <c:v>EFECTIVIDAD</c:v>
                </c:pt>
              </c:strCache>
            </c:strRef>
          </c:cat>
          <c:val>
            <c:numRef>
              <c:f>'Resumen Proyectos'!$E$60:$G$60</c:f>
              <c:numCache>
                <c:formatCode>0.00%</c:formatCode>
                <c:ptCount val="3"/>
                <c:pt idx="0">
                  <c:v>0.84499269692896151</c:v>
                </c:pt>
                <c:pt idx="1">
                  <c:v>0.9470746801346801</c:v>
                </c:pt>
                <c:pt idx="2">
                  <c:v>0.92665828349353641</c:v>
                </c:pt>
              </c:numCache>
            </c:numRef>
          </c:val>
          <c:extLst>
            <c:ext xmlns:c16="http://schemas.microsoft.com/office/drawing/2014/chart" uri="{C3380CC4-5D6E-409C-BE32-E72D297353CC}">
              <c16:uniqueId val="{00000000-C0EA-4DBA-9C55-39F4B6EBC560}"/>
            </c:ext>
          </c:extLst>
        </c:ser>
        <c:dLbls>
          <c:dLblPos val="outEnd"/>
          <c:showLegendKey val="0"/>
          <c:showVal val="1"/>
          <c:showCatName val="0"/>
          <c:showSerName val="0"/>
          <c:showPercent val="0"/>
          <c:showBubbleSize val="0"/>
        </c:dLbls>
        <c:gapWidth val="219"/>
        <c:overlap val="-27"/>
        <c:axId val="-139453968"/>
        <c:axId val="-139451248"/>
      </c:barChart>
      <c:catAx>
        <c:axId val="-139453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s-CO"/>
          </a:p>
        </c:txPr>
        <c:crossAx val="-139451248"/>
        <c:crosses val="autoZero"/>
        <c:auto val="1"/>
        <c:lblAlgn val="ctr"/>
        <c:lblOffset val="100"/>
        <c:noMultiLvlLbl val="0"/>
      </c:catAx>
      <c:valAx>
        <c:axId val="-139451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539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Objetivo</c:v>
          </c:tx>
          <c:spPr>
            <a:solidFill>
              <a:schemeClr val="accent1"/>
            </a:solidFill>
            <a:ln>
              <a:noFill/>
            </a:ln>
            <a:effectLst/>
          </c:spPr>
          <c:invertIfNegative val="0"/>
          <c:dLbls>
            <c:dLbl>
              <c:idx val="2"/>
              <c:layout>
                <c:manualLayout>
                  <c:x val="0"/>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8C4-47DE-8AA7-C80747A061D6}"/>
                </c:ext>
              </c:extLst>
            </c:dLbl>
            <c:dLbl>
              <c:idx val="7"/>
              <c:layout>
                <c:manualLayout>
                  <c:x val="2.203856749311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C4-47DE-8AA7-C80747A061D6}"/>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'Resumen 3 Niveles'!$C$4:$C$9</c:f>
              <c:numCache>
                <c:formatCode>0.00%</c:formatCode>
                <c:ptCount val="6"/>
                <c:pt idx="0">
                  <c:v>0.90687667090677326</c:v>
                </c:pt>
                <c:pt idx="1">
                  <c:v>0.86692390965183075</c:v>
                </c:pt>
                <c:pt idx="2">
                  <c:v>0.99152542372881358</c:v>
                </c:pt>
                <c:pt idx="3">
                  <c:v>1</c:v>
                </c:pt>
                <c:pt idx="4">
                  <c:v>0.734575996461863</c:v>
                </c:pt>
                <c:pt idx="5">
                  <c:v>0.94135802469135799</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'Resumen 3 Niveles'!$H$4:$H$9</c15:sqref>
                        </c15:formulaRef>
                      </c:ext>
                    </c:extLst>
                  </c:multiLvlStrRef>
                </c15:cat>
              </c15:filteredCategoryTitle>
            </c:ext>
            <c:ext xmlns:c16="http://schemas.microsoft.com/office/drawing/2014/chart" uri="{C3380CC4-5D6E-409C-BE32-E72D297353CC}">
              <c16:uniqueId val="{00000000-8B5A-384E-9F08-C4759FDD2198}"/>
            </c:ext>
          </c:extLst>
        </c:ser>
        <c:ser>
          <c:idx val="1"/>
          <c:order val="1"/>
          <c:tx>
            <c:v>Componentes</c:v>
          </c:tx>
          <c:spPr>
            <a:solidFill>
              <a:schemeClr val="accent2"/>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'Resumen 3 Niveles'!$C$10:$C$15</c:f>
              <c:numCache>
                <c:formatCode>0.00%</c:formatCode>
                <c:ptCount val="6"/>
                <c:pt idx="0">
                  <c:v>0.91340663679462875</c:v>
                </c:pt>
                <c:pt idx="1">
                  <c:v>0.84524718036210311</c:v>
                </c:pt>
                <c:pt idx="2">
                  <c:v>0.94897883597883592</c:v>
                </c:pt>
                <c:pt idx="3">
                  <c:v>0.93899013480392157</c:v>
                </c:pt>
                <c:pt idx="4">
                  <c:v>0.83769203282828286</c:v>
                </c:pt>
                <c:pt idx="5">
                  <c:v>0.99612499999999993</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'Resumen 3 Niveles'!$H$4:$H$9</c15:sqref>
                        </c15:formulaRef>
                      </c:ext>
                    </c:extLst>
                  </c:multiLvlStrRef>
                </c15:cat>
              </c15:filteredCategoryTitle>
            </c:ext>
            <c:ext xmlns:c16="http://schemas.microsoft.com/office/drawing/2014/chart" uri="{C3380CC4-5D6E-409C-BE32-E72D297353CC}">
              <c16:uniqueId val="{00000001-8B5A-384E-9F08-C4759FDD2198}"/>
            </c:ext>
          </c:extLst>
        </c:ser>
        <c:ser>
          <c:idx val="2"/>
          <c:order val="2"/>
          <c:tx>
            <c:v>Proyectos</c:v>
          </c:tx>
          <c:spPr>
            <a:solidFill>
              <a:schemeClr val="accent3"/>
            </a:solidFill>
            <a:ln>
              <a:no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'Resumen 3 Niveles'!$C$16:$C$21</c:f>
              <c:numCache>
                <c:formatCode>0.00%</c:formatCode>
                <c:ptCount val="6"/>
                <c:pt idx="0">
                  <c:v>0.9470746801346801</c:v>
                </c:pt>
                <c:pt idx="1">
                  <c:v>0.94281060606060596</c:v>
                </c:pt>
                <c:pt idx="2">
                  <c:v>0.94899370370370362</c:v>
                </c:pt>
                <c:pt idx="3">
                  <c:v>0.94169583333333329</c:v>
                </c:pt>
                <c:pt idx="4">
                  <c:v>0.9320507575757575</c:v>
                </c:pt>
                <c:pt idx="5">
                  <c:v>0.96982249999999992</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'Resumen 3 Niveles'!$H$4:$H$9</c15:sqref>
                        </c15:formulaRef>
                      </c:ext>
                    </c:extLst>
                  </c:multiLvlStrRef>
                </c15:cat>
              </c15:filteredCategoryTitle>
            </c:ext>
            <c:ext xmlns:c16="http://schemas.microsoft.com/office/drawing/2014/chart" uri="{C3380CC4-5D6E-409C-BE32-E72D297353CC}">
              <c16:uniqueId val="{00000002-8B5A-384E-9F08-C4759FDD2198}"/>
            </c:ext>
          </c:extLst>
        </c:ser>
        <c:dLbls>
          <c:dLblPos val="outEnd"/>
          <c:showLegendKey val="0"/>
          <c:showVal val="1"/>
          <c:showCatName val="0"/>
          <c:showSerName val="0"/>
          <c:showPercent val="0"/>
          <c:showBubbleSize val="0"/>
        </c:dLbls>
        <c:gapWidth val="219"/>
        <c:overlap val="-27"/>
        <c:axId val="-139449616"/>
        <c:axId val="-139446352"/>
      </c:barChart>
      <c:catAx>
        <c:axId val="-139449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6352"/>
        <c:crosses val="autoZero"/>
        <c:auto val="1"/>
        <c:lblAlgn val="ctr"/>
        <c:lblOffset val="100"/>
        <c:noMultiLvlLbl val="0"/>
      </c:catAx>
      <c:valAx>
        <c:axId val="-1394463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9616"/>
        <c:crosses val="autoZero"/>
        <c:crossBetween val="between"/>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Pt>
            <c:idx val="3"/>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1-1E38-49A7-AC86-7338925ACF39}"/>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Niveles'!$B$50:$B$53</c:f>
              <c:strCache>
                <c:ptCount val="4"/>
                <c:pt idx="0">
                  <c:v>Resultados a nivel de Pilar de Gestión</c:v>
                </c:pt>
                <c:pt idx="1">
                  <c:v>Resultados a nivel de Programas</c:v>
                </c:pt>
                <c:pt idx="2">
                  <c:v>Resultados a nivel de Proyectos</c:v>
                </c:pt>
                <c:pt idx="3">
                  <c:v>CUMPLIMIENTO GENERAL DEL PDI</c:v>
                </c:pt>
              </c:strCache>
            </c:strRef>
          </c:cat>
          <c:val>
            <c:numRef>
              <c:f>'Resumen 3 Niveles'!$C$50:$C$53</c:f>
              <c:numCache>
                <c:formatCode>0.00%</c:formatCode>
                <c:ptCount val="4"/>
                <c:pt idx="0">
                  <c:v>0.90687667090677326</c:v>
                </c:pt>
                <c:pt idx="1">
                  <c:v>0.91340663679462875</c:v>
                </c:pt>
                <c:pt idx="2">
                  <c:v>0.9470746801346801</c:v>
                </c:pt>
                <c:pt idx="3">
                  <c:v>0.9249148643642926</c:v>
                </c:pt>
              </c:numCache>
            </c:numRef>
          </c:val>
          <c:extLst>
            <c:ext xmlns:c16="http://schemas.microsoft.com/office/drawing/2014/chart" uri="{C3380CC4-5D6E-409C-BE32-E72D297353CC}">
              <c16:uniqueId val="{00000000-7501-4C7C-A205-142C2521B12C}"/>
            </c:ext>
          </c:extLst>
        </c:ser>
        <c:dLbls>
          <c:showLegendKey val="0"/>
          <c:showVal val="1"/>
          <c:showCatName val="0"/>
          <c:showSerName val="0"/>
          <c:showPercent val="0"/>
          <c:showBubbleSize val="0"/>
        </c:dLbls>
        <c:gapWidth val="75"/>
        <c:overlap val="100"/>
        <c:axId val="-139447984"/>
        <c:axId val="-139445808"/>
      </c:barChart>
      <c:catAx>
        <c:axId val="-139447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6"/>
              </a:solidFill>
              <a:ln>
                <a:noFill/>
              </a:ln>
              <a:effectLst/>
            </c:spPr>
            <c:extLst>
              <c:ext xmlns:c16="http://schemas.microsoft.com/office/drawing/2014/chart" uri="{C3380CC4-5D6E-409C-BE32-E72D297353CC}">
                <c16:uniqueId val="{00000001-3B09-4C53-9E6B-1D527E4DF3EC}"/>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Niveles'!$B$76:$B$79</c:f>
              <c:strCache>
                <c:ptCount val="4"/>
                <c:pt idx="0">
                  <c:v>Resultados a nivel de Pilar de Gestión</c:v>
                </c:pt>
                <c:pt idx="1">
                  <c:v>Resultados a nivel de Programas</c:v>
                </c:pt>
                <c:pt idx="2">
                  <c:v>Resultados a nivel de Proyectos</c:v>
                </c:pt>
                <c:pt idx="3">
                  <c:v>Resumen 3 Niveles - Excelencia Académica para la Formación Integral</c:v>
                </c:pt>
              </c:strCache>
            </c:strRef>
          </c:cat>
          <c:val>
            <c:numRef>
              <c:f>'Resumen 3 Niveles'!$C$76:$C$79</c:f>
              <c:numCache>
                <c:formatCode>0.00%</c:formatCode>
                <c:ptCount val="4"/>
                <c:pt idx="0">
                  <c:v>0.86692390965183075</c:v>
                </c:pt>
                <c:pt idx="1">
                  <c:v>0.84524718036210311</c:v>
                </c:pt>
                <c:pt idx="2">
                  <c:v>0.94281060606060596</c:v>
                </c:pt>
                <c:pt idx="3">
                  <c:v>0.89077556942842251</c:v>
                </c:pt>
              </c:numCache>
            </c:numRef>
          </c:val>
          <c:extLst>
            <c:ext xmlns:c16="http://schemas.microsoft.com/office/drawing/2014/chart" uri="{C3380CC4-5D6E-409C-BE32-E72D297353CC}">
              <c16:uniqueId val="{00000002-3B09-4C53-9E6B-1D527E4DF3EC}"/>
            </c:ext>
          </c:extLst>
        </c:ser>
        <c:dLbls>
          <c:showLegendKey val="0"/>
          <c:showVal val="1"/>
          <c:showCatName val="0"/>
          <c:showSerName val="0"/>
          <c:showPercent val="0"/>
          <c:showBubbleSize val="0"/>
        </c:dLbls>
        <c:gapWidth val="75"/>
        <c:axId val="-139447984"/>
        <c:axId val="-139445808"/>
      </c:barChart>
      <c:catAx>
        <c:axId val="-13944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6"/>
              </a:solidFill>
              <a:ln>
                <a:noFill/>
              </a:ln>
              <a:effectLst/>
            </c:spPr>
            <c:extLst>
              <c:ext xmlns:c16="http://schemas.microsoft.com/office/drawing/2014/chart" uri="{C3380CC4-5D6E-409C-BE32-E72D297353CC}">
                <c16:uniqueId val="{00000001-7F51-45B3-9BB5-43A649837EA5}"/>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Niveles'!$B$102:$B$105</c:f>
              <c:strCache>
                <c:ptCount val="4"/>
                <c:pt idx="0">
                  <c:v>Resultados a nivel de Pilar de Gestión</c:v>
                </c:pt>
                <c:pt idx="1">
                  <c:v>Resultados a nivel de Programas</c:v>
                </c:pt>
                <c:pt idx="2">
                  <c:v>Resultados a nivel de Proyectos</c:v>
                </c:pt>
                <c:pt idx="3">
                  <c:v>Resumen 3 Niveles - Creación, Gestión y Transferencia del conocimiento</c:v>
                </c:pt>
              </c:strCache>
            </c:strRef>
          </c:cat>
          <c:val>
            <c:numRef>
              <c:f>'Resumen 3 Niveles'!$C$102:$C$105</c:f>
              <c:numCache>
                <c:formatCode>0.00%</c:formatCode>
                <c:ptCount val="4"/>
                <c:pt idx="0">
                  <c:v>0.99152542372881358</c:v>
                </c:pt>
                <c:pt idx="1">
                  <c:v>0.94897883597883592</c:v>
                </c:pt>
                <c:pt idx="2">
                  <c:v>0.94899370370370362</c:v>
                </c:pt>
                <c:pt idx="3">
                  <c:v>0.96174875939377635</c:v>
                </c:pt>
              </c:numCache>
            </c:numRef>
          </c:val>
          <c:extLst>
            <c:ext xmlns:c16="http://schemas.microsoft.com/office/drawing/2014/chart" uri="{C3380CC4-5D6E-409C-BE32-E72D297353CC}">
              <c16:uniqueId val="{00000002-7F51-45B3-9BB5-43A649837EA5}"/>
            </c:ext>
          </c:extLst>
        </c:ser>
        <c:dLbls>
          <c:showLegendKey val="0"/>
          <c:showVal val="1"/>
          <c:showCatName val="0"/>
          <c:showSerName val="0"/>
          <c:showPercent val="0"/>
          <c:showBubbleSize val="0"/>
        </c:dLbls>
        <c:gapWidth val="75"/>
        <c:axId val="-139447984"/>
        <c:axId val="-139445808"/>
      </c:barChart>
      <c:catAx>
        <c:axId val="-13944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6"/>
              </a:solidFill>
              <a:ln>
                <a:noFill/>
              </a:ln>
              <a:effectLst/>
            </c:spPr>
            <c:extLst>
              <c:ext xmlns:c16="http://schemas.microsoft.com/office/drawing/2014/chart" uri="{C3380CC4-5D6E-409C-BE32-E72D297353CC}">
                <c16:uniqueId val="{00000001-04F7-4886-A039-F39DD4A60E7D}"/>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Niveles'!$B$128:$B$131</c:f>
              <c:strCache>
                <c:ptCount val="4"/>
                <c:pt idx="0">
                  <c:v>Resultados a nivel de Pilar de Gestión</c:v>
                </c:pt>
                <c:pt idx="1">
                  <c:v>Resultados a nivel de Programas</c:v>
                </c:pt>
                <c:pt idx="2">
                  <c:v>Resultados a nivel de Proyectos</c:v>
                </c:pt>
                <c:pt idx="3">
                  <c:v>Resumen 3 Niveles - Gestión del Contexto y Visibilidad Nacional e Internacional</c:v>
                </c:pt>
              </c:strCache>
            </c:strRef>
          </c:cat>
          <c:val>
            <c:numRef>
              <c:f>'Resumen 3 Niveles'!$C$128:$C$131</c:f>
              <c:numCache>
                <c:formatCode>0.00%</c:formatCode>
                <c:ptCount val="4"/>
                <c:pt idx="0">
                  <c:v>1</c:v>
                </c:pt>
                <c:pt idx="1">
                  <c:v>0.93899013480392157</c:v>
                </c:pt>
                <c:pt idx="2">
                  <c:v>0.94169583333333329</c:v>
                </c:pt>
                <c:pt idx="3">
                  <c:v>0.95837537377450976</c:v>
                </c:pt>
              </c:numCache>
            </c:numRef>
          </c:val>
          <c:extLst>
            <c:ext xmlns:c16="http://schemas.microsoft.com/office/drawing/2014/chart" uri="{C3380CC4-5D6E-409C-BE32-E72D297353CC}">
              <c16:uniqueId val="{00000002-04F7-4886-A039-F39DD4A60E7D}"/>
            </c:ext>
          </c:extLst>
        </c:ser>
        <c:dLbls>
          <c:showLegendKey val="0"/>
          <c:showVal val="1"/>
          <c:showCatName val="0"/>
          <c:showSerName val="0"/>
          <c:showPercent val="0"/>
          <c:showBubbleSize val="0"/>
        </c:dLbls>
        <c:gapWidth val="75"/>
        <c:axId val="-139447984"/>
        <c:axId val="-139445808"/>
      </c:barChart>
      <c:catAx>
        <c:axId val="-13944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6"/>
              </a:solidFill>
              <a:ln>
                <a:noFill/>
              </a:ln>
              <a:effectLst/>
            </c:spPr>
            <c:extLst>
              <c:ext xmlns:c16="http://schemas.microsoft.com/office/drawing/2014/chart" uri="{C3380CC4-5D6E-409C-BE32-E72D297353CC}">
                <c16:uniqueId val="{00000001-2E85-4990-8375-44C090ACD726}"/>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Niveles'!$B$154:$B$157</c:f>
              <c:strCache>
                <c:ptCount val="4"/>
                <c:pt idx="0">
                  <c:v>Resultados a nivel de Pilar de Gestión</c:v>
                </c:pt>
                <c:pt idx="1">
                  <c:v>Resultados a nivel de Programas</c:v>
                </c:pt>
                <c:pt idx="2">
                  <c:v>Resultados a nivel de Proyectos</c:v>
                </c:pt>
                <c:pt idx="3">
                  <c:v>Resumen 3 Niveles - Gestión y sostenibilidad Institucional</c:v>
                </c:pt>
              </c:strCache>
            </c:strRef>
          </c:cat>
          <c:val>
            <c:numRef>
              <c:f>'Resumen 3 Niveles'!$C$154:$C$157</c:f>
              <c:numCache>
                <c:formatCode>0.00%</c:formatCode>
                <c:ptCount val="4"/>
                <c:pt idx="0">
                  <c:v>0.734575996461863</c:v>
                </c:pt>
                <c:pt idx="1">
                  <c:v>0.83769203282828286</c:v>
                </c:pt>
                <c:pt idx="2">
                  <c:v>0.9320507575757575</c:v>
                </c:pt>
                <c:pt idx="3">
                  <c:v>0.84450071181734676</c:v>
                </c:pt>
              </c:numCache>
            </c:numRef>
          </c:val>
          <c:extLst>
            <c:ext xmlns:c16="http://schemas.microsoft.com/office/drawing/2014/chart" uri="{C3380CC4-5D6E-409C-BE32-E72D297353CC}">
              <c16:uniqueId val="{00000002-2E85-4990-8375-44C090ACD726}"/>
            </c:ext>
          </c:extLst>
        </c:ser>
        <c:dLbls>
          <c:showLegendKey val="0"/>
          <c:showVal val="1"/>
          <c:showCatName val="0"/>
          <c:showSerName val="0"/>
          <c:showPercent val="0"/>
          <c:showBubbleSize val="0"/>
        </c:dLbls>
        <c:gapWidth val="75"/>
        <c:axId val="-139447984"/>
        <c:axId val="-139445808"/>
      </c:barChart>
      <c:catAx>
        <c:axId val="-13944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3"/>
            <c:invertIfNegative val="0"/>
            <c:bubble3D val="0"/>
            <c:spPr>
              <a:solidFill>
                <a:schemeClr val="accent6"/>
              </a:solidFill>
              <a:ln>
                <a:noFill/>
              </a:ln>
              <a:effectLst/>
            </c:spPr>
            <c:extLst>
              <c:ext xmlns:c16="http://schemas.microsoft.com/office/drawing/2014/chart" uri="{C3380CC4-5D6E-409C-BE32-E72D297353CC}">
                <c16:uniqueId val="{00000001-A5BF-42C9-8D3B-772F821F2571}"/>
              </c:ext>
            </c:extLst>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3 Niveles'!$B$180:$B$183</c:f>
              <c:strCache>
                <c:ptCount val="4"/>
                <c:pt idx="0">
                  <c:v>Resultados a nivel de Pilar de Gestión</c:v>
                </c:pt>
                <c:pt idx="1">
                  <c:v>Resultados a nivel de Programas</c:v>
                </c:pt>
                <c:pt idx="2">
                  <c:v>Resultados a nivel de Proyectos</c:v>
                </c:pt>
                <c:pt idx="3">
                  <c:v>Resumen 3 Niveles - Bienestar Institucional, Calidad de Vida e Inclusión en contextos universitarios</c:v>
                </c:pt>
              </c:strCache>
            </c:strRef>
          </c:cat>
          <c:val>
            <c:numRef>
              <c:f>'Resumen 3 Niveles'!$C$180:$C$183</c:f>
              <c:numCache>
                <c:formatCode>0.00%</c:formatCode>
                <c:ptCount val="4"/>
                <c:pt idx="0">
                  <c:v>0.94135802469135799</c:v>
                </c:pt>
                <c:pt idx="1">
                  <c:v>0.99612499999999993</c:v>
                </c:pt>
                <c:pt idx="2">
                  <c:v>0.96982249999999992</c:v>
                </c:pt>
                <c:pt idx="3">
                  <c:v>0.96917390740740728</c:v>
                </c:pt>
              </c:numCache>
            </c:numRef>
          </c:val>
          <c:extLst>
            <c:ext xmlns:c16="http://schemas.microsoft.com/office/drawing/2014/chart" uri="{C3380CC4-5D6E-409C-BE32-E72D297353CC}">
              <c16:uniqueId val="{00000002-A5BF-42C9-8D3B-772F821F2571}"/>
            </c:ext>
          </c:extLst>
        </c:ser>
        <c:dLbls>
          <c:showLegendKey val="0"/>
          <c:showVal val="1"/>
          <c:showCatName val="0"/>
          <c:showSerName val="0"/>
          <c:showPercent val="0"/>
          <c:showBubbleSize val="0"/>
        </c:dLbls>
        <c:gapWidth val="75"/>
        <c:axId val="-139447984"/>
        <c:axId val="-139445808"/>
      </c:barChart>
      <c:catAx>
        <c:axId val="-139447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s-CO"/>
          </a:p>
        </c:txPr>
        <c:crossAx val="-139445808"/>
        <c:crosses val="autoZero"/>
        <c:auto val="1"/>
        <c:lblAlgn val="ctr"/>
        <c:lblOffset val="100"/>
        <c:noMultiLvlLbl val="0"/>
      </c:catAx>
      <c:valAx>
        <c:axId val="-139445808"/>
        <c:scaling>
          <c:orientation val="minMax"/>
          <c:max val="1"/>
          <c:min val="0"/>
        </c:scaling>
        <c:delete val="0"/>
        <c:axPos val="b"/>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447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1. Excelencia Acad&#233;mica'!A1"/><Relationship Id="rId13" Type="http://schemas.openxmlformats.org/officeDocument/2006/relationships/hyperlink" Target="#'Resumen Impulsores'!A1"/><Relationship Id="rId3" Type="http://schemas.openxmlformats.org/officeDocument/2006/relationships/image" Target="../media/image1.png"/><Relationship Id="rId7" Type="http://schemas.openxmlformats.org/officeDocument/2006/relationships/image" Target="../media/image2.png"/><Relationship Id="rId12" Type="http://schemas.openxmlformats.org/officeDocument/2006/relationships/hyperlink" Target="#'5.Calidad de vida e inclusi&#243;n'!A1"/><Relationship Id="rId2" Type="http://schemas.openxmlformats.org/officeDocument/2006/relationships/hyperlink" Target="#'Resumen 3 Niveles'!A1"/><Relationship Id="rId1" Type="http://schemas.openxmlformats.org/officeDocument/2006/relationships/hyperlink" Target="#'Resumen Pilares'!A1"/><Relationship Id="rId6" Type="http://schemas.openxmlformats.org/officeDocument/2006/relationships/hyperlink" Target="#'Resumen Proyectos'!A1"/><Relationship Id="rId11" Type="http://schemas.openxmlformats.org/officeDocument/2006/relationships/hyperlink" Target="#'4.Gesti&#243;n y Sostenibilidad Inst'!A1"/><Relationship Id="rId5" Type="http://schemas.openxmlformats.org/officeDocument/2006/relationships/hyperlink" Target="#Presupuesto!A1"/><Relationship Id="rId10" Type="http://schemas.openxmlformats.org/officeDocument/2006/relationships/hyperlink" Target="#'3.Gesti&#243;n del contexto y visibi'!A1"/><Relationship Id="rId4" Type="http://schemas.openxmlformats.org/officeDocument/2006/relationships/hyperlink" Target="#'Resumen Nivel Cumplimiento'!A1"/><Relationship Id="rId9" Type="http://schemas.openxmlformats.org/officeDocument/2006/relationships/hyperlink" Target="#'2. Creaci&#243;n, Gesti&#243;n y Transf'!A1"/></Relationships>
</file>

<file path=xl/drawings/_rels/drawing3.xml.rels><?xml version="1.0" encoding="UTF-8" standalone="yes"?>
<Relationships xmlns="http://schemas.openxmlformats.org/package/2006/relationships"><Relationship Id="rId3" Type="http://schemas.openxmlformats.org/officeDocument/2006/relationships/hyperlink" Target="http://www.utp.edu.co/control-social/" TargetMode="External"/><Relationship Id="rId2" Type="http://schemas.openxmlformats.org/officeDocument/2006/relationships/image" Target="../media/image3.png"/><Relationship Id="rId1" Type="http://schemas.openxmlformats.org/officeDocument/2006/relationships/hyperlink" Target="http://sigob.utp.edu.co" TargetMode="External"/><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www.utp.edu.co/control-social/" TargetMode="External"/><Relationship Id="rId2" Type="http://schemas.openxmlformats.org/officeDocument/2006/relationships/image" Target="../media/image3.png"/><Relationship Id="rId1" Type="http://schemas.openxmlformats.org/officeDocument/2006/relationships/hyperlink" Target="http://sigob.utp.edu.co" TargetMode="Externa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188334</xdr:colOff>
      <xdr:row>25</xdr:row>
      <xdr:rowOff>9525</xdr:rowOff>
    </xdr:from>
    <xdr:to>
      <xdr:col>5</xdr:col>
      <xdr:colOff>171450</xdr:colOff>
      <xdr:row>26</xdr:row>
      <xdr:rowOff>123825</xdr:rowOff>
    </xdr:to>
    <xdr:sp macro="" textlink="">
      <xdr:nvSpPr>
        <xdr:cNvPr id="9" name="9 Rectángulo redondeado">
          <a:hlinkClick xmlns:r="http://schemas.openxmlformats.org/officeDocument/2006/relationships" r:id="rId1"/>
          <a:extLst>
            <a:ext uri="{FF2B5EF4-FFF2-40B4-BE49-F238E27FC236}">
              <a16:creationId xmlns:a16="http://schemas.microsoft.com/office/drawing/2014/main" id="{00000000-0008-0000-0300-000009000000}"/>
            </a:ext>
          </a:extLst>
        </xdr:cNvPr>
        <xdr:cNvSpPr/>
      </xdr:nvSpPr>
      <xdr:spPr>
        <a:xfrm>
          <a:off x="188334" y="4352925"/>
          <a:ext cx="3307341" cy="276225"/>
        </a:xfrm>
        <a:prstGeom prst="roundRect">
          <a:avLst>
            <a:gd name="adj" fmla="val 15217"/>
          </a:avLst>
        </a:prstGeom>
        <a:solidFill>
          <a:schemeClr val="tx2"/>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RESUMEN: PILARES DE GESTIÓN</a:t>
          </a:r>
        </a:p>
      </xdr:txBody>
    </xdr:sp>
    <xdr:clientData/>
  </xdr:twoCellAnchor>
  <xdr:oneCellAnchor>
    <xdr:from>
      <xdr:col>7</xdr:col>
      <xdr:colOff>438150</xdr:colOff>
      <xdr:row>1</xdr:row>
      <xdr:rowOff>114894</xdr:rowOff>
    </xdr:from>
    <xdr:ext cx="3695700" cy="405432"/>
    <xdr:sp macro="" textlink="">
      <xdr:nvSpPr>
        <xdr:cNvPr id="13" name="13 Rectángulo">
          <a:extLst>
            <a:ext uri="{FF2B5EF4-FFF2-40B4-BE49-F238E27FC236}">
              <a16:creationId xmlns:a16="http://schemas.microsoft.com/office/drawing/2014/main" id="{00000000-0008-0000-0300-00000D000000}"/>
            </a:ext>
          </a:extLst>
        </xdr:cNvPr>
        <xdr:cNvSpPr/>
      </xdr:nvSpPr>
      <xdr:spPr>
        <a:xfrm>
          <a:off x="5133975" y="276819"/>
          <a:ext cx="3695700" cy="405432"/>
        </a:xfrm>
        <a:prstGeom prst="rect">
          <a:avLst/>
        </a:prstGeom>
        <a:noFill/>
        <a:ln>
          <a:solidFill>
            <a:schemeClr val="bg1"/>
          </a:solidFill>
        </a:ln>
      </xdr:spPr>
      <xdr:txBody>
        <a:bodyPr wrap="square" lIns="91440" tIns="45720" rIns="91440" bIns="45720" anchor="ctr">
          <a:spAutoFit/>
        </a:bodyPr>
        <a:lstStyle/>
        <a:p>
          <a:pPr algn="ctr"/>
          <a:r>
            <a:rPr lang="es-ES"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Arial" pitchFamily="34" charset="0"/>
            </a:rPr>
            <a:t>PLAN DE DESARROLLO 2024</a:t>
          </a:r>
          <a:endParaRPr lang="es-ES"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Arial" pitchFamily="34" charset="0"/>
          </a:endParaRPr>
        </a:p>
      </xdr:txBody>
    </xdr:sp>
    <xdr:clientData/>
  </xdr:oneCellAnchor>
  <xdr:twoCellAnchor>
    <xdr:from>
      <xdr:col>0</xdr:col>
      <xdr:colOff>180974</xdr:colOff>
      <xdr:row>27</xdr:row>
      <xdr:rowOff>38101</xdr:rowOff>
    </xdr:from>
    <xdr:to>
      <xdr:col>5</xdr:col>
      <xdr:colOff>180974</xdr:colOff>
      <xdr:row>28</xdr:row>
      <xdr:rowOff>142875</xdr:rowOff>
    </xdr:to>
    <xdr:sp macro="" textlink="">
      <xdr:nvSpPr>
        <xdr:cNvPr id="14" name="14 Rectángulo redondeado">
          <a:hlinkClick xmlns:r="http://schemas.openxmlformats.org/officeDocument/2006/relationships" r:id="rId2"/>
          <a:extLst>
            <a:ext uri="{FF2B5EF4-FFF2-40B4-BE49-F238E27FC236}">
              <a16:creationId xmlns:a16="http://schemas.microsoft.com/office/drawing/2014/main" id="{00000000-0008-0000-0300-00000E000000}"/>
            </a:ext>
          </a:extLst>
        </xdr:cNvPr>
        <xdr:cNvSpPr/>
      </xdr:nvSpPr>
      <xdr:spPr>
        <a:xfrm>
          <a:off x="180974" y="4705351"/>
          <a:ext cx="3324225" cy="266699"/>
        </a:xfrm>
        <a:prstGeom prst="roundRect">
          <a:avLst>
            <a:gd name="adj" fmla="val 17778"/>
          </a:avLst>
        </a:prstGeom>
        <a:solidFill>
          <a:schemeClr val="tx2"/>
        </a:solidFill>
        <a:ln>
          <a:noFill/>
        </a:ln>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RESUMEN: 3 NIVELES DE GESTIÓN</a:t>
          </a:r>
        </a:p>
      </xdr:txBody>
    </xdr:sp>
    <xdr:clientData/>
  </xdr:twoCellAnchor>
  <xdr:twoCellAnchor editAs="oneCell">
    <xdr:from>
      <xdr:col>10</xdr:col>
      <xdr:colOff>554215</xdr:colOff>
      <xdr:row>25</xdr:row>
      <xdr:rowOff>130484</xdr:rowOff>
    </xdr:from>
    <xdr:to>
      <xdr:col>12</xdr:col>
      <xdr:colOff>217314</xdr:colOff>
      <xdr:row>30</xdr:row>
      <xdr:rowOff>50237</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36040" y="4473884"/>
          <a:ext cx="1187099" cy="729378"/>
        </a:xfrm>
        <a:prstGeom prst="rect">
          <a:avLst/>
        </a:prstGeom>
      </xdr:spPr>
    </xdr:pic>
    <xdr:clientData/>
  </xdr:twoCellAnchor>
  <xdr:twoCellAnchor>
    <xdr:from>
      <xdr:col>5</xdr:col>
      <xdr:colOff>295275</xdr:colOff>
      <xdr:row>25</xdr:row>
      <xdr:rowOff>19050</xdr:rowOff>
    </xdr:from>
    <xdr:to>
      <xdr:col>7</xdr:col>
      <xdr:colOff>180975</xdr:colOff>
      <xdr:row>31</xdr:row>
      <xdr:rowOff>0</xdr:rowOff>
    </xdr:to>
    <xdr:sp macro="" textlink="">
      <xdr:nvSpPr>
        <xdr:cNvPr id="16" name="14 Rectángulo redondeado">
          <a:hlinkClick xmlns:r="http://schemas.openxmlformats.org/officeDocument/2006/relationships" r:id="rId4"/>
          <a:extLst>
            <a:ext uri="{FF2B5EF4-FFF2-40B4-BE49-F238E27FC236}">
              <a16:creationId xmlns:a16="http://schemas.microsoft.com/office/drawing/2014/main" id="{00000000-0008-0000-0300-000010000000}"/>
            </a:ext>
          </a:extLst>
        </xdr:cNvPr>
        <xdr:cNvSpPr/>
      </xdr:nvSpPr>
      <xdr:spPr>
        <a:xfrm>
          <a:off x="3619500" y="4362450"/>
          <a:ext cx="1257300" cy="952500"/>
        </a:xfrm>
        <a:prstGeom prst="roundRect">
          <a:avLst>
            <a:gd name="adj" fmla="val 0"/>
          </a:avLst>
        </a:prstGeom>
        <a:solidFill>
          <a:schemeClr val="tx2"/>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RESUMEN</a:t>
          </a:r>
          <a:r>
            <a:rPr lang="es-CO" sz="1200" b="1" cap="none" spc="0" baseline="0">
              <a:ln w="18415" cmpd="sng">
                <a:noFill/>
                <a:prstDash val="solid"/>
              </a:ln>
              <a:solidFill>
                <a:srgbClr val="FFFFFF"/>
              </a:solidFill>
              <a:effectLst>
                <a:outerShdw blurRad="63500" dir="3600000" algn="tl" rotWithShape="0">
                  <a:srgbClr val="000000">
                    <a:alpha val="70000"/>
                  </a:srgbClr>
                </a:outerShdw>
              </a:effectLst>
            </a:rPr>
            <a:t> </a:t>
          </a:r>
        </a:p>
        <a:p>
          <a:pPr algn="ctr"/>
          <a:r>
            <a:rPr lang="es-CO" sz="1200" b="1" cap="none" spc="0" baseline="0">
              <a:ln w="18415" cmpd="sng">
                <a:noFill/>
                <a:prstDash val="solid"/>
              </a:ln>
              <a:solidFill>
                <a:srgbClr val="FFFFFF"/>
              </a:solidFill>
              <a:effectLst>
                <a:outerShdw blurRad="63500" dir="3600000" algn="tl" rotWithShape="0">
                  <a:srgbClr val="000000">
                    <a:alpha val="70000"/>
                  </a:srgbClr>
                </a:outerShdw>
              </a:effectLst>
            </a:rPr>
            <a:t>POR NIVEL DE CUMPLIMIENTO</a:t>
          </a:r>
          <a:endParaRPr lang="es-CO" sz="1200" b="1" cap="none" spc="0">
            <a:ln w="18415" cmpd="sng">
              <a:noFill/>
              <a:prstDash val="solid"/>
            </a:ln>
            <a:solidFill>
              <a:srgbClr val="FFFFFF"/>
            </a:solidFill>
            <a:effectLst>
              <a:outerShdw blurRad="63500" dir="3600000" algn="tl" rotWithShape="0">
                <a:srgbClr val="000000">
                  <a:alpha val="70000"/>
                </a:srgbClr>
              </a:outerShdw>
            </a:effectLst>
          </a:endParaRPr>
        </a:p>
      </xdr:txBody>
    </xdr:sp>
    <xdr:clientData/>
  </xdr:twoCellAnchor>
  <xdr:twoCellAnchor>
    <xdr:from>
      <xdr:col>7</xdr:col>
      <xdr:colOff>314325</xdr:colOff>
      <xdr:row>25</xdr:row>
      <xdr:rowOff>19050</xdr:rowOff>
    </xdr:from>
    <xdr:to>
      <xdr:col>10</xdr:col>
      <xdr:colOff>85725</xdr:colOff>
      <xdr:row>27</xdr:row>
      <xdr:rowOff>85725</xdr:rowOff>
    </xdr:to>
    <xdr:sp macro="" textlink="">
      <xdr:nvSpPr>
        <xdr:cNvPr id="19" name="14 Rectángulo redondeado">
          <a:hlinkClick xmlns:r="http://schemas.openxmlformats.org/officeDocument/2006/relationships" r:id="rId5"/>
          <a:extLst>
            <a:ext uri="{FF2B5EF4-FFF2-40B4-BE49-F238E27FC236}">
              <a16:creationId xmlns:a16="http://schemas.microsoft.com/office/drawing/2014/main" id="{00000000-0008-0000-0300-000013000000}"/>
            </a:ext>
          </a:extLst>
        </xdr:cNvPr>
        <xdr:cNvSpPr/>
      </xdr:nvSpPr>
      <xdr:spPr>
        <a:xfrm>
          <a:off x="5010150" y="4362450"/>
          <a:ext cx="2057400" cy="390525"/>
        </a:xfrm>
        <a:prstGeom prst="roundRect">
          <a:avLst>
            <a:gd name="adj" fmla="val 14634"/>
          </a:avLst>
        </a:prstGeom>
        <a:solidFill>
          <a:schemeClr val="tx2"/>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EJECUCIÓN PRESUPUESTAL</a:t>
          </a:r>
        </a:p>
      </xdr:txBody>
    </xdr:sp>
    <xdr:clientData/>
  </xdr:twoCellAnchor>
  <xdr:twoCellAnchor>
    <xdr:from>
      <xdr:col>7</xdr:col>
      <xdr:colOff>314325</xdr:colOff>
      <xdr:row>27</xdr:row>
      <xdr:rowOff>152400</xdr:rowOff>
    </xdr:from>
    <xdr:to>
      <xdr:col>10</xdr:col>
      <xdr:colOff>85725</xdr:colOff>
      <xdr:row>31</xdr:row>
      <xdr:rowOff>0</xdr:rowOff>
    </xdr:to>
    <xdr:sp macro="" textlink="">
      <xdr:nvSpPr>
        <xdr:cNvPr id="21" name="14 Rectángulo redondeado">
          <a:hlinkClick xmlns:r="http://schemas.openxmlformats.org/officeDocument/2006/relationships" r:id="rId6"/>
          <a:extLst>
            <a:ext uri="{FF2B5EF4-FFF2-40B4-BE49-F238E27FC236}">
              <a16:creationId xmlns:a16="http://schemas.microsoft.com/office/drawing/2014/main" id="{00000000-0008-0000-0300-000015000000}"/>
            </a:ext>
          </a:extLst>
        </xdr:cNvPr>
        <xdr:cNvSpPr/>
      </xdr:nvSpPr>
      <xdr:spPr>
        <a:xfrm>
          <a:off x="5010150" y="4819650"/>
          <a:ext cx="2057400" cy="495300"/>
        </a:xfrm>
        <a:prstGeom prst="roundRect">
          <a:avLst>
            <a:gd name="adj" fmla="val 9615"/>
          </a:avLst>
        </a:prstGeom>
        <a:solidFill>
          <a:schemeClr val="tx2"/>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EFICIENCIA, EFICACIA Y EFECTIVIDAD</a:t>
          </a:r>
        </a:p>
      </xdr:txBody>
    </xdr:sp>
    <xdr:clientData/>
  </xdr:twoCellAnchor>
  <xdr:twoCellAnchor editAs="oneCell">
    <xdr:from>
      <xdr:col>1</xdr:col>
      <xdr:colOff>487024</xdr:colOff>
      <xdr:row>5</xdr:row>
      <xdr:rowOff>19050</xdr:rowOff>
    </xdr:from>
    <xdr:to>
      <xdr:col>5</xdr:col>
      <xdr:colOff>619125</xdr:colOff>
      <xdr:row>21</xdr:row>
      <xdr:rowOff>146418</xdr:rowOff>
    </xdr:to>
    <xdr:pic>
      <xdr:nvPicPr>
        <xdr:cNvPr id="17" name="Imagen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068049" y="1047750"/>
          <a:ext cx="2875301" cy="2794368"/>
        </a:xfrm>
        <a:prstGeom prst="rect">
          <a:avLst/>
        </a:prstGeom>
      </xdr:spPr>
    </xdr:pic>
    <xdr:clientData/>
  </xdr:twoCellAnchor>
  <xdr:twoCellAnchor>
    <xdr:from>
      <xdr:col>7</xdr:col>
      <xdr:colOff>447675</xdr:colOff>
      <xdr:row>4</xdr:row>
      <xdr:rowOff>152400</xdr:rowOff>
    </xdr:from>
    <xdr:to>
      <xdr:col>12</xdr:col>
      <xdr:colOff>352425</xdr:colOff>
      <xdr:row>7</xdr:row>
      <xdr:rowOff>105991</xdr:rowOff>
    </xdr:to>
    <xdr:sp macro="" textlink="">
      <xdr:nvSpPr>
        <xdr:cNvPr id="22" name="Redondear rectángulo de esquina del mismo lado 21">
          <a:hlinkClick xmlns:r="http://schemas.openxmlformats.org/officeDocument/2006/relationships" r:id="rId8"/>
          <a:extLst>
            <a:ext uri="{FF2B5EF4-FFF2-40B4-BE49-F238E27FC236}">
              <a16:creationId xmlns:a16="http://schemas.microsoft.com/office/drawing/2014/main" id="{00000000-0008-0000-0300-000016000000}"/>
            </a:ext>
          </a:extLst>
        </xdr:cNvPr>
        <xdr:cNvSpPr/>
      </xdr:nvSpPr>
      <xdr:spPr>
        <a:xfrm>
          <a:off x="5143500" y="1019175"/>
          <a:ext cx="3714750" cy="515566"/>
        </a:xfrm>
        <a:prstGeom prst="round2Same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solidFill>
                <a:schemeClr val="tx2"/>
              </a:solidFill>
            </a:rPr>
            <a:t>1. Excelencia Académica para la Formación Integral</a:t>
          </a:r>
        </a:p>
      </xdr:txBody>
    </xdr:sp>
    <xdr:clientData/>
  </xdr:twoCellAnchor>
  <xdr:twoCellAnchor>
    <xdr:from>
      <xdr:col>7</xdr:col>
      <xdr:colOff>438150</xdr:colOff>
      <xdr:row>8</xdr:row>
      <xdr:rowOff>0</xdr:rowOff>
    </xdr:from>
    <xdr:to>
      <xdr:col>12</xdr:col>
      <xdr:colOff>342900</xdr:colOff>
      <xdr:row>11</xdr:row>
      <xdr:rowOff>29791</xdr:rowOff>
    </xdr:to>
    <xdr:sp macro="" textlink="">
      <xdr:nvSpPr>
        <xdr:cNvPr id="23" name="Redondear rectángulo de esquina del mismo lado 22">
          <a:hlinkClick xmlns:r="http://schemas.openxmlformats.org/officeDocument/2006/relationships" r:id="rId9"/>
          <a:extLst>
            <a:ext uri="{FF2B5EF4-FFF2-40B4-BE49-F238E27FC236}">
              <a16:creationId xmlns:a16="http://schemas.microsoft.com/office/drawing/2014/main" id="{00000000-0008-0000-0300-000017000000}"/>
            </a:ext>
          </a:extLst>
        </xdr:cNvPr>
        <xdr:cNvSpPr/>
      </xdr:nvSpPr>
      <xdr:spPr>
        <a:xfrm>
          <a:off x="5133975" y="1590675"/>
          <a:ext cx="3714750" cy="515566"/>
        </a:xfrm>
        <a:prstGeom prst="round2Same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solidFill>
                <a:schemeClr val="tx2"/>
              </a:solidFill>
            </a:rPr>
            <a:t>2. Creación, Gestión y Transferencia del conocimiento</a:t>
          </a:r>
        </a:p>
      </xdr:txBody>
    </xdr:sp>
    <xdr:clientData/>
  </xdr:twoCellAnchor>
  <xdr:twoCellAnchor>
    <xdr:from>
      <xdr:col>7</xdr:col>
      <xdr:colOff>428625</xdr:colOff>
      <xdr:row>11</xdr:row>
      <xdr:rowOff>95250</xdr:rowOff>
    </xdr:from>
    <xdr:to>
      <xdr:col>12</xdr:col>
      <xdr:colOff>333375</xdr:colOff>
      <xdr:row>14</xdr:row>
      <xdr:rowOff>125041</xdr:rowOff>
    </xdr:to>
    <xdr:sp macro="" textlink="">
      <xdr:nvSpPr>
        <xdr:cNvPr id="24" name="Redondear rectángulo de esquina del mismo lado 23">
          <a:hlinkClick xmlns:r="http://schemas.openxmlformats.org/officeDocument/2006/relationships" r:id="rId10"/>
          <a:extLst>
            <a:ext uri="{FF2B5EF4-FFF2-40B4-BE49-F238E27FC236}">
              <a16:creationId xmlns:a16="http://schemas.microsoft.com/office/drawing/2014/main" id="{00000000-0008-0000-0300-000018000000}"/>
            </a:ext>
          </a:extLst>
        </xdr:cNvPr>
        <xdr:cNvSpPr/>
      </xdr:nvSpPr>
      <xdr:spPr>
        <a:xfrm>
          <a:off x="5124450" y="2171700"/>
          <a:ext cx="3714750" cy="515566"/>
        </a:xfrm>
        <a:prstGeom prst="round2Same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solidFill>
                <a:schemeClr val="tx2"/>
              </a:solidFill>
            </a:rPr>
            <a:t>3. Gestión del Contexto y Visibilidad</a:t>
          </a:r>
          <a:r>
            <a:rPr lang="es-CO" sz="1100" b="1" baseline="0">
              <a:solidFill>
                <a:schemeClr val="tx2"/>
              </a:solidFill>
            </a:rPr>
            <a:t> </a:t>
          </a:r>
          <a:r>
            <a:rPr lang="es-CO" sz="1100" b="1">
              <a:solidFill>
                <a:schemeClr val="tx2"/>
              </a:solidFill>
            </a:rPr>
            <a:t>Nacional e Internacional</a:t>
          </a:r>
        </a:p>
      </xdr:txBody>
    </xdr:sp>
    <xdr:clientData/>
  </xdr:twoCellAnchor>
  <xdr:twoCellAnchor>
    <xdr:from>
      <xdr:col>7</xdr:col>
      <xdr:colOff>428625</xdr:colOff>
      <xdr:row>15</xdr:row>
      <xdr:rowOff>28575</xdr:rowOff>
    </xdr:from>
    <xdr:to>
      <xdr:col>12</xdr:col>
      <xdr:colOff>333375</xdr:colOff>
      <xdr:row>18</xdr:row>
      <xdr:rowOff>58366</xdr:rowOff>
    </xdr:to>
    <xdr:sp macro="" textlink="">
      <xdr:nvSpPr>
        <xdr:cNvPr id="25" name="Redondear rectángulo de esquina del mismo lado 24">
          <a:hlinkClick xmlns:r="http://schemas.openxmlformats.org/officeDocument/2006/relationships" r:id="rId11"/>
          <a:extLst>
            <a:ext uri="{FF2B5EF4-FFF2-40B4-BE49-F238E27FC236}">
              <a16:creationId xmlns:a16="http://schemas.microsoft.com/office/drawing/2014/main" id="{00000000-0008-0000-0300-000019000000}"/>
            </a:ext>
          </a:extLst>
        </xdr:cNvPr>
        <xdr:cNvSpPr/>
      </xdr:nvSpPr>
      <xdr:spPr>
        <a:xfrm>
          <a:off x="5124450" y="2752725"/>
          <a:ext cx="3714750" cy="515566"/>
        </a:xfrm>
        <a:prstGeom prst="round2Same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solidFill>
                <a:schemeClr val="tx2"/>
              </a:solidFill>
            </a:rPr>
            <a:t>4. Gestión y sostenibilidad Institucional</a:t>
          </a:r>
        </a:p>
      </xdr:txBody>
    </xdr:sp>
    <xdr:clientData/>
  </xdr:twoCellAnchor>
  <xdr:twoCellAnchor>
    <xdr:from>
      <xdr:col>7</xdr:col>
      <xdr:colOff>419100</xdr:colOff>
      <xdr:row>18</xdr:row>
      <xdr:rowOff>133350</xdr:rowOff>
    </xdr:from>
    <xdr:to>
      <xdr:col>12</xdr:col>
      <xdr:colOff>323850</xdr:colOff>
      <xdr:row>21</xdr:row>
      <xdr:rowOff>152400</xdr:rowOff>
    </xdr:to>
    <xdr:sp macro="" textlink="">
      <xdr:nvSpPr>
        <xdr:cNvPr id="26" name="Redondear rectángulo de esquina del mismo lado 25">
          <a:hlinkClick xmlns:r="http://schemas.openxmlformats.org/officeDocument/2006/relationships" r:id="rId12"/>
          <a:extLst>
            <a:ext uri="{FF2B5EF4-FFF2-40B4-BE49-F238E27FC236}">
              <a16:creationId xmlns:a16="http://schemas.microsoft.com/office/drawing/2014/main" id="{00000000-0008-0000-0300-00001A000000}"/>
            </a:ext>
          </a:extLst>
        </xdr:cNvPr>
        <xdr:cNvSpPr/>
      </xdr:nvSpPr>
      <xdr:spPr>
        <a:xfrm>
          <a:off x="5114925" y="3343275"/>
          <a:ext cx="3714750" cy="504825"/>
        </a:xfrm>
        <a:prstGeom prst="round2Same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s-CO" sz="1100" b="1">
              <a:solidFill>
                <a:schemeClr val="tx2"/>
              </a:solidFill>
            </a:rPr>
            <a:t>5. Bienestar Institucional, Calidad de Vida e Inclusión en contextos universitarios</a:t>
          </a:r>
        </a:p>
      </xdr:txBody>
    </xdr:sp>
    <xdr:clientData/>
  </xdr:twoCellAnchor>
  <xdr:twoCellAnchor>
    <xdr:from>
      <xdr:col>0</xdr:col>
      <xdr:colOff>200024</xdr:colOff>
      <xdr:row>29</xdr:row>
      <xdr:rowOff>66676</xdr:rowOff>
    </xdr:from>
    <xdr:to>
      <xdr:col>5</xdr:col>
      <xdr:colOff>183140</xdr:colOff>
      <xdr:row>31</xdr:row>
      <xdr:rowOff>19050</xdr:rowOff>
    </xdr:to>
    <xdr:sp macro="" textlink="">
      <xdr:nvSpPr>
        <xdr:cNvPr id="15" name="9 Rectángulo redondeado">
          <a:hlinkClick xmlns:r="http://schemas.openxmlformats.org/officeDocument/2006/relationships" r:id="rId13"/>
          <a:extLst>
            <a:ext uri="{FF2B5EF4-FFF2-40B4-BE49-F238E27FC236}">
              <a16:creationId xmlns:a16="http://schemas.microsoft.com/office/drawing/2014/main" id="{00000000-0008-0000-0300-00000F000000}"/>
            </a:ext>
          </a:extLst>
        </xdr:cNvPr>
        <xdr:cNvSpPr/>
      </xdr:nvSpPr>
      <xdr:spPr>
        <a:xfrm>
          <a:off x="200024" y="5057776"/>
          <a:ext cx="3307341" cy="276224"/>
        </a:xfrm>
        <a:prstGeom prst="roundRect">
          <a:avLst>
            <a:gd name="adj" fmla="val 15217"/>
          </a:avLst>
        </a:prstGeom>
        <a:solidFill>
          <a:schemeClr val="tx2"/>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es-CO" sz="1200" b="1" cap="none" spc="0">
              <a:ln w="18415" cmpd="sng">
                <a:noFill/>
                <a:prstDash val="solid"/>
              </a:ln>
              <a:solidFill>
                <a:srgbClr val="FFFFFF"/>
              </a:solidFill>
              <a:effectLst>
                <a:outerShdw blurRad="63500" dir="3600000" algn="tl" rotWithShape="0">
                  <a:srgbClr val="000000">
                    <a:alpha val="70000"/>
                  </a:srgbClr>
                </a:outerShdw>
              </a:effectLst>
            </a:rPr>
            <a:t>RESUMEN: IMPULSORES</a:t>
          </a:r>
          <a:r>
            <a:rPr lang="es-CO" sz="1200" b="1" cap="none" spc="0" baseline="0">
              <a:ln w="18415" cmpd="sng">
                <a:noFill/>
                <a:prstDash val="solid"/>
              </a:ln>
              <a:solidFill>
                <a:srgbClr val="FFFFFF"/>
              </a:solidFill>
              <a:effectLst>
                <a:outerShdw blurRad="63500" dir="3600000" algn="tl" rotWithShape="0">
                  <a:srgbClr val="000000">
                    <a:alpha val="70000"/>
                  </a:srgbClr>
                </a:outerShdw>
              </a:effectLst>
            </a:rPr>
            <a:t> ESTRATÉGICOS</a:t>
          </a:r>
          <a:endParaRPr lang="es-CO" sz="1200" b="1" cap="none" spc="0">
            <a:ln w="18415" cmpd="sng">
              <a:noFill/>
              <a:prstDash val="solid"/>
            </a:ln>
            <a:solidFill>
              <a:srgbClr val="FFFFFF"/>
            </a:solidFill>
            <a:effectLst>
              <a:outerShdw blurRad="63500" dir="3600000" algn="tl" rotWithShape="0">
                <a:srgbClr val="000000">
                  <a:alpha val="7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24494</xdr:colOff>
      <xdr:row>0</xdr:row>
      <xdr:rowOff>164988</xdr:rowOff>
    </xdr:from>
    <xdr:ext cx="8500381" cy="468013"/>
    <xdr:sp macro="" textlink="">
      <xdr:nvSpPr>
        <xdr:cNvPr id="3" name="13 Rectángulo">
          <a:extLst>
            <a:ext uri="{FF2B5EF4-FFF2-40B4-BE49-F238E27FC236}">
              <a16:creationId xmlns:a16="http://schemas.microsoft.com/office/drawing/2014/main" id="{00000000-0008-0000-0400-000003000000}"/>
            </a:ext>
          </a:extLst>
        </xdr:cNvPr>
        <xdr:cNvSpPr/>
      </xdr:nvSpPr>
      <xdr:spPr>
        <a:xfrm>
          <a:off x="607900" y="164988"/>
          <a:ext cx="8500381" cy="468013"/>
        </a:xfrm>
        <a:prstGeom prst="rect">
          <a:avLst/>
        </a:prstGeom>
        <a:noFill/>
        <a:ln>
          <a:solidFill>
            <a:schemeClr val="bg1"/>
          </a:solidFill>
        </a:ln>
      </xdr:spPr>
      <xdr:txBody>
        <a:bodyPr wrap="square" lIns="91440" tIns="45720" rIns="91440" bIns="45720" anchor="ctr">
          <a:spAutoFit/>
        </a:bodyPr>
        <a:lstStyle/>
        <a:p>
          <a:pPr algn="ctr"/>
          <a:r>
            <a:rPr lang="es-ES"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Arial" pitchFamily="34" charset="0"/>
            </a:rPr>
            <a:t>EJECUCIÓN PRESUPUESTAL - AQUÍ CONSTRUIMOS FUTURO</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219563</xdr:colOff>
      <xdr:row>3</xdr:row>
      <xdr:rowOff>0</xdr:rowOff>
    </xdr:from>
    <xdr:to>
      <xdr:col>1</xdr:col>
      <xdr:colOff>219563</xdr:colOff>
      <xdr:row>8</xdr:row>
      <xdr:rowOff>125865</xdr:rowOff>
    </xdr:to>
    <xdr:pic>
      <xdr:nvPicPr>
        <xdr:cNvPr id="2" name="1 Imagen" descr="PDI.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cstate="print"/>
        <a:stretch>
          <a:fillRect/>
        </a:stretch>
      </xdr:blipFill>
      <xdr:spPr>
        <a:xfrm>
          <a:off x="800588" y="847725"/>
          <a:ext cx="0" cy="1695109"/>
        </a:xfrm>
        <a:prstGeom prst="rect">
          <a:avLst/>
        </a:prstGeom>
      </xdr:spPr>
    </xdr:pic>
    <xdr:clientData/>
  </xdr:twoCellAnchor>
  <xdr:twoCellAnchor editAs="oneCell">
    <xdr:from>
      <xdr:col>6</xdr:col>
      <xdr:colOff>0</xdr:colOff>
      <xdr:row>3</xdr:row>
      <xdr:rowOff>0</xdr:rowOff>
    </xdr:from>
    <xdr:to>
      <xdr:col>6</xdr:col>
      <xdr:colOff>0</xdr:colOff>
      <xdr:row>8</xdr:row>
      <xdr:rowOff>114689</xdr:rowOff>
    </xdr:to>
    <xdr:pic>
      <xdr:nvPicPr>
        <xdr:cNvPr id="3" name="2 Imagen" descr="Max.PNG">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cstate="print"/>
        <a:stretch>
          <a:fillRect/>
        </a:stretch>
      </xdr:blipFill>
      <xdr:spPr>
        <a:xfrm>
          <a:off x="10887075" y="847725"/>
          <a:ext cx="0" cy="16839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219563</xdr:colOff>
      <xdr:row>3</xdr:row>
      <xdr:rowOff>0</xdr:rowOff>
    </xdr:from>
    <xdr:to>
      <xdr:col>1</xdr:col>
      <xdr:colOff>219563</xdr:colOff>
      <xdr:row>9</xdr:row>
      <xdr:rowOff>161584</xdr:rowOff>
    </xdr:to>
    <xdr:pic>
      <xdr:nvPicPr>
        <xdr:cNvPr id="2" name="1 Imagen" descr="PDI.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tretch>
          <a:fillRect/>
        </a:stretch>
      </xdr:blipFill>
      <xdr:spPr>
        <a:xfrm>
          <a:off x="552938" y="31343"/>
          <a:ext cx="0" cy="831510"/>
        </a:xfrm>
        <a:prstGeom prst="rect">
          <a:avLst/>
        </a:prstGeom>
      </xdr:spPr>
    </xdr:pic>
    <xdr:clientData/>
  </xdr:twoCellAnchor>
  <xdr:twoCellAnchor editAs="oneCell">
    <xdr:from>
      <xdr:col>5</xdr:col>
      <xdr:colOff>0</xdr:colOff>
      <xdr:row>3</xdr:row>
      <xdr:rowOff>0</xdr:rowOff>
    </xdr:from>
    <xdr:to>
      <xdr:col>5</xdr:col>
      <xdr:colOff>0</xdr:colOff>
      <xdr:row>9</xdr:row>
      <xdr:rowOff>150408</xdr:rowOff>
    </xdr:to>
    <xdr:pic>
      <xdr:nvPicPr>
        <xdr:cNvPr id="3" name="2 Imagen" descr="Max.PNG">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cstate="print"/>
        <a:stretch>
          <a:fillRect/>
        </a:stretch>
      </xdr:blipFill>
      <xdr:spPr>
        <a:xfrm>
          <a:off x="5127814" y="33617"/>
          <a:ext cx="0" cy="8203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61</xdr:row>
      <xdr:rowOff>39290</xdr:rowOff>
    </xdr:from>
    <xdr:to>
      <xdr:col>8</xdr:col>
      <xdr:colOff>11906</xdr:colOff>
      <xdr:row>77</xdr:row>
      <xdr:rowOff>115490</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xdr:colOff>
      <xdr:row>1</xdr:row>
      <xdr:rowOff>0</xdr:rowOff>
    </xdr:from>
    <xdr:ext cx="6977062" cy="468013"/>
    <xdr:sp macro="" textlink="">
      <xdr:nvSpPr>
        <xdr:cNvPr id="4" name="13 Rectángulo">
          <a:extLst>
            <a:ext uri="{FF2B5EF4-FFF2-40B4-BE49-F238E27FC236}">
              <a16:creationId xmlns:a16="http://schemas.microsoft.com/office/drawing/2014/main" id="{00000000-0008-0000-0700-000004000000}"/>
            </a:ext>
          </a:extLst>
        </xdr:cNvPr>
        <xdr:cNvSpPr/>
      </xdr:nvSpPr>
      <xdr:spPr>
        <a:xfrm>
          <a:off x="583407" y="166688"/>
          <a:ext cx="6977062" cy="468013"/>
        </a:xfrm>
        <a:prstGeom prst="rect">
          <a:avLst/>
        </a:prstGeom>
        <a:noFill/>
        <a:ln>
          <a:solidFill>
            <a:schemeClr val="bg1"/>
          </a:solidFill>
        </a:ln>
      </xdr:spPr>
      <xdr:txBody>
        <a:bodyPr wrap="square" lIns="91440" tIns="45720" rIns="91440" bIns="45720" anchor="ctr">
          <a:spAutoFit/>
        </a:bodyPr>
        <a:lstStyle/>
        <a:p>
          <a:pPr algn="ctr"/>
          <a:r>
            <a:rPr lang="es-ES"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Arial" pitchFamily="34" charset="0"/>
            </a:rPr>
            <a:t>EFICIENCIA, EFICACIA Y EFECTIVIDAD</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581025</xdr:colOff>
      <xdr:row>22</xdr:row>
      <xdr:rowOff>95251</xdr:rowOff>
    </xdr:from>
    <xdr:to>
      <xdr:col>4</xdr:col>
      <xdr:colOff>19050</xdr:colOff>
      <xdr:row>46</xdr:row>
      <xdr:rowOff>95250</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54</xdr:row>
      <xdr:rowOff>0</xdr:rowOff>
    </xdr:from>
    <xdr:to>
      <xdr:col>4</xdr:col>
      <xdr:colOff>19050</xdr:colOff>
      <xdr:row>72</xdr:row>
      <xdr:rowOff>0</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1</xdr:row>
      <xdr:rowOff>0</xdr:rowOff>
    </xdr:from>
    <xdr:ext cx="6060281" cy="468013"/>
    <xdr:sp macro="" textlink="">
      <xdr:nvSpPr>
        <xdr:cNvPr id="4" name="13 Rectángulo">
          <a:extLst>
            <a:ext uri="{FF2B5EF4-FFF2-40B4-BE49-F238E27FC236}">
              <a16:creationId xmlns:a16="http://schemas.microsoft.com/office/drawing/2014/main" id="{00000000-0008-0000-0800-000004000000}"/>
            </a:ext>
          </a:extLst>
        </xdr:cNvPr>
        <xdr:cNvSpPr/>
      </xdr:nvSpPr>
      <xdr:spPr>
        <a:xfrm>
          <a:off x="583406" y="273844"/>
          <a:ext cx="6060281" cy="468013"/>
        </a:xfrm>
        <a:prstGeom prst="rect">
          <a:avLst/>
        </a:prstGeom>
        <a:noFill/>
        <a:ln>
          <a:solidFill>
            <a:schemeClr val="bg1"/>
          </a:solidFill>
        </a:ln>
      </xdr:spPr>
      <xdr:txBody>
        <a:bodyPr wrap="square" lIns="91440" tIns="45720" rIns="91440" bIns="45720" anchor="ctr">
          <a:spAutoFit/>
        </a:bodyPr>
        <a:lstStyle/>
        <a:p>
          <a:pPr algn="ctr"/>
          <a:r>
            <a:rPr lang="es-ES" sz="24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Arial" pitchFamily="34" charset="0"/>
            </a:rPr>
            <a:t>RESULTADOS CONSOLIDADOS - 3 NIVELES</a:t>
          </a:r>
        </a:p>
      </xdr:txBody>
    </xdr:sp>
    <xdr:clientData/>
  </xdr:oneCellAnchor>
  <xdr:twoCellAnchor>
    <xdr:from>
      <xdr:col>1</xdr:col>
      <xdr:colOff>0</xdr:colOff>
      <xdr:row>80</xdr:row>
      <xdr:rowOff>0</xdr:rowOff>
    </xdr:from>
    <xdr:to>
      <xdr:col>4</xdr:col>
      <xdr:colOff>19050</xdr:colOff>
      <xdr:row>98</xdr:row>
      <xdr:rowOff>0</xdr:rowOff>
    </xdr:to>
    <xdr:graphicFrame macro="">
      <xdr:nvGraphicFramePr>
        <xdr:cNvPr id="5" name="Gráfico 4">
          <a:extLst>
            <a:ext uri="{FF2B5EF4-FFF2-40B4-BE49-F238E27FC236}">
              <a16:creationId xmlns:a16="http://schemas.microsoft.com/office/drawing/2014/main" id="{B544E3CF-E99B-49C0-9F34-CD09FEE54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106</xdr:row>
      <xdr:rowOff>0</xdr:rowOff>
    </xdr:from>
    <xdr:to>
      <xdr:col>4</xdr:col>
      <xdr:colOff>19050</xdr:colOff>
      <xdr:row>124</xdr:row>
      <xdr:rowOff>0</xdr:rowOff>
    </xdr:to>
    <xdr:graphicFrame macro="">
      <xdr:nvGraphicFramePr>
        <xdr:cNvPr id="6" name="Gráfico 5">
          <a:extLst>
            <a:ext uri="{FF2B5EF4-FFF2-40B4-BE49-F238E27FC236}">
              <a16:creationId xmlns:a16="http://schemas.microsoft.com/office/drawing/2014/main" id="{4FCF9CB9-DB80-451C-8C3E-8F433968B0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132</xdr:row>
      <xdr:rowOff>0</xdr:rowOff>
    </xdr:from>
    <xdr:to>
      <xdr:col>4</xdr:col>
      <xdr:colOff>19050</xdr:colOff>
      <xdr:row>150</xdr:row>
      <xdr:rowOff>0</xdr:rowOff>
    </xdr:to>
    <xdr:graphicFrame macro="">
      <xdr:nvGraphicFramePr>
        <xdr:cNvPr id="7" name="Gráfico 6">
          <a:extLst>
            <a:ext uri="{FF2B5EF4-FFF2-40B4-BE49-F238E27FC236}">
              <a16:creationId xmlns:a16="http://schemas.microsoft.com/office/drawing/2014/main" id="{10AA878A-B516-4EFF-ACAD-075A5104F2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158</xdr:row>
      <xdr:rowOff>0</xdr:rowOff>
    </xdr:from>
    <xdr:to>
      <xdr:col>4</xdr:col>
      <xdr:colOff>19050</xdr:colOff>
      <xdr:row>176</xdr:row>
      <xdr:rowOff>0</xdr:rowOff>
    </xdr:to>
    <xdr:graphicFrame macro="">
      <xdr:nvGraphicFramePr>
        <xdr:cNvPr id="8" name="Gráfico 7">
          <a:extLst>
            <a:ext uri="{FF2B5EF4-FFF2-40B4-BE49-F238E27FC236}">
              <a16:creationId xmlns:a16="http://schemas.microsoft.com/office/drawing/2014/main" id="{9164F102-3F12-4005-8116-80970F5CF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184</xdr:row>
      <xdr:rowOff>0</xdr:rowOff>
    </xdr:from>
    <xdr:to>
      <xdr:col>4</xdr:col>
      <xdr:colOff>19050</xdr:colOff>
      <xdr:row>202</xdr:row>
      <xdr:rowOff>0</xdr:rowOff>
    </xdr:to>
    <xdr:graphicFrame macro="">
      <xdr:nvGraphicFramePr>
        <xdr:cNvPr id="9" name="Gráfico 8">
          <a:extLst>
            <a:ext uri="{FF2B5EF4-FFF2-40B4-BE49-F238E27FC236}">
              <a16:creationId xmlns:a16="http://schemas.microsoft.com/office/drawing/2014/main" id="{99BDC0AA-7ED1-4D8E-AD5B-2816BCB61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20</xdr:col>
      <xdr:colOff>638175</xdr:colOff>
      <xdr:row>18</xdr:row>
      <xdr:rowOff>114300</xdr:rowOff>
    </xdr:to>
    <xdr:sp macro="" textlink="">
      <xdr:nvSpPr>
        <xdr:cNvPr id="1026" name="Rectangle 2" hidden="1">
          <a:extLst>
            <a:ext uri="{FF2B5EF4-FFF2-40B4-BE49-F238E27FC236}">
              <a16:creationId xmlns:a16="http://schemas.microsoft.com/office/drawing/2014/main" id="{00000000-0008-0000-09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15</xdr:col>
      <xdr:colOff>0</xdr:colOff>
      <xdr:row>12</xdr:row>
      <xdr:rowOff>257175</xdr:rowOff>
    </xdr:to>
    <xdr:sp macro="" textlink="">
      <xdr:nvSpPr>
        <xdr:cNvPr id="2050" name="Rectangle 2" hidden="1">
          <a:extLst>
            <a:ext uri="{FF2B5EF4-FFF2-40B4-BE49-F238E27FC236}">
              <a16:creationId xmlns:a16="http://schemas.microsoft.com/office/drawing/2014/main" id="{00000000-0008-0000-0A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18</xdr:col>
      <xdr:colOff>466725</xdr:colOff>
      <xdr:row>26</xdr:row>
      <xdr:rowOff>0</xdr:rowOff>
    </xdr:to>
    <xdr:sp macro="" textlink="">
      <xdr:nvSpPr>
        <xdr:cNvPr id="2" name="AutoShape 2">
          <a:extLst>
            <a:ext uri="{FF2B5EF4-FFF2-40B4-BE49-F238E27FC236}">
              <a16:creationId xmlns:a16="http://schemas.microsoft.com/office/drawing/2014/main" id="{00000000-0008-0000-0A00-000002000000}"/>
            </a:ext>
          </a:extLst>
        </xdr:cNvPr>
        <xdr:cNvSpPr>
          <a:spLocks noChangeArrowheads="1"/>
        </xdr:cNvSpPr>
      </xdr:nvSpPr>
      <xdr:spPr bwMode="auto">
        <a:xfrm>
          <a:off x="0" y="0"/>
          <a:ext cx="11772900" cy="79914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18</xdr:col>
      <xdr:colOff>466725</xdr:colOff>
      <xdr:row>26</xdr:row>
      <xdr:rowOff>0</xdr:rowOff>
    </xdr:to>
    <xdr:sp macro="" textlink="">
      <xdr:nvSpPr>
        <xdr:cNvPr id="3" name="AutoShape 2">
          <a:extLst>
            <a:ext uri="{FF2B5EF4-FFF2-40B4-BE49-F238E27FC236}">
              <a16:creationId xmlns:a16="http://schemas.microsoft.com/office/drawing/2014/main" id="{00000000-0008-0000-0A00-000003000000}"/>
            </a:ext>
          </a:extLst>
        </xdr:cNvPr>
        <xdr:cNvSpPr>
          <a:spLocks noChangeArrowheads="1"/>
        </xdr:cNvSpPr>
      </xdr:nvSpPr>
      <xdr:spPr bwMode="auto">
        <a:xfrm>
          <a:off x="0" y="0"/>
          <a:ext cx="11772900" cy="79914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18</xdr:col>
      <xdr:colOff>466725</xdr:colOff>
      <xdr:row>26</xdr:row>
      <xdr:rowOff>0</xdr:rowOff>
    </xdr:to>
    <xdr:sp macro="" textlink="">
      <xdr:nvSpPr>
        <xdr:cNvPr id="4" name="AutoShape 2">
          <a:extLst>
            <a:ext uri="{FF2B5EF4-FFF2-40B4-BE49-F238E27FC236}">
              <a16:creationId xmlns:a16="http://schemas.microsoft.com/office/drawing/2014/main" id="{00000000-0008-0000-0A00-000004000000}"/>
            </a:ext>
          </a:extLst>
        </xdr:cNvPr>
        <xdr:cNvSpPr>
          <a:spLocks noChangeArrowheads="1"/>
        </xdr:cNvSpPr>
      </xdr:nvSpPr>
      <xdr:spPr bwMode="auto">
        <a:xfrm>
          <a:off x="0" y="0"/>
          <a:ext cx="11772900" cy="7991475"/>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L355"/>
  <sheetViews>
    <sheetView workbookViewId="0">
      <selection activeCell="L2" sqref="L2"/>
    </sheetView>
  </sheetViews>
  <sheetFormatPr baseColWidth="10" defaultColWidth="9.140625" defaultRowHeight="12.75" customHeight="1" x14ac:dyDescent="0.2"/>
  <cols>
    <col min="1" max="2" width="9.5703125" style="79" customWidth="1"/>
    <col min="3" max="3" width="25.42578125" style="79" customWidth="1"/>
    <col min="4" max="4" width="61.85546875" style="79" customWidth="1"/>
    <col min="5" max="12" width="9.5703125" style="79" customWidth="1"/>
    <col min="13" max="254" width="9.140625" style="79"/>
    <col min="255" max="255" width="9.140625" style="79" customWidth="1"/>
    <col min="256" max="256" width="13" style="79" bestFit="1" customWidth="1"/>
    <col min="257" max="257" width="23.85546875" style="79" bestFit="1" customWidth="1"/>
    <col min="258" max="258" width="153.7109375" style="79" bestFit="1" customWidth="1"/>
    <col min="259" max="259" width="9.140625" style="79" customWidth="1"/>
    <col min="260" max="260" width="68.28515625" style="79" customWidth="1"/>
    <col min="261" max="510" width="9.140625" style="79"/>
    <col min="511" max="511" width="9.140625" style="79" customWidth="1"/>
    <col min="512" max="512" width="13" style="79" bestFit="1" customWidth="1"/>
    <col min="513" max="513" width="23.85546875" style="79" bestFit="1" customWidth="1"/>
    <col min="514" max="514" width="153.7109375" style="79" bestFit="1" customWidth="1"/>
    <col min="515" max="515" width="9.140625" style="79" customWidth="1"/>
    <col min="516" max="516" width="68.28515625" style="79" customWidth="1"/>
    <col min="517" max="766" width="9.140625" style="79"/>
    <col min="767" max="767" width="9.140625" style="79" customWidth="1"/>
    <col min="768" max="768" width="13" style="79" bestFit="1" customWidth="1"/>
    <col min="769" max="769" width="23.85546875" style="79" bestFit="1" customWidth="1"/>
    <col min="770" max="770" width="153.7109375" style="79" bestFit="1" customWidth="1"/>
    <col min="771" max="771" width="9.140625" style="79" customWidth="1"/>
    <col min="772" max="772" width="68.28515625" style="79" customWidth="1"/>
    <col min="773" max="1022" width="9.140625" style="79"/>
    <col min="1023" max="1023" width="9.140625" style="79" customWidth="1"/>
    <col min="1024" max="1024" width="13" style="79" bestFit="1" customWidth="1"/>
    <col min="1025" max="1025" width="23.85546875" style="79" bestFit="1" customWidth="1"/>
    <col min="1026" max="1026" width="153.7109375" style="79" bestFit="1" customWidth="1"/>
    <col min="1027" max="1027" width="9.140625" style="79" customWidth="1"/>
    <col min="1028" max="1028" width="68.28515625" style="79" customWidth="1"/>
    <col min="1029" max="1278" width="9.140625" style="79"/>
    <col min="1279" max="1279" width="9.140625" style="79" customWidth="1"/>
    <col min="1280" max="1280" width="13" style="79" bestFit="1" customWidth="1"/>
    <col min="1281" max="1281" width="23.85546875" style="79" bestFit="1" customWidth="1"/>
    <col min="1282" max="1282" width="153.7109375" style="79" bestFit="1" customWidth="1"/>
    <col min="1283" max="1283" width="9.140625" style="79" customWidth="1"/>
    <col min="1284" max="1284" width="68.28515625" style="79" customWidth="1"/>
    <col min="1285" max="1534" width="9.140625" style="79"/>
    <col min="1535" max="1535" width="9.140625" style="79" customWidth="1"/>
    <col min="1536" max="1536" width="13" style="79" bestFit="1" customWidth="1"/>
    <col min="1537" max="1537" width="23.85546875" style="79" bestFit="1" customWidth="1"/>
    <col min="1538" max="1538" width="153.7109375" style="79" bestFit="1" customWidth="1"/>
    <col min="1539" max="1539" width="9.140625" style="79" customWidth="1"/>
    <col min="1540" max="1540" width="68.28515625" style="79" customWidth="1"/>
    <col min="1541" max="1790" width="9.140625" style="79"/>
    <col min="1791" max="1791" width="9.140625" style="79" customWidth="1"/>
    <col min="1792" max="1792" width="13" style="79" bestFit="1" customWidth="1"/>
    <col min="1793" max="1793" width="23.85546875" style="79" bestFit="1" customWidth="1"/>
    <col min="1794" max="1794" width="153.7109375" style="79" bestFit="1" customWidth="1"/>
    <col min="1795" max="1795" width="9.140625" style="79" customWidth="1"/>
    <col min="1796" max="1796" width="68.28515625" style="79" customWidth="1"/>
    <col min="1797" max="2046" width="9.140625" style="79"/>
    <col min="2047" max="2047" width="9.140625" style="79" customWidth="1"/>
    <col min="2048" max="2048" width="13" style="79" bestFit="1" customWidth="1"/>
    <col min="2049" max="2049" width="23.85546875" style="79" bestFit="1" customWidth="1"/>
    <col min="2050" max="2050" width="153.7109375" style="79" bestFit="1" customWidth="1"/>
    <col min="2051" max="2051" width="9.140625" style="79" customWidth="1"/>
    <col min="2052" max="2052" width="68.28515625" style="79" customWidth="1"/>
    <col min="2053" max="2302" width="9.140625" style="79"/>
    <col min="2303" max="2303" width="9.140625" style="79" customWidth="1"/>
    <col min="2304" max="2304" width="13" style="79" bestFit="1" customWidth="1"/>
    <col min="2305" max="2305" width="23.85546875" style="79" bestFit="1" customWidth="1"/>
    <col min="2306" max="2306" width="153.7109375" style="79" bestFit="1" customWidth="1"/>
    <col min="2307" max="2307" width="9.140625" style="79" customWidth="1"/>
    <col min="2308" max="2308" width="68.28515625" style="79" customWidth="1"/>
    <col min="2309" max="2558" width="9.140625" style="79"/>
    <col min="2559" max="2559" width="9.140625" style="79" customWidth="1"/>
    <col min="2560" max="2560" width="13" style="79" bestFit="1" customWidth="1"/>
    <col min="2561" max="2561" width="23.85546875" style="79" bestFit="1" customWidth="1"/>
    <col min="2562" max="2562" width="153.7109375" style="79" bestFit="1" customWidth="1"/>
    <col min="2563" max="2563" width="9.140625" style="79" customWidth="1"/>
    <col min="2564" max="2564" width="68.28515625" style="79" customWidth="1"/>
    <col min="2565" max="2814" width="9.140625" style="79"/>
    <col min="2815" max="2815" width="9.140625" style="79" customWidth="1"/>
    <col min="2816" max="2816" width="13" style="79" bestFit="1" customWidth="1"/>
    <col min="2817" max="2817" width="23.85546875" style="79" bestFit="1" customWidth="1"/>
    <col min="2818" max="2818" width="153.7109375" style="79" bestFit="1" customWidth="1"/>
    <col min="2819" max="2819" width="9.140625" style="79" customWidth="1"/>
    <col min="2820" max="2820" width="68.28515625" style="79" customWidth="1"/>
    <col min="2821" max="3070" width="9.140625" style="79"/>
    <col min="3071" max="3071" width="9.140625" style="79" customWidth="1"/>
    <col min="3072" max="3072" width="13" style="79" bestFit="1" customWidth="1"/>
    <col min="3073" max="3073" width="23.85546875" style="79" bestFit="1" customWidth="1"/>
    <col min="3074" max="3074" width="153.7109375" style="79" bestFit="1" customWidth="1"/>
    <col min="3075" max="3075" width="9.140625" style="79" customWidth="1"/>
    <col min="3076" max="3076" width="68.28515625" style="79" customWidth="1"/>
    <col min="3077" max="3326" width="9.140625" style="79"/>
    <col min="3327" max="3327" width="9.140625" style="79" customWidth="1"/>
    <col min="3328" max="3328" width="13" style="79" bestFit="1" customWidth="1"/>
    <col min="3329" max="3329" width="23.85546875" style="79" bestFit="1" customWidth="1"/>
    <col min="3330" max="3330" width="153.7109375" style="79" bestFit="1" customWidth="1"/>
    <col min="3331" max="3331" width="9.140625" style="79" customWidth="1"/>
    <col min="3332" max="3332" width="68.28515625" style="79" customWidth="1"/>
    <col min="3333" max="3582" width="9.140625" style="79"/>
    <col min="3583" max="3583" width="9.140625" style="79" customWidth="1"/>
    <col min="3584" max="3584" width="13" style="79" bestFit="1" customWidth="1"/>
    <col min="3585" max="3585" width="23.85546875" style="79" bestFit="1" customWidth="1"/>
    <col min="3586" max="3586" width="153.7109375" style="79" bestFit="1" customWidth="1"/>
    <col min="3587" max="3587" width="9.140625" style="79" customWidth="1"/>
    <col min="3588" max="3588" width="68.28515625" style="79" customWidth="1"/>
    <col min="3589" max="3838" width="9.140625" style="79"/>
    <col min="3839" max="3839" width="9.140625" style="79" customWidth="1"/>
    <col min="3840" max="3840" width="13" style="79" bestFit="1" customWidth="1"/>
    <col min="3841" max="3841" width="23.85546875" style="79" bestFit="1" customWidth="1"/>
    <col min="3842" max="3842" width="153.7109375" style="79" bestFit="1" customWidth="1"/>
    <col min="3843" max="3843" width="9.140625" style="79" customWidth="1"/>
    <col min="3844" max="3844" width="68.28515625" style="79" customWidth="1"/>
    <col min="3845" max="4094" width="9.140625" style="79"/>
    <col min="4095" max="4095" width="9.140625" style="79" customWidth="1"/>
    <col min="4096" max="4096" width="13" style="79" bestFit="1" customWidth="1"/>
    <col min="4097" max="4097" width="23.85546875" style="79" bestFit="1" customWidth="1"/>
    <col min="4098" max="4098" width="153.7109375" style="79" bestFit="1" customWidth="1"/>
    <col min="4099" max="4099" width="9.140625" style="79" customWidth="1"/>
    <col min="4100" max="4100" width="68.28515625" style="79" customWidth="1"/>
    <col min="4101" max="4350" width="9.140625" style="79"/>
    <col min="4351" max="4351" width="9.140625" style="79" customWidth="1"/>
    <col min="4352" max="4352" width="13" style="79" bestFit="1" customWidth="1"/>
    <col min="4353" max="4353" width="23.85546875" style="79" bestFit="1" customWidth="1"/>
    <col min="4354" max="4354" width="153.7109375" style="79" bestFit="1" customWidth="1"/>
    <col min="4355" max="4355" width="9.140625" style="79" customWidth="1"/>
    <col min="4356" max="4356" width="68.28515625" style="79" customWidth="1"/>
    <col min="4357" max="4606" width="9.140625" style="79"/>
    <col min="4607" max="4607" width="9.140625" style="79" customWidth="1"/>
    <col min="4608" max="4608" width="13" style="79" bestFit="1" customWidth="1"/>
    <col min="4609" max="4609" width="23.85546875" style="79" bestFit="1" customWidth="1"/>
    <col min="4610" max="4610" width="153.7109375" style="79" bestFit="1" customWidth="1"/>
    <col min="4611" max="4611" width="9.140625" style="79" customWidth="1"/>
    <col min="4612" max="4612" width="68.28515625" style="79" customWidth="1"/>
    <col min="4613" max="4862" width="9.140625" style="79"/>
    <col min="4863" max="4863" width="9.140625" style="79" customWidth="1"/>
    <col min="4864" max="4864" width="13" style="79" bestFit="1" customWidth="1"/>
    <col min="4865" max="4865" width="23.85546875" style="79" bestFit="1" customWidth="1"/>
    <col min="4866" max="4866" width="153.7109375" style="79" bestFit="1" customWidth="1"/>
    <col min="4867" max="4867" width="9.140625" style="79" customWidth="1"/>
    <col min="4868" max="4868" width="68.28515625" style="79" customWidth="1"/>
    <col min="4869" max="5118" width="9.140625" style="79"/>
    <col min="5119" max="5119" width="9.140625" style="79" customWidth="1"/>
    <col min="5120" max="5120" width="13" style="79" bestFit="1" customWidth="1"/>
    <col min="5121" max="5121" width="23.85546875" style="79" bestFit="1" customWidth="1"/>
    <col min="5122" max="5122" width="153.7109375" style="79" bestFit="1" customWidth="1"/>
    <col min="5123" max="5123" width="9.140625" style="79" customWidth="1"/>
    <col min="5124" max="5124" width="68.28515625" style="79" customWidth="1"/>
    <col min="5125" max="5374" width="9.140625" style="79"/>
    <col min="5375" max="5375" width="9.140625" style="79" customWidth="1"/>
    <col min="5376" max="5376" width="13" style="79" bestFit="1" customWidth="1"/>
    <col min="5377" max="5377" width="23.85546875" style="79" bestFit="1" customWidth="1"/>
    <col min="5378" max="5378" width="153.7109375" style="79" bestFit="1" customWidth="1"/>
    <col min="5379" max="5379" width="9.140625" style="79" customWidth="1"/>
    <col min="5380" max="5380" width="68.28515625" style="79" customWidth="1"/>
    <col min="5381" max="5630" width="9.140625" style="79"/>
    <col min="5631" max="5631" width="9.140625" style="79" customWidth="1"/>
    <col min="5632" max="5632" width="13" style="79" bestFit="1" customWidth="1"/>
    <col min="5633" max="5633" width="23.85546875" style="79" bestFit="1" customWidth="1"/>
    <col min="5634" max="5634" width="153.7109375" style="79" bestFit="1" customWidth="1"/>
    <col min="5635" max="5635" width="9.140625" style="79" customWidth="1"/>
    <col min="5636" max="5636" width="68.28515625" style="79" customWidth="1"/>
    <col min="5637" max="5886" width="9.140625" style="79"/>
    <col min="5887" max="5887" width="9.140625" style="79" customWidth="1"/>
    <col min="5888" max="5888" width="13" style="79" bestFit="1" customWidth="1"/>
    <col min="5889" max="5889" width="23.85546875" style="79" bestFit="1" customWidth="1"/>
    <col min="5890" max="5890" width="153.7109375" style="79" bestFit="1" customWidth="1"/>
    <col min="5891" max="5891" width="9.140625" style="79" customWidth="1"/>
    <col min="5892" max="5892" width="68.28515625" style="79" customWidth="1"/>
    <col min="5893" max="6142" width="9.140625" style="79"/>
    <col min="6143" max="6143" width="9.140625" style="79" customWidth="1"/>
    <col min="6144" max="6144" width="13" style="79" bestFit="1" customWidth="1"/>
    <col min="6145" max="6145" width="23.85546875" style="79" bestFit="1" customWidth="1"/>
    <col min="6146" max="6146" width="153.7109375" style="79" bestFit="1" customWidth="1"/>
    <col min="6147" max="6147" width="9.140625" style="79" customWidth="1"/>
    <col min="6148" max="6148" width="68.28515625" style="79" customWidth="1"/>
    <col min="6149" max="6398" width="9.140625" style="79"/>
    <col min="6399" max="6399" width="9.140625" style="79" customWidth="1"/>
    <col min="6400" max="6400" width="13" style="79" bestFit="1" customWidth="1"/>
    <col min="6401" max="6401" width="23.85546875" style="79" bestFit="1" customWidth="1"/>
    <col min="6402" max="6402" width="153.7109375" style="79" bestFit="1" customWidth="1"/>
    <col min="6403" max="6403" width="9.140625" style="79" customWidth="1"/>
    <col min="6404" max="6404" width="68.28515625" style="79" customWidth="1"/>
    <col min="6405" max="6654" width="9.140625" style="79"/>
    <col min="6655" max="6655" width="9.140625" style="79" customWidth="1"/>
    <col min="6656" max="6656" width="13" style="79" bestFit="1" customWidth="1"/>
    <col min="6657" max="6657" width="23.85546875" style="79" bestFit="1" customWidth="1"/>
    <col min="6658" max="6658" width="153.7109375" style="79" bestFit="1" customWidth="1"/>
    <col min="6659" max="6659" width="9.140625" style="79" customWidth="1"/>
    <col min="6660" max="6660" width="68.28515625" style="79" customWidth="1"/>
    <col min="6661" max="6910" width="9.140625" style="79"/>
    <col min="6911" max="6911" width="9.140625" style="79" customWidth="1"/>
    <col min="6912" max="6912" width="13" style="79" bestFit="1" customWidth="1"/>
    <col min="6913" max="6913" width="23.85546875" style="79" bestFit="1" customWidth="1"/>
    <col min="6914" max="6914" width="153.7109375" style="79" bestFit="1" customWidth="1"/>
    <col min="6915" max="6915" width="9.140625" style="79" customWidth="1"/>
    <col min="6916" max="6916" width="68.28515625" style="79" customWidth="1"/>
    <col min="6917" max="7166" width="9.140625" style="79"/>
    <col min="7167" max="7167" width="9.140625" style="79" customWidth="1"/>
    <col min="7168" max="7168" width="13" style="79" bestFit="1" customWidth="1"/>
    <col min="7169" max="7169" width="23.85546875" style="79" bestFit="1" customWidth="1"/>
    <col min="7170" max="7170" width="153.7109375" style="79" bestFit="1" customWidth="1"/>
    <col min="7171" max="7171" width="9.140625" style="79" customWidth="1"/>
    <col min="7172" max="7172" width="68.28515625" style="79" customWidth="1"/>
    <col min="7173" max="7422" width="9.140625" style="79"/>
    <col min="7423" max="7423" width="9.140625" style="79" customWidth="1"/>
    <col min="7424" max="7424" width="13" style="79" bestFit="1" customWidth="1"/>
    <col min="7425" max="7425" width="23.85546875" style="79" bestFit="1" customWidth="1"/>
    <col min="7426" max="7426" width="153.7109375" style="79" bestFit="1" customWidth="1"/>
    <col min="7427" max="7427" width="9.140625" style="79" customWidth="1"/>
    <col min="7428" max="7428" width="68.28515625" style="79" customWidth="1"/>
    <col min="7429" max="7678" width="9.140625" style="79"/>
    <col min="7679" max="7679" width="9.140625" style="79" customWidth="1"/>
    <col min="7680" max="7680" width="13" style="79" bestFit="1" customWidth="1"/>
    <col min="7681" max="7681" width="23.85546875" style="79" bestFit="1" customWidth="1"/>
    <col min="7682" max="7682" width="153.7109375" style="79" bestFit="1" customWidth="1"/>
    <col min="7683" max="7683" width="9.140625" style="79" customWidth="1"/>
    <col min="7684" max="7684" width="68.28515625" style="79" customWidth="1"/>
    <col min="7685" max="7934" width="9.140625" style="79"/>
    <col min="7935" max="7935" width="9.140625" style="79" customWidth="1"/>
    <col min="7936" max="7936" width="13" style="79" bestFit="1" customWidth="1"/>
    <col min="7937" max="7937" width="23.85546875" style="79" bestFit="1" customWidth="1"/>
    <col min="7938" max="7938" width="153.7109375" style="79" bestFit="1" customWidth="1"/>
    <col min="7939" max="7939" width="9.140625" style="79" customWidth="1"/>
    <col min="7940" max="7940" width="68.28515625" style="79" customWidth="1"/>
    <col min="7941" max="8190" width="9.140625" style="79"/>
    <col min="8191" max="8191" width="9.140625" style="79" customWidth="1"/>
    <col min="8192" max="8192" width="13" style="79" bestFit="1" customWidth="1"/>
    <col min="8193" max="8193" width="23.85546875" style="79" bestFit="1" customWidth="1"/>
    <col min="8194" max="8194" width="153.7109375" style="79" bestFit="1" customWidth="1"/>
    <col min="8195" max="8195" width="9.140625" style="79" customWidth="1"/>
    <col min="8196" max="8196" width="68.28515625" style="79" customWidth="1"/>
    <col min="8197" max="8446" width="9.140625" style="79"/>
    <col min="8447" max="8447" width="9.140625" style="79" customWidth="1"/>
    <col min="8448" max="8448" width="13" style="79" bestFit="1" customWidth="1"/>
    <col min="8449" max="8449" width="23.85546875" style="79" bestFit="1" customWidth="1"/>
    <col min="8450" max="8450" width="153.7109375" style="79" bestFit="1" customWidth="1"/>
    <col min="8451" max="8451" width="9.140625" style="79" customWidth="1"/>
    <col min="8452" max="8452" width="68.28515625" style="79" customWidth="1"/>
    <col min="8453" max="8702" width="9.140625" style="79"/>
    <col min="8703" max="8703" width="9.140625" style="79" customWidth="1"/>
    <col min="8704" max="8704" width="13" style="79" bestFit="1" customWidth="1"/>
    <col min="8705" max="8705" width="23.85546875" style="79" bestFit="1" customWidth="1"/>
    <col min="8706" max="8706" width="153.7109375" style="79" bestFit="1" customWidth="1"/>
    <col min="8707" max="8707" width="9.140625" style="79" customWidth="1"/>
    <col min="8708" max="8708" width="68.28515625" style="79" customWidth="1"/>
    <col min="8709" max="8958" width="9.140625" style="79"/>
    <col min="8959" max="8959" width="9.140625" style="79" customWidth="1"/>
    <col min="8960" max="8960" width="13" style="79" bestFit="1" customWidth="1"/>
    <col min="8961" max="8961" width="23.85546875" style="79" bestFit="1" customWidth="1"/>
    <col min="8962" max="8962" width="153.7109375" style="79" bestFit="1" customWidth="1"/>
    <col min="8963" max="8963" width="9.140625" style="79" customWidth="1"/>
    <col min="8964" max="8964" width="68.28515625" style="79" customWidth="1"/>
    <col min="8965" max="9214" width="9.140625" style="79"/>
    <col min="9215" max="9215" width="9.140625" style="79" customWidth="1"/>
    <col min="9216" max="9216" width="13" style="79" bestFit="1" customWidth="1"/>
    <col min="9217" max="9217" width="23.85546875" style="79" bestFit="1" customWidth="1"/>
    <col min="9218" max="9218" width="153.7109375" style="79" bestFit="1" customWidth="1"/>
    <col min="9219" max="9219" width="9.140625" style="79" customWidth="1"/>
    <col min="9220" max="9220" width="68.28515625" style="79" customWidth="1"/>
    <col min="9221" max="9470" width="9.140625" style="79"/>
    <col min="9471" max="9471" width="9.140625" style="79" customWidth="1"/>
    <col min="9472" max="9472" width="13" style="79" bestFit="1" customWidth="1"/>
    <col min="9473" max="9473" width="23.85546875" style="79" bestFit="1" customWidth="1"/>
    <col min="9474" max="9474" width="153.7109375" style="79" bestFit="1" customWidth="1"/>
    <col min="9475" max="9475" width="9.140625" style="79" customWidth="1"/>
    <col min="9476" max="9476" width="68.28515625" style="79" customWidth="1"/>
    <col min="9477" max="9726" width="9.140625" style="79"/>
    <col min="9727" max="9727" width="9.140625" style="79" customWidth="1"/>
    <col min="9728" max="9728" width="13" style="79" bestFit="1" customWidth="1"/>
    <col min="9729" max="9729" width="23.85546875" style="79" bestFit="1" customWidth="1"/>
    <col min="9730" max="9730" width="153.7109375" style="79" bestFit="1" customWidth="1"/>
    <col min="9731" max="9731" width="9.140625" style="79" customWidth="1"/>
    <col min="9732" max="9732" width="68.28515625" style="79" customWidth="1"/>
    <col min="9733" max="9982" width="9.140625" style="79"/>
    <col min="9983" max="9983" width="9.140625" style="79" customWidth="1"/>
    <col min="9984" max="9984" width="13" style="79" bestFit="1" customWidth="1"/>
    <col min="9985" max="9985" width="23.85546875" style="79" bestFit="1" customWidth="1"/>
    <col min="9986" max="9986" width="153.7109375" style="79" bestFit="1" customWidth="1"/>
    <col min="9987" max="9987" width="9.140625" style="79" customWidth="1"/>
    <col min="9988" max="9988" width="68.28515625" style="79" customWidth="1"/>
    <col min="9989" max="10238" width="9.140625" style="79"/>
    <col min="10239" max="10239" width="9.140625" style="79" customWidth="1"/>
    <col min="10240" max="10240" width="13" style="79" bestFit="1" customWidth="1"/>
    <col min="10241" max="10241" width="23.85546875" style="79" bestFit="1" customWidth="1"/>
    <col min="10242" max="10242" width="153.7109375" style="79" bestFit="1" customWidth="1"/>
    <col min="10243" max="10243" width="9.140625" style="79" customWidth="1"/>
    <col min="10244" max="10244" width="68.28515625" style="79" customWidth="1"/>
    <col min="10245" max="10494" width="9.140625" style="79"/>
    <col min="10495" max="10495" width="9.140625" style="79" customWidth="1"/>
    <col min="10496" max="10496" width="13" style="79" bestFit="1" customWidth="1"/>
    <col min="10497" max="10497" width="23.85546875" style="79" bestFit="1" customWidth="1"/>
    <col min="10498" max="10498" width="153.7109375" style="79" bestFit="1" customWidth="1"/>
    <col min="10499" max="10499" width="9.140625" style="79" customWidth="1"/>
    <col min="10500" max="10500" width="68.28515625" style="79" customWidth="1"/>
    <col min="10501" max="10750" width="9.140625" style="79"/>
    <col min="10751" max="10751" width="9.140625" style="79" customWidth="1"/>
    <col min="10752" max="10752" width="13" style="79" bestFit="1" customWidth="1"/>
    <col min="10753" max="10753" width="23.85546875" style="79" bestFit="1" customWidth="1"/>
    <col min="10754" max="10754" width="153.7109375" style="79" bestFit="1" customWidth="1"/>
    <col min="10755" max="10755" width="9.140625" style="79" customWidth="1"/>
    <col min="10756" max="10756" width="68.28515625" style="79" customWidth="1"/>
    <col min="10757" max="11006" width="9.140625" style="79"/>
    <col min="11007" max="11007" width="9.140625" style="79" customWidth="1"/>
    <col min="11008" max="11008" width="13" style="79" bestFit="1" customWidth="1"/>
    <col min="11009" max="11009" width="23.85546875" style="79" bestFit="1" customWidth="1"/>
    <col min="11010" max="11010" width="153.7109375" style="79" bestFit="1" customWidth="1"/>
    <col min="11011" max="11011" width="9.140625" style="79" customWidth="1"/>
    <col min="11012" max="11012" width="68.28515625" style="79" customWidth="1"/>
    <col min="11013" max="11262" width="9.140625" style="79"/>
    <col min="11263" max="11263" width="9.140625" style="79" customWidth="1"/>
    <col min="11264" max="11264" width="13" style="79" bestFit="1" customWidth="1"/>
    <col min="11265" max="11265" width="23.85546875" style="79" bestFit="1" customWidth="1"/>
    <col min="11266" max="11266" width="153.7109375" style="79" bestFit="1" customWidth="1"/>
    <col min="11267" max="11267" width="9.140625" style="79" customWidth="1"/>
    <col min="11268" max="11268" width="68.28515625" style="79" customWidth="1"/>
    <col min="11269" max="11518" width="9.140625" style="79"/>
    <col min="11519" max="11519" width="9.140625" style="79" customWidth="1"/>
    <col min="11520" max="11520" width="13" style="79" bestFit="1" customWidth="1"/>
    <col min="11521" max="11521" width="23.85546875" style="79" bestFit="1" customWidth="1"/>
    <col min="11522" max="11522" width="153.7109375" style="79" bestFit="1" customWidth="1"/>
    <col min="11523" max="11523" width="9.140625" style="79" customWidth="1"/>
    <col min="11524" max="11524" width="68.28515625" style="79" customWidth="1"/>
    <col min="11525" max="11774" width="9.140625" style="79"/>
    <col min="11775" max="11775" width="9.140625" style="79" customWidth="1"/>
    <col min="11776" max="11776" width="13" style="79" bestFit="1" customWidth="1"/>
    <col min="11777" max="11777" width="23.85546875" style="79" bestFit="1" customWidth="1"/>
    <col min="11778" max="11778" width="153.7109375" style="79" bestFit="1" customWidth="1"/>
    <col min="11779" max="11779" width="9.140625" style="79" customWidth="1"/>
    <col min="11780" max="11780" width="68.28515625" style="79" customWidth="1"/>
    <col min="11781" max="12030" width="9.140625" style="79"/>
    <col min="12031" max="12031" width="9.140625" style="79" customWidth="1"/>
    <col min="12032" max="12032" width="13" style="79" bestFit="1" customWidth="1"/>
    <col min="12033" max="12033" width="23.85546875" style="79" bestFit="1" customWidth="1"/>
    <col min="12034" max="12034" width="153.7109375" style="79" bestFit="1" customWidth="1"/>
    <col min="12035" max="12035" width="9.140625" style="79" customWidth="1"/>
    <col min="12036" max="12036" width="68.28515625" style="79" customWidth="1"/>
    <col min="12037" max="12286" width="9.140625" style="79"/>
    <col min="12287" max="12287" width="9.140625" style="79" customWidth="1"/>
    <col min="12288" max="12288" width="13" style="79" bestFit="1" customWidth="1"/>
    <col min="12289" max="12289" width="23.85546875" style="79" bestFit="1" customWidth="1"/>
    <col min="12290" max="12290" width="153.7109375" style="79" bestFit="1" customWidth="1"/>
    <col min="12291" max="12291" width="9.140625" style="79" customWidth="1"/>
    <col min="12292" max="12292" width="68.28515625" style="79" customWidth="1"/>
    <col min="12293" max="12542" width="9.140625" style="79"/>
    <col min="12543" max="12543" width="9.140625" style="79" customWidth="1"/>
    <col min="12544" max="12544" width="13" style="79" bestFit="1" customWidth="1"/>
    <col min="12545" max="12545" width="23.85546875" style="79" bestFit="1" customWidth="1"/>
    <col min="12546" max="12546" width="153.7109375" style="79" bestFit="1" customWidth="1"/>
    <col min="12547" max="12547" width="9.140625" style="79" customWidth="1"/>
    <col min="12548" max="12548" width="68.28515625" style="79" customWidth="1"/>
    <col min="12549" max="12798" width="9.140625" style="79"/>
    <col min="12799" max="12799" width="9.140625" style="79" customWidth="1"/>
    <col min="12800" max="12800" width="13" style="79" bestFit="1" customWidth="1"/>
    <col min="12801" max="12801" width="23.85546875" style="79" bestFit="1" customWidth="1"/>
    <col min="12802" max="12802" width="153.7109375" style="79" bestFit="1" customWidth="1"/>
    <col min="12803" max="12803" width="9.140625" style="79" customWidth="1"/>
    <col min="12804" max="12804" width="68.28515625" style="79" customWidth="1"/>
    <col min="12805" max="13054" width="9.140625" style="79"/>
    <col min="13055" max="13055" width="9.140625" style="79" customWidth="1"/>
    <col min="13056" max="13056" width="13" style="79" bestFit="1" customWidth="1"/>
    <col min="13057" max="13057" width="23.85546875" style="79" bestFit="1" customWidth="1"/>
    <col min="13058" max="13058" width="153.7109375" style="79" bestFit="1" customWidth="1"/>
    <col min="13059" max="13059" width="9.140625" style="79" customWidth="1"/>
    <col min="13060" max="13060" width="68.28515625" style="79" customWidth="1"/>
    <col min="13061" max="13310" width="9.140625" style="79"/>
    <col min="13311" max="13311" width="9.140625" style="79" customWidth="1"/>
    <col min="13312" max="13312" width="13" style="79" bestFit="1" customWidth="1"/>
    <col min="13313" max="13313" width="23.85546875" style="79" bestFit="1" customWidth="1"/>
    <col min="13314" max="13314" width="153.7109375" style="79" bestFit="1" customWidth="1"/>
    <col min="13315" max="13315" width="9.140625" style="79" customWidth="1"/>
    <col min="13316" max="13316" width="68.28515625" style="79" customWidth="1"/>
    <col min="13317" max="13566" width="9.140625" style="79"/>
    <col min="13567" max="13567" width="9.140625" style="79" customWidth="1"/>
    <col min="13568" max="13568" width="13" style="79" bestFit="1" customWidth="1"/>
    <col min="13569" max="13569" width="23.85546875" style="79" bestFit="1" customWidth="1"/>
    <col min="13570" max="13570" width="153.7109375" style="79" bestFit="1" customWidth="1"/>
    <col min="13571" max="13571" width="9.140625" style="79" customWidth="1"/>
    <col min="13572" max="13572" width="68.28515625" style="79" customWidth="1"/>
    <col min="13573" max="13822" width="9.140625" style="79"/>
    <col min="13823" max="13823" width="9.140625" style="79" customWidth="1"/>
    <col min="13824" max="13824" width="13" style="79" bestFit="1" customWidth="1"/>
    <col min="13825" max="13825" width="23.85546875" style="79" bestFit="1" customWidth="1"/>
    <col min="13826" max="13826" width="153.7109375" style="79" bestFit="1" customWidth="1"/>
    <col min="13827" max="13827" width="9.140625" style="79" customWidth="1"/>
    <col min="13828" max="13828" width="68.28515625" style="79" customWidth="1"/>
    <col min="13829" max="14078" width="9.140625" style="79"/>
    <col min="14079" max="14079" width="9.140625" style="79" customWidth="1"/>
    <col min="14080" max="14080" width="13" style="79" bestFit="1" customWidth="1"/>
    <col min="14081" max="14081" width="23.85546875" style="79" bestFit="1" customWidth="1"/>
    <col min="14082" max="14082" width="153.7109375" style="79" bestFit="1" customWidth="1"/>
    <col min="14083" max="14083" width="9.140625" style="79" customWidth="1"/>
    <col min="14084" max="14084" width="68.28515625" style="79" customWidth="1"/>
    <col min="14085" max="14334" width="9.140625" style="79"/>
    <col min="14335" max="14335" width="9.140625" style="79" customWidth="1"/>
    <col min="14336" max="14336" width="13" style="79" bestFit="1" customWidth="1"/>
    <col min="14337" max="14337" width="23.85546875" style="79" bestFit="1" customWidth="1"/>
    <col min="14338" max="14338" width="153.7109375" style="79" bestFit="1" customWidth="1"/>
    <col min="14339" max="14339" width="9.140625" style="79" customWidth="1"/>
    <col min="14340" max="14340" width="68.28515625" style="79" customWidth="1"/>
    <col min="14341" max="14590" width="9.140625" style="79"/>
    <col min="14591" max="14591" width="9.140625" style="79" customWidth="1"/>
    <col min="14592" max="14592" width="13" style="79" bestFit="1" customWidth="1"/>
    <col min="14593" max="14593" width="23.85546875" style="79" bestFit="1" customWidth="1"/>
    <col min="14594" max="14594" width="153.7109375" style="79" bestFit="1" customWidth="1"/>
    <col min="14595" max="14595" width="9.140625" style="79" customWidth="1"/>
    <col min="14596" max="14596" width="68.28515625" style="79" customWidth="1"/>
    <col min="14597" max="14846" width="9.140625" style="79"/>
    <col min="14847" max="14847" width="9.140625" style="79" customWidth="1"/>
    <col min="14848" max="14848" width="13" style="79" bestFit="1" customWidth="1"/>
    <col min="14849" max="14849" width="23.85546875" style="79" bestFit="1" customWidth="1"/>
    <col min="14850" max="14850" width="153.7109375" style="79" bestFit="1" customWidth="1"/>
    <col min="14851" max="14851" width="9.140625" style="79" customWidth="1"/>
    <col min="14852" max="14852" width="68.28515625" style="79" customWidth="1"/>
    <col min="14853" max="15102" width="9.140625" style="79"/>
    <col min="15103" max="15103" width="9.140625" style="79" customWidth="1"/>
    <col min="15104" max="15104" width="13" style="79" bestFit="1" customWidth="1"/>
    <col min="15105" max="15105" width="23.85546875" style="79" bestFit="1" customWidth="1"/>
    <col min="15106" max="15106" width="153.7109375" style="79" bestFit="1" customWidth="1"/>
    <col min="15107" max="15107" width="9.140625" style="79" customWidth="1"/>
    <col min="15108" max="15108" width="68.28515625" style="79" customWidth="1"/>
    <col min="15109" max="15358" width="9.140625" style="79"/>
    <col min="15359" max="15359" width="9.140625" style="79" customWidth="1"/>
    <col min="15360" max="15360" width="13" style="79" bestFit="1" customWidth="1"/>
    <col min="15361" max="15361" width="23.85546875" style="79" bestFit="1" customWidth="1"/>
    <col min="15362" max="15362" width="153.7109375" style="79" bestFit="1" customWidth="1"/>
    <col min="15363" max="15363" width="9.140625" style="79" customWidth="1"/>
    <col min="15364" max="15364" width="68.28515625" style="79" customWidth="1"/>
    <col min="15365" max="15614" width="9.140625" style="79"/>
    <col min="15615" max="15615" width="9.140625" style="79" customWidth="1"/>
    <col min="15616" max="15616" width="13" style="79" bestFit="1" customWidth="1"/>
    <col min="15617" max="15617" width="23.85546875" style="79" bestFit="1" customWidth="1"/>
    <col min="15618" max="15618" width="153.7109375" style="79" bestFit="1" customWidth="1"/>
    <col min="15619" max="15619" width="9.140625" style="79" customWidth="1"/>
    <col min="15620" max="15620" width="68.28515625" style="79" customWidth="1"/>
    <col min="15621" max="15870" width="9.140625" style="79"/>
    <col min="15871" max="15871" width="9.140625" style="79" customWidth="1"/>
    <col min="15872" max="15872" width="13" style="79" bestFit="1" customWidth="1"/>
    <col min="15873" max="15873" width="23.85546875" style="79" bestFit="1" customWidth="1"/>
    <col min="15874" max="15874" width="153.7109375" style="79" bestFit="1" customWidth="1"/>
    <col min="15875" max="15875" width="9.140625" style="79" customWidth="1"/>
    <col min="15876" max="15876" width="68.28515625" style="79" customWidth="1"/>
    <col min="15877" max="16126" width="9.140625" style="79"/>
    <col min="16127" max="16127" width="9.140625" style="79" customWidth="1"/>
    <col min="16128" max="16128" width="13" style="79" bestFit="1" customWidth="1"/>
    <col min="16129" max="16129" width="23.85546875" style="79" bestFit="1" customWidth="1"/>
    <col min="16130" max="16130" width="153.7109375" style="79" bestFit="1" customWidth="1"/>
    <col min="16131" max="16131" width="9.140625" style="79" customWidth="1"/>
    <col min="16132" max="16132" width="68.28515625" style="79" customWidth="1"/>
    <col min="16133" max="16384" width="9.140625" style="79"/>
  </cols>
  <sheetData>
    <row r="1" spans="1:12" s="12" customFormat="1" x14ac:dyDescent="0.2">
      <c r="A1" s="326" t="s">
        <v>5</v>
      </c>
      <c r="B1" s="326" t="s">
        <v>6</v>
      </c>
      <c r="C1" s="326" t="s">
        <v>7</v>
      </c>
      <c r="D1" s="326" t="s">
        <v>8</v>
      </c>
      <c r="E1" s="326" t="s">
        <v>9</v>
      </c>
      <c r="F1" s="326" t="s">
        <v>10</v>
      </c>
      <c r="G1" s="326" t="s">
        <v>11</v>
      </c>
      <c r="H1" s="326" t="s">
        <v>12</v>
      </c>
      <c r="I1" s="326" t="s">
        <v>13</v>
      </c>
      <c r="J1" s="326" t="s">
        <v>14</v>
      </c>
      <c r="K1" s="326" t="s">
        <v>594</v>
      </c>
      <c r="L1" s="326" t="s">
        <v>48</v>
      </c>
    </row>
    <row r="2" spans="1:12" ht="12.75" customHeight="1" x14ac:dyDescent="0.25">
      <c r="A2" s="357">
        <v>27093</v>
      </c>
      <c r="B2" s="357">
        <v>27089</v>
      </c>
      <c r="C2" s="358" t="s">
        <v>645</v>
      </c>
      <c r="D2" s="358" t="s">
        <v>53</v>
      </c>
      <c r="E2" s="357">
        <v>2555</v>
      </c>
      <c r="F2" s="358" t="s">
        <v>672</v>
      </c>
      <c r="G2" s="357">
        <v>75</v>
      </c>
      <c r="H2" s="357">
        <v>75</v>
      </c>
      <c r="I2" s="358"/>
      <c r="J2" s="357">
        <v>64</v>
      </c>
      <c r="K2" s="358" t="s">
        <v>822</v>
      </c>
      <c r="L2" s="358" t="s">
        <v>823</v>
      </c>
    </row>
    <row r="3" spans="1:12" ht="12.75" customHeight="1" x14ac:dyDescent="0.25">
      <c r="A3" s="357">
        <v>27093</v>
      </c>
      <c r="B3" s="357">
        <v>27089</v>
      </c>
      <c r="C3" s="358" t="s">
        <v>645</v>
      </c>
      <c r="D3" s="358" t="s">
        <v>54</v>
      </c>
      <c r="E3" s="357">
        <v>2556</v>
      </c>
      <c r="F3" s="358" t="s">
        <v>671</v>
      </c>
      <c r="G3" s="357">
        <v>50</v>
      </c>
      <c r="H3" s="357">
        <v>50</v>
      </c>
      <c r="I3" s="358"/>
      <c r="J3" s="357">
        <v>51</v>
      </c>
      <c r="K3" s="358" t="s">
        <v>824</v>
      </c>
      <c r="L3" s="358" t="s">
        <v>825</v>
      </c>
    </row>
    <row r="4" spans="1:12" ht="12.75" customHeight="1" x14ac:dyDescent="0.25">
      <c r="A4" s="357">
        <v>27093</v>
      </c>
      <c r="B4" s="357">
        <v>27089</v>
      </c>
      <c r="C4" s="358" t="s">
        <v>645</v>
      </c>
      <c r="D4" s="358" t="s">
        <v>55</v>
      </c>
      <c r="E4" s="357">
        <v>2557</v>
      </c>
      <c r="F4" s="358" t="s">
        <v>777</v>
      </c>
      <c r="G4" s="357">
        <v>45.72</v>
      </c>
      <c r="H4" s="357">
        <v>45.72</v>
      </c>
      <c r="I4" s="358"/>
      <c r="J4" s="357">
        <v>37.76</v>
      </c>
      <c r="K4" s="358" t="s">
        <v>826</v>
      </c>
      <c r="L4" s="358" t="s">
        <v>827</v>
      </c>
    </row>
    <row r="5" spans="1:12" ht="12.75" customHeight="1" x14ac:dyDescent="0.25">
      <c r="A5" s="357">
        <v>27093</v>
      </c>
      <c r="B5" s="357">
        <v>27089</v>
      </c>
      <c r="C5" s="358" t="s">
        <v>645</v>
      </c>
      <c r="D5" s="358" t="s">
        <v>56</v>
      </c>
      <c r="E5" s="357">
        <v>2558</v>
      </c>
      <c r="F5" s="358" t="s">
        <v>670</v>
      </c>
      <c r="G5" s="357">
        <v>48.03</v>
      </c>
      <c r="H5" s="357">
        <v>48.03</v>
      </c>
      <c r="I5" s="358"/>
      <c r="J5" s="357">
        <v>37.869999999999997</v>
      </c>
      <c r="K5" s="358" t="s">
        <v>826</v>
      </c>
      <c r="L5" s="358" t="s">
        <v>828</v>
      </c>
    </row>
    <row r="6" spans="1:12" ht="12.75" customHeight="1" x14ac:dyDescent="0.25">
      <c r="A6" s="357">
        <v>27094</v>
      </c>
      <c r="B6" s="357">
        <v>27089</v>
      </c>
      <c r="C6" s="358" t="s">
        <v>645</v>
      </c>
      <c r="D6" s="358" t="s">
        <v>334</v>
      </c>
      <c r="E6" s="357">
        <v>2621</v>
      </c>
      <c r="F6" s="358" t="s">
        <v>778</v>
      </c>
      <c r="G6" s="357">
        <v>40</v>
      </c>
      <c r="H6" s="357">
        <v>40</v>
      </c>
      <c r="I6" s="358"/>
      <c r="J6" s="357">
        <v>44</v>
      </c>
      <c r="K6" s="358" t="s">
        <v>829</v>
      </c>
      <c r="L6" s="358" t="s">
        <v>830</v>
      </c>
    </row>
    <row r="7" spans="1:12" ht="12.75" customHeight="1" x14ac:dyDescent="0.25">
      <c r="A7" s="357">
        <v>27094</v>
      </c>
      <c r="B7" s="357">
        <v>27089</v>
      </c>
      <c r="C7" s="358" t="s">
        <v>645</v>
      </c>
      <c r="D7" s="358" t="s">
        <v>333</v>
      </c>
      <c r="E7" s="357">
        <v>2622</v>
      </c>
      <c r="F7" s="358" t="s">
        <v>674</v>
      </c>
      <c r="G7" s="357">
        <v>43</v>
      </c>
      <c r="H7" s="357">
        <v>43</v>
      </c>
      <c r="I7" s="358"/>
      <c r="J7" s="357">
        <v>45</v>
      </c>
      <c r="K7" s="358" t="s">
        <v>822</v>
      </c>
      <c r="L7" s="358" t="s">
        <v>831</v>
      </c>
    </row>
    <row r="8" spans="1:12" ht="12.75" customHeight="1" x14ac:dyDescent="0.25">
      <c r="A8" s="357">
        <v>27094</v>
      </c>
      <c r="B8" s="357">
        <v>27089</v>
      </c>
      <c r="C8" s="358" t="s">
        <v>645</v>
      </c>
      <c r="D8" s="358" t="s">
        <v>332</v>
      </c>
      <c r="E8" s="357">
        <v>2623</v>
      </c>
      <c r="F8" s="358" t="s">
        <v>673</v>
      </c>
      <c r="G8" s="357">
        <v>53</v>
      </c>
      <c r="H8" s="357">
        <v>53</v>
      </c>
      <c r="I8" s="358"/>
      <c r="J8" s="357">
        <v>53</v>
      </c>
      <c r="K8" s="358" t="s">
        <v>822</v>
      </c>
      <c r="L8" s="358" t="s">
        <v>832</v>
      </c>
    </row>
    <row r="9" spans="1:12" ht="12.75" customHeight="1" x14ac:dyDescent="0.25">
      <c r="A9" s="357">
        <v>27095</v>
      </c>
      <c r="B9" s="357">
        <v>27089</v>
      </c>
      <c r="C9" s="358" t="s">
        <v>645</v>
      </c>
      <c r="D9" s="358" t="s">
        <v>324</v>
      </c>
      <c r="E9" s="357">
        <v>2670</v>
      </c>
      <c r="F9" s="358" t="s">
        <v>646</v>
      </c>
      <c r="G9" s="357">
        <v>81</v>
      </c>
      <c r="H9" s="357">
        <v>81</v>
      </c>
      <c r="I9" s="358"/>
      <c r="J9" s="357">
        <v>76.25</v>
      </c>
      <c r="K9" s="358" t="s">
        <v>826</v>
      </c>
      <c r="L9" s="358" t="s">
        <v>833</v>
      </c>
    </row>
    <row r="10" spans="1:12" ht="12.75" customHeight="1" x14ac:dyDescent="0.25">
      <c r="A10" s="357">
        <v>27107</v>
      </c>
      <c r="B10" s="357">
        <v>27089</v>
      </c>
      <c r="C10" s="358" t="s">
        <v>645</v>
      </c>
      <c r="D10" s="358" t="s">
        <v>618</v>
      </c>
      <c r="E10" s="357">
        <v>2593</v>
      </c>
      <c r="F10" s="358" t="s">
        <v>682</v>
      </c>
      <c r="G10" s="357">
        <v>118</v>
      </c>
      <c r="H10" s="357">
        <v>118</v>
      </c>
      <c r="I10" s="358"/>
      <c r="J10" s="357">
        <v>115</v>
      </c>
      <c r="K10" s="358" t="s">
        <v>834</v>
      </c>
      <c r="L10" s="358" t="s">
        <v>835</v>
      </c>
    </row>
    <row r="11" spans="1:12" ht="12.75" customHeight="1" x14ac:dyDescent="0.25">
      <c r="A11" s="357">
        <v>27107</v>
      </c>
      <c r="B11" s="357">
        <v>27089</v>
      </c>
      <c r="C11" s="358" t="s">
        <v>645</v>
      </c>
      <c r="D11" s="358" t="s">
        <v>331</v>
      </c>
      <c r="E11" s="357">
        <v>2594</v>
      </c>
      <c r="F11" s="358" t="s">
        <v>681</v>
      </c>
      <c r="G11" s="357">
        <v>9</v>
      </c>
      <c r="H11" s="357">
        <v>9</v>
      </c>
      <c r="I11" s="358"/>
      <c r="J11" s="357">
        <v>9</v>
      </c>
      <c r="K11" s="358" t="s">
        <v>834</v>
      </c>
      <c r="L11" s="358" t="s">
        <v>836</v>
      </c>
    </row>
    <row r="12" spans="1:12" ht="12.75" customHeight="1" x14ac:dyDescent="0.25">
      <c r="A12" s="357">
        <v>27107</v>
      </c>
      <c r="B12" s="357">
        <v>27089</v>
      </c>
      <c r="C12" s="358" t="s">
        <v>645</v>
      </c>
      <c r="D12" s="358" t="s">
        <v>330</v>
      </c>
      <c r="E12" s="357">
        <v>2595</v>
      </c>
      <c r="F12" s="358" t="s">
        <v>680</v>
      </c>
      <c r="G12" s="357">
        <v>4400</v>
      </c>
      <c r="H12" s="357">
        <v>4400</v>
      </c>
      <c r="I12" s="358"/>
      <c r="J12" s="357">
        <v>4402</v>
      </c>
      <c r="K12" s="358" t="s">
        <v>829</v>
      </c>
      <c r="L12" s="358" t="s">
        <v>837</v>
      </c>
    </row>
    <row r="13" spans="1:12" ht="12.75" customHeight="1" x14ac:dyDescent="0.25">
      <c r="A13" s="357">
        <v>27108</v>
      </c>
      <c r="B13" s="357">
        <v>27089</v>
      </c>
      <c r="C13" s="358" t="s">
        <v>645</v>
      </c>
      <c r="D13" s="358" t="s">
        <v>323</v>
      </c>
      <c r="E13" s="357">
        <v>2645</v>
      </c>
      <c r="F13" s="358" t="s">
        <v>731</v>
      </c>
      <c r="G13" s="357">
        <v>81.650000000000006</v>
      </c>
      <c r="H13" s="357">
        <v>81.650000000000006</v>
      </c>
      <c r="I13" s="358"/>
      <c r="J13" s="357">
        <v>76</v>
      </c>
      <c r="K13" s="358" t="s">
        <v>829</v>
      </c>
      <c r="L13" s="358" t="s">
        <v>838</v>
      </c>
    </row>
    <row r="14" spans="1:12" ht="12.75" customHeight="1" x14ac:dyDescent="0.25">
      <c r="A14" s="357">
        <v>27108</v>
      </c>
      <c r="B14" s="357">
        <v>27089</v>
      </c>
      <c r="C14" s="358" t="s">
        <v>645</v>
      </c>
      <c r="D14" s="358" t="s">
        <v>322</v>
      </c>
      <c r="E14" s="357">
        <v>2646</v>
      </c>
      <c r="F14" s="358" t="s">
        <v>730</v>
      </c>
      <c r="G14" s="357">
        <v>100</v>
      </c>
      <c r="H14" s="357">
        <v>100</v>
      </c>
      <c r="I14" s="358"/>
      <c r="J14" s="357">
        <v>75.430000000000007</v>
      </c>
      <c r="K14" s="358" t="s">
        <v>829</v>
      </c>
      <c r="L14" s="358" t="s">
        <v>839</v>
      </c>
    </row>
    <row r="15" spans="1:12" ht="12.75" customHeight="1" x14ac:dyDescent="0.25">
      <c r="A15" s="357">
        <v>27108</v>
      </c>
      <c r="B15" s="357">
        <v>27089</v>
      </c>
      <c r="C15" s="358" t="s">
        <v>645</v>
      </c>
      <c r="D15" s="358" t="s">
        <v>321</v>
      </c>
      <c r="E15" s="357">
        <v>2647</v>
      </c>
      <c r="F15" s="358" t="s">
        <v>729</v>
      </c>
      <c r="G15" s="357">
        <v>80</v>
      </c>
      <c r="H15" s="357">
        <v>80</v>
      </c>
      <c r="I15" s="358"/>
      <c r="J15" s="357">
        <v>0</v>
      </c>
      <c r="K15" s="358" t="s">
        <v>829</v>
      </c>
      <c r="L15" s="358" t="s">
        <v>840</v>
      </c>
    </row>
    <row r="16" spans="1:12" ht="12.75" customHeight="1" x14ac:dyDescent="0.25">
      <c r="A16" s="357">
        <v>27108</v>
      </c>
      <c r="B16" s="357">
        <v>27089</v>
      </c>
      <c r="C16" s="358" t="s">
        <v>645</v>
      </c>
      <c r="D16" s="358" t="s">
        <v>320</v>
      </c>
      <c r="E16" s="357">
        <v>2648</v>
      </c>
      <c r="F16" s="358" t="s">
        <v>728</v>
      </c>
      <c r="G16" s="357">
        <v>69.599999999999994</v>
      </c>
      <c r="H16" s="357">
        <v>69.599999999999994</v>
      </c>
      <c r="I16" s="358"/>
      <c r="J16" s="357">
        <v>70.900000000000006</v>
      </c>
      <c r="K16" s="358" t="s">
        <v>829</v>
      </c>
      <c r="L16" s="358" t="s">
        <v>841</v>
      </c>
    </row>
    <row r="17" spans="1:12" ht="12.75" customHeight="1" x14ac:dyDescent="0.25">
      <c r="A17" s="357">
        <v>27108</v>
      </c>
      <c r="B17" s="357">
        <v>27089</v>
      </c>
      <c r="C17" s="358" t="s">
        <v>645</v>
      </c>
      <c r="D17" s="358" t="s">
        <v>319</v>
      </c>
      <c r="E17" s="357">
        <v>2649</v>
      </c>
      <c r="F17" s="358" t="s">
        <v>727</v>
      </c>
      <c r="G17" s="357">
        <v>90</v>
      </c>
      <c r="H17" s="357">
        <v>90</v>
      </c>
      <c r="I17" s="358"/>
      <c r="J17" s="357">
        <v>88.9</v>
      </c>
      <c r="K17" s="358" t="s">
        <v>829</v>
      </c>
      <c r="L17" s="358" t="s">
        <v>842</v>
      </c>
    </row>
    <row r="18" spans="1:12" ht="12.75" customHeight="1" x14ac:dyDescent="0.25">
      <c r="A18" s="357">
        <v>27128</v>
      </c>
      <c r="B18" s="357">
        <v>27093</v>
      </c>
      <c r="C18" s="358" t="s">
        <v>649</v>
      </c>
      <c r="D18" s="358" t="s">
        <v>53</v>
      </c>
      <c r="E18" s="357">
        <v>2555</v>
      </c>
      <c r="F18" s="358" t="s">
        <v>672</v>
      </c>
      <c r="G18" s="357">
        <v>75</v>
      </c>
      <c r="H18" s="357">
        <v>75</v>
      </c>
      <c r="I18" s="358"/>
      <c r="J18" s="357">
        <v>68</v>
      </c>
      <c r="K18" s="358" t="s">
        <v>774</v>
      </c>
      <c r="L18" s="358" t="s">
        <v>776</v>
      </c>
    </row>
    <row r="19" spans="1:12" ht="12.75" customHeight="1" x14ac:dyDescent="0.25">
      <c r="A19" s="357">
        <v>27128</v>
      </c>
      <c r="B19" s="357">
        <v>27093</v>
      </c>
      <c r="C19" s="358" t="s">
        <v>649</v>
      </c>
      <c r="D19" s="358" t="s">
        <v>54</v>
      </c>
      <c r="E19" s="357">
        <v>2556</v>
      </c>
      <c r="F19" s="358" t="s">
        <v>671</v>
      </c>
      <c r="G19" s="357">
        <v>50</v>
      </c>
      <c r="H19" s="357">
        <v>50</v>
      </c>
      <c r="I19" s="358"/>
      <c r="J19" s="357">
        <v>51</v>
      </c>
      <c r="K19" s="358" t="s">
        <v>824</v>
      </c>
      <c r="L19" s="358" t="s">
        <v>825</v>
      </c>
    </row>
    <row r="20" spans="1:12" ht="12.75" customHeight="1" x14ac:dyDescent="0.25">
      <c r="A20" s="357">
        <v>27128</v>
      </c>
      <c r="B20" s="357">
        <v>27093</v>
      </c>
      <c r="C20" s="358" t="s">
        <v>649</v>
      </c>
      <c r="D20" s="358" t="s">
        <v>55</v>
      </c>
      <c r="E20" s="357">
        <v>2557</v>
      </c>
      <c r="F20" s="358" t="s">
        <v>777</v>
      </c>
      <c r="G20" s="357">
        <v>45.72</v>
      </c>
      <c r="H20" s="357">
        <v>45.72</v>
      </c>
      <c r="I20" s="358"/>
      <c r="J20" s="357">
        <v>37.76</v>
      </c>
      <c r="K20" s="358" t="s">
        <v>826</v>
      </c>
      <c r="L20" s="358" t="s">
        <v>827</v>
      </c>
    </row>
    <row r="21" spans="1:12" ht="12.75" customHeight="1" x14ac:dyDescent="0.25">
      <c r="A21" s="357">
        <v>27128</v>
      </c>
      <c r="B21" s="357">
        <v>27093</v>
      </c>
      <c r="C21" s="358" t="s">
        <v>649</v>
      </c>
      <c r="D21" s="358" t="s">
        <v>56</v>
      </c>
      <c r="E21" s="357">
        <v>2558</v>
      </c>
      <c r="F21" s="358" t="s">
        <v>670</v>
      </c>
      <c r="G21" s="357">
        <v>48.03</v>
      </c>
      <c r="H21" s="357">
        <v>48.03</v>
      </c>
      <c r="I21" s="358"/>
      <c r="J21" s="357">
        <v>37.869999999999997</v>
      </c>
      <c r="K21" s="358" t="s">
        <v>826</v>
      </c>
      <c r="L21" s="358" t="s">
        <v>828</v>
      </c>
    </row>
    <row r="22" spans="1:12" ht="12.75" customHeight="1" x14ac:dyDescent="0.25">
      <c r="A22" s="357">
        <v>27129</v>
      </c>
      <c r="B22" s="357">
        <v>27093</v>
      </c>
      <c r="C22" s="358" t="s">
        <v>649</v>
      </c>
      <c r="D22" s="358" t="s">
        <v>63</v>
      </c>
      <c r="E22" s="357">
        <v>2561</v>
      </c>
      <c r="F22" s="358" t="s">
        <v>710</v>
      </c>
      <c r="G22" s="357">
        <v>80</v>
      </c>
      <c r="H22" s="357">
        <v>80</v>
      </c>
      <c r="I22" s="358"/>
      <c r="J22" s="357">
        <v>102.52</v>
      </c>
      <c r="K22" s="358" t="s">
        <v>826</v>
      </c>
      <c r="L22" s="358" t="s">
        <v>843</v>
      </c>
    </row>
    <row r="23" spans="1:12" ht="12.75" customHeight="1" x14ac:dyDescent="0.25">
      <c r="A23" s="357">
        <v>27129</v>
      </c>
      <c r="B23" s="357">
        <v>27093</v>
      </c>
      <c r="C23" s="358" t="s">
        <v>649</v>
      </c>
      <c r="D23" s="358" t="s">
        <v>64</v>
      </c>
      <c r="E23" s="357">
        <v>2562</v>
      </c>
      <c r="F23" s="358" t="s">
        <v>709</v>
      </c>
      <c r="G23" s="357">
        <v>30</v>
      </c>
      <c r="H23" s="357">
        <v>30</v>
      </c>
      <c r="I23" s="358"/>
      <c r="J23" s="357">
        <v>42</v>
      </c>
      <c r="K23" s="358" t="s">
        <v>826</v>
      </c>
      <c r="L23" s="358" t="s">
        <v>844</v>
      </c>
    </row>
    <row r="24" spans="1:12" ht="12.75" customHeight="1" x14ac:dyDescent="0.25">
      <c r="A24" s="357">
        <v>27130</v>
      </c>
      <c r="B24" s="357">
        <v>27093</v>
      </c>
      <c r="C24" s="358" t="s">
        <v>649</v>
      </c>
      <c r="D24" s="358" t="s">
        <v>65</v>
      </c>
      <c r="E24" s="357">
        <v>2563</v>
      </c>
      <c r="F24" s="358" t="s">
        <v>713</v>
      </c>
      <c r="G24" s="357">
        <v>57</v>
      </c>
      <c r="H24" s="357">
        <v>57</v>
      </c>
      <c r="I24" s="358"/>
      <c r="J24" s="357">
        <v>57</v>
      </c>
      <c r="K24" s="358" t="s">
        <v>822</v>
      </c>
      <c r="L24" s="358" t="s">
        <v>845</v>
      </c>
    </row>
    <row r="25" spans="1:12" ht="12.75" customHeight="1" x14ac:dyDescent="0.25">
      <c r="A25" s="357">
        <v>27130</v>
      </c>
      <c r="B25" s="357">
        <v>27093</v>
      </c>
      <c r="C25" s="358" t="s">
        <v>649</v>
      </c>
      <c r="D25" s="358" t="s">
        <v>66</v>
      </c>
      <c r="E25" s="357">
        <v>2564</v>
      </c>
      <c r="F25" s="358" t="s">
        <v>712</v>
      </c>
      <c r="G25" s="357">
        <v>64</v>
      </c>
      <c r="H25" s="357">
        <v>64</v>
      </c>
      <c r="I25" s="358"/>
      <c r="J25" s="357">
        <v>52.33</v>
      </c>
      <c r="K25" s="358" t="s">
        <v>822</v>
      </c>
      <c r="L25" s="358" t="s">
        <v>846</v>
      </c>
    </row>
    <row r="26" spans="1:12" ht="12.75" customHeight="1" x14ac:dyDescent="0.25">
      <c r="A26" s="357">
        <v>27130</v>
      </c>
      <c r="B26" s="357">
        <v>27093</v>
      </c>
      <c r="C26" s="358" t="s">
        <v>649</v>
      </c>
      <c r="D26" s="358" t="s">
        <v>67</v>
      </c>
      <c r="E26" s="357">
        <v>2565</v>
      </c>
      <c r="F26" s="358" t="s">
        <v>711</v>
      </c>
      <c r="G26" s="357">
        <v>39</v>
      </c>
      <c r="H26" s="357">
        <v>39</v>
      </c>
      <c r="I26" s="358"/>
      <c r="J26" s="357">
        <v>39</v>
      </c>
      <c r="K26" s="358" t="s">
        <v>824</v>
      </c>
      <c r="L26" s="358" t="s">
        <v>847</v>
      </c>
    </row>
    <row r="27" spans="1:12" ht="12.75" customHeight="1" x14ac:dyDescent="0.25">
      <c r="A27" s="357">
        <v>27131</v>
      </c>
      <c r="B27" s="357">
        <v>27093</v>
      </c>
      <c r="C27" s="358" t="s">
        <v>649</v>
      </c>
      <c r="D27" s="358" t="s">
        <v>68</v>
      </c>
      <c r="E27" s="357">
        <v>2566</v>
      </c>
      <c r="F27" s="358" t="s">
        <v>688</v>
      </c>
      <c r="G27" s="357">
        <v>43</v>
      </c>
      <c r="H27" s="357">
        <v>43</v>
      </c>
      <c r="I27" s="358"/>
      <c r="J27" s="357">
        <v>43</v>
      </c>
      <c r="K27" s="358" t="s">
        <v>822</v>
      </c>
      <c r="L27" s="358" t="s">
        <v>848</v>
      </c>
    </row>
    <row r="28" spans="1:12" ht="12.75" customHeight="1" x14ac:dyDescent="0.25">
      <c r="A28" s="357">
        <v>27131</v>
      </c>
      <c r="B28" s="357">
        <v>27093</v>
      </c>
      <c r="C28" s="358" t="s">
        <v>649</v>
      </c>
      <c r="D28" s="358" t="s">
        <v>635</v>
      </c>
      <c r="E28" s="357">
        <v>2567</v>
      </c>
      <c r="F28" s="358" t="s">
        <v>687</v>
      </c>
      <c r="G28" s="357">
        <v>18</v>
      </c>
      <c r="H28" s="357">
        <v>18</v>
      </c>
      <c r="I28" s="358"/>
      <c r="J28" s="357">
        <v>17</v>
      </c>
      <c r="K28" s="358" t="s">
        <v>822</v>
      </c>
      <c r="L28" s="358" t="s">
        <v>848</v>
      </c>
    </row>
    <row r="29" spans="1:12" ht="12.75" customHeight="1" x14ac:dyDescent="0.25">
      <c r="A29" s="357">
        <v>27131</v>
      </c>
      <c r="B29" s="357">
        <v>27093</v>
      </c>
      <c r="C29" s="358" t="s">
        <v>649</v>
      </c>
      <c r="D29" s="358" t="s">
        <v>69</v>
      </c>
      <c r="E29" s="357">
        <v>2568</v>
      </c>
      <c r="F29" s="358" t="s">
        <v>686</v>
      </c>
      <c r="G29" s="357">
        <v>70</v>
      </c>
      <c r="H29" s="357">
        <v>70</v>
      </c>
      <c r="I29" s="358"/>
      <c r="J29" s="357">
        <v>68</v>
      </c>
      <c r="K29" s="358" t="s">
        <v>822</v>
      </c>
      <c r="L29" s="358" t="s">
        <v>848</v>
      </c>
    </row>
    <row r="30" spans="1:12" ht="12.75" customHeight="1" x14ac:dyDescent="0.25">
      <c r="A30" s="357">
        <v>27132</v>
      </c>
      <c r="B30" s="357">
        <v>27093</v>
      </c>
      <c r="C30" s="358" t="s">
        <v>649</v>
      </c>
      <c r="D30" s="358" t="s">
        <v>70</v>
      </c>
      <c r="E30" s="357">
        <v>2569</v>
      </c>
      <c r="F30" s="358" t="s">
        <v>739</v>
      </c>
      <c r="G30" s="357">
        <v>50</v>
      </c>
      <c r="H30" s="357">
        <v>50</v>
      </c>
      <c r="I30" s="358"/>
      <c r="J30" s="357">
        <v>4.51</v>
      </c>
      <c r="K30" s="358" t="s">
        <v>802</v>
      </c>
      <c r="L30" s="358" t="s">
        <v>803</v>
      </c>
    </row>
    <row r="31" spans="1:12" ht="12.75" customHeight="1" x14ac:dyDescent="0.25">
      <c r="A31" s="357">
        <v>27132</v>
      </c>
      <c r="B31" s="357">
        <v>27093</v>
      </c>
      <c r="C31" s="358" t="s">
        <v>649</v>
      </c>
      <c r="D31" s="358" t="s">
        <v>71</v>
      </c>
      <c r="E31" s="357">
        <v>2570</v>
      </c>
      <c r="F31" s="358" t="s">
        <v>738</v>
      </c>
      <c r="G31" s="357">
        <v>40</v>
      </c>
      <c r="H31" s="357">
        <v>40</v>
      </c>
      <c r="I31" s="358"/>
      <c r="J31" s="357">
        <v>15.63</v>
      </c>
      <c r="K31" s="358" t="s">
        <v>796</v>
      </c>
      <c r="L31" s="358" t="s">
        <v>798</v>
      </c>
    </row>
    <row r="32" spans="1:12" ht="12.75" customHeight="1" x14ac:dyDescent="0.25">
      <c r="A32" s="357">
        <v>27132</v>
      </c>
      <c r="B32" s="357">
        <v>27093</v>
      </c>
      <c r="C32" s="358" t="s">
        <v>649</v>
      </c>
      <c r="D32" s="358" t="s">
        <v>72</v>
      </c>
      <c r="E32" s="357">
        <v>2571</v>
      </c>
      <c r="F32" s="358" t="s">
        <v>737</v>
      </c>
      <c r="G32" s="357">
        <v>100</v>
      </c>
      <c r="H32" s="357">
        <v>100</v>
      </c>
      <c r="I32" s="358"/>
      <c r="J32" s="357">
        <v>0</v>
      </c>
      <c r="K32" s="358" t="s">
        <v>647</v>
      </c>
      <c r="L32" s="358" t="s">
        <v>648</v>
      </c>
    </row>
    <row r="33" spans="1:12" ht="12.75" customHeight="1" x14ac:dyDescent="0.25">
      <c r="A33" s="357">
        <v>27133</v>
      </c>
      <c r="B33" s="357">
        <v>27093</v>
      </c>
      <c r="C33" s="358" t="s">
        <v>649</v>
      </c>
      <c r="D33" s="358" t="s">
        <v>73</v>
      </c>
      <c r="E33" s="357">
        <v>2572</v>
      </c>
      <c r="F33" s="358" t="s">
        <v>715</v>
      </c>
      <c r="G33" s="357">
        <v>1045</v>
      </c>
      <c r="H33" s="357">
        <v>1045</v>
      </c>
      <c r="I33" s="358"/>
      <c r="J33" s="357">
        <v>1431</v>
      </c>
      <c r="K33" s="358" t="s">
        <v>760</v>
      </c>
      <c r="L33" s="358" t="s">
        <v>762</v>
      </c>
    </row>
    <row r="34" spans="1:12" ht="12.75" customHeight="1" x14ac:dyDescent="0.25">
      <c r="A34" s="357">
        <v>27133</v>
      </c>
      <c r="B34" s="357">
        <v>27093</v>
      </c>
      <c r="C34" s="358" t="s">
        <v>649</v>
      </c>
      <c r="D34" s="358" t="s">
        <v>74</v>
      </c>
      <c r="E34" s="357">
        <v>2573</v>
      </c>
      <c r="F34" s="358" t="s">
        <v>714</v>
      </c>
      <c r="G34" s="357">
        <v>10</v>
      </c>
      <c r="H34" s="357">
        <v>10</v>
      </c>
      <c r="I34" s="358"/>
      <c r="J34" s="357">
        <v>10</v>
      </c>
      <c r="K34" s="358" t="s">
        <v>760</v>
      </c>
      <c r="L34" s="358" t="s">
        <v>761</v>
      </c>
    </row>
    <row r="35" spans="1:12" ht="12.75" customHeight="1" x14ac:dyDescent="0.25">
      <c r="A35" s="357">
        <v>27133</v>
      </c>
      <c r="B35" s="357">
        <v>27093</v>
      </c>
      <c r="C35" s="358" t="s">
        <v>649</v>
      </c>
      <c r="D35" s="358" t="s">
        <v>75</v>
      </c>
      <c r="E35" s="357">
        <v>2574</v>
      </c>
      <c r="F35" s="358" t="s">
        <v>780</v>
      </c>
      <c r="G35" s="357">
        <v>100</v>
      </c>
      <c r="H35" s="357">
        <v>100</v>
      </c>
      <c r="I35" s="358"/>
      <c r="J35" s="357">
        <v>100</v>
      </c>
      <c r="K35" s="358" t="s">
        <v>829</v>
      </c>
      <c r="L35" s="358" t="s">
        <v>849</v>
      </c>
    </row>
    <row r="36" spans="1:12" ht="12.75" customHeight="1" x14ac:dyDescent="0.25">
      <c r="A36" s="357">
        <v>27134</v>
      </c>
      <c r="B36" s="357">
        <v>27107</v>
      </c>
      <c r="C36" s="358" t="s">
        <v>649</v>
      </c>
      <c r="D36" s="358" t="s">
        <v>618</v>
      </c>
      <c r="E36" s="357">
        <v>2593</v>
      </c>
      <c r="F36" s="358" t="s">
        <v>682</v>
      </c>
      <c r="G36" s="357">
        <v>118</v>
      </c>
      <c r="H36" s="357">
        <v>118</v>
      </c>
      <c r="I36" s="358"/>
      <c r="J36" s="357">
        <v>115</v>
      </c>
      <c r="K36" s="358" t="s">
        <v>834</v>
      </c>
      <c r="L36" s="358" t="s">
        <v>835</v>
      </c>
    </row>
    <row r="37" spans="1:12" ht="12.75" customHeight="1" x14ac:dyDescent="0.25">
      <c r="A37" s="357">
        <v>27134</v>
      </c>
      <c r="B37" s="357">
        <v>27107</v>
      </c>
      <c r="C37" s="358" t="s">
        <v>649</v>
      </c>
      <c r="D37" s="358" t="s">
        <v>331</v>
      </c>
      <c r="E37" s="357">
        <v>2594</v>
      </c>
      <c r="F37" s="358" t="s">
        <v>681</v>
      </c>
      <c r="G37" s="357">
        <v>9</v>
      </c>
      <c r="H37" s="357">
        <v>9</v>
      </c>
      <c r="I37" s="358"/>
      <c r="J37" s="357">
        <v>9</v>
      </c>
      <c r="K37" s="358" t="s">
        <v>834</v>
      </c>
      <c r="L37" s="358" t="s">
        <v>836</v>
      </c>
    </row>
    <row r="38" spans="1:12" ht="12.75" customHeight="1" x14ac:dyDescent="0.25">
      <c r="A38" s="357">
        <v>27134</v>
      </c>
      <c r="B38" s="357">
        <v>27107</v>
      </c>
      <c r="C38" s="358" t="s">
        <v>649</v>
      </c>
      <c r="D38" s="358" t="s">
        <v>330</v>
      </c>
      <c r="E38" s="357">
        <v>2595</v>
      </c>
      <c r="F38" s="358" t="s">
        <v>680</v>
      </c>
      <c r="G38" s="357">
        <v>4400</v>
      </c>
      <c r="H38" s="357">
        <v>4400</v>
      </c>
      <c r="I38" s="358"/>
      <c r="J38" s="357">
        <v>4402</v>
      </c>
      <c r="K38" s="358" t="s">
        <v>829</v>
      </c>
      <c r="L38" s="358" t="s">
        <v>837</v>
      </c>
    </row>
    <row r="39" spans="1:12" ht="12.75" customHeight="1" x14ac:dyDescent="0.25">
      <c r="A39" s="357">
        <v>27135</v>
      </c>
      <c r="B39" s="357">
        <v>27107</v>
      </c>
      <c r="C39" s="358" t="s">
        <v>649</v>
      </c>
      <c r="D39" s="358" t="s">
        <v>148</v>
      </c>
      <c r="E39" s="357">
        <v>2596</v>
      </c>
      <c r="F39" s="358" t="s">
        <v>781</v>
      </c>
      <c r="G39" s="357">
        <v>100</v>
      </c>
      <c r="H39" s="357">
        <v>100</v>
      </c>
      <c r="I39" s="358"/>
      <c r="J39" s="357">
        <v>101</v>
      </c>
      <c r="K39" s="358" t="s">
        <v>834</v>
      </c>
      <c r="L39" s="358" t="s">
        <v>835</v>
      </c>
    </row>
    <row r="40" spans="1:12" ht="12.75" customHeight="1" x14ac:dyDescent="0.25">
      <c r="A40" s="357">
        <v>27135</v>
      </c>
      <c r="B40" s="357">
        <v>27107</v>
      </c>
      <c r="C40" s="358" t="s">
        <v>649</v>
      </c>
      <c r="D40" s="358" t="s">
        <v>619</v>
      </c>
      <c r="E40" s="357">
        <v>2597</v>
      </c>
      <c r="F40" s="358" t="s">
        <v>782</v>
      </c>
      <c r="G40" s="357">
        <v>200</v>
      </c>
      <c r="H40" s="357">
        <v>200</v>
      </c>
      <c r="I40" s="358"/>
      <c r="J40" s="357">
        <v>195</v>
      </c>
      <c r="K40" s="358" t="s">
        <v>834</v>
      </c>
      <c r="L40" s="358" t="s">
        <v>835</v>
      </c>
    </row>
    <row r="41" spans="1:12" ht="12.75" customHeight="1" x14ac:dyDescent="0.25">
      <c r="A41" s="357">
        <v>27135</v>
      </c>
      <c r="B41" s="357">
        <v>27107</v>
      </c>
      <c r="C41" s="358" t="s">
        <v>649</v>
      </c>
      <c r="D41" s="358" t="s">
        <v>147</v>
      </c>
      <c r="E41" s="357">
        <v>2598</v>
      </c>
      <c r="F41" s="358" t="s">
        <v>783</v>
      </c>
      <c r="G41" s="357">
        <v>130</v>
      </c>
      <c r="H41" s="357">
        <v>130</v>
      </c>
      <c r="I41" s="358"/>
      <c r="J41" s="357">
        <v>152</v>
      </c>
      <c r="K41" s="358" t="s">
        <v>834</v>
      </c>
      <c r="L41" s="358" t="s">
        <v>835</v>
      </c>
    </row>
    <row r="42" spans="1:12" ht="12.75" customHeight="1" x14ac:dyDescent="0.25">
      <c r="A42" s="357">
        <v>27135</v>
      </c>
      <c r="B42" s="357">
        <v>27107</v>
      </c>
      <c r="C42" s="358" t="s">
        <v>649</v>
      </c>
      <c r="D42" s="358" t="s">
        <v>146</v>
      </c>
      <c r="E42" s="357">
        <v>2599</v>
      </c>
      <c r="F42" s="358" t="s">
        <v>716</v>
      </c>
      <c r="G42" s="357">
        <v>420</v>
      </c>
      <c r="H42" s="357">
        <v>420</v>
      </c>
      <c r="I42" s="358"/>
      <c r="J42" s="357">
        <v>304</v>
      </c>
      <c r="K42" s="358" t="s">
        <v>829</v>
      </c>
      <c r="L42" s="358" t="s">
        <v>850</v>
      </c>
    </row>
    <row r="43" spans="1:12" ht="12.75" customHeight="1" x14ac:dyDescent="0.25">
      <c r="A43" s="357">
        <v>27135</v>
      </c>
      <c r="B43" s="357">
        <v>27107</v>
      </c>
      <c r="C43" s="358" t="s">
        <v>649</v>
      </c>
      <c r="D43" s="358" t="s">
        <v>598</v>
      </c>
      <c r="E43" s="357">
        <v>3166</v>
      </c>
      <c r="F43" s="358" t="s">
        <v>784</v>
      </c>
      <c r="G43" s="357">
        <v>6</v>
      </c>
      <c r="H43" s="357">
        <v>6</v>
      </c>
      <c r="I43" s="358"/>
      <c r="J43" s="357">
        <v>5</v>
      </c>
      <c r="K43" s="358" t="s">
        <v>775</v>
      </c>
      <c r="L43" s="358" t="s">
        <v>785</v>
      </c>
    </row>
    <row r="44" spans="1:12" ht="12.75" customHeight="1" x14ac:dyDescent="0.25">
      <c r="A44" s="357">
        <v>27136</v>
      </c>
      <c r="B44" s="357">
        <v>27107</v>
      </c>
      <c r="C44" s="358" t="s">
        <v>649</v>
      </c>
      <c r="D44" s="358" t="s">
        <v>549</v>
      </c>
      <c r="E44" s="357">
        <v>2600</v>
      </c>
      <c r="F44" s="358" t="s">
        <v>693</v>
      </c>
      <c r="G44" s="357">
        <v>800</v>
      </c>
      <c r="H44" s="357">
        <v>800</v>
      </c>
      <c r="I44" s="358"/>
      <c r="J44" s="357">
        <v>1230</v>
      </c>
      <c r="K44" s="358" t="s">
        <v>829</v>
      </c>
      <c r="L44" s="358" t="s">
        <v>837</v>
      </c>
    </row>
    <row r="45" spans="1:12" ht="12.75" customHeight="1" x14ac:dyDescent="0.25">
      <c r="A45" s="357">
        <v>27136</v>
      </c>
      <c r="B45" s="357">
        <v>27107</v>
      </c>
      <c r="C45" s="358" t="s">
        <v>649</v>
      </c>
      <c r="D45" s="358" t="s">
        <v>152</v>
      </c>
      <c r="E45" s="357">
        <v>2601</v>
      </c>
      <c r="F45" s="358" t="s">
        <v>692</v>
      </c>
      <c r="G45" s="357">
        <v>3600</v>
      </c>
      <c r="H45" s="357">
        <v>3600</v>
      </c>
      <c r="I45" s="358"/>
      <c r="J45" s="357">
        <v>3172</v>
      </c>
      <c r="K45" s="358" t="s">
        <v>829</v>
      </c>
      <c r="L45" s="358" t="s">
        <v>837</v>
      </c>
    </row>
    <row r="46" spans="1:12" ht="12.75" customHeight="1" x14ac:dyDescent="0.25">
      <c r="A46" s="357">
        <v>27136</v>
      </c>
      <c r="B46" s="357">
        <v>27107</v>
      </c>
      <c r="C46" s="358" t="s">
        <v>649</v>
      </c>
      <c r="D46" s="358" t="s">
        <v>151</v>
      </c>
      <c r="E46" s="357">
        <v>2602</v>
      </c>
      <c r="F46" s="358" t="s">
        <v>691</v>
      </c>
      <c r="G46" s="357">
        <v>870</v>
      </c>
      <c r="H46" s="357">
        <v>870</v>
      </c>
      <c r="I46" s="358"/>
      <c r="J46" s="357">
        <v>888</v>
      </c>
      <c r="K46" s="358" t="s">
        <v>829</v>
      </c>
      <c r="L46" s="358" t="s">
        <v>837</v>
      </c>
    </row>
    <row r="47" spans="1:12" ht="12.75" customHeight="1" x14ac:dyDescent="0.25">
      <c r="A47" s="357">
        <v>27136</v>
      </c>
      <c r="B47" s="357">
        <v>27107</v>
      </c>
      <c r="C47" s="358" t="s">
        <v>649</v>
      </c>
      <c r="D47" s="358" t="s">
        <v>150</v>
      </c>
      <c r="E47" s="357">
        <v>2603</v>
      </c>
      <c r="F47" s="358" t="s">
        <v>690</v>
      </c>
      <c r="G47" s="357">
        <v>4600</v>
      </c>
      <c r="H47" s="357">
        <v>4600</v>
      </c>
      <c r="I47" s="358"/>
      <c r="J47" s="357">
        <v>6364</v>
      </c>
      <c r="K47" s="358" t="s">
        <v>829</v>
      </c>
      <c r="L47" s="358" t="s">
        <v>837</v>
      </c>
    </row>
    <row r="48" spans="1:12" ht="12.75" customHeight="1" x14ac:dyDescent="0.25">
      <c r="A48" s="357">
        <v>27136</v>
      </c>
      <c r="B48" s="357">
        <v>27107</v>
      </c>
      <c r="C48" s="358" t="s">
        <v>649</v>
      </c>
      <c r="D48" s="358" t="s">
        <v>149</v>
      </c>
      <c r="E48" s="357">
        <v>2604</v>
      </c>
      <c r="F48" s="358" t="s">
        <v>689</v>
      </c>
      <c r="G48" s="357">
        <v>15000</v>
      </c>
      <c r="H48" s="357">
        <v>15000</v>
      </c>
      <c r="I48" s="358"/>
      <c r="J48" s="357">
        <v>126217</v>
      </c>
      <c r="K48" s="358" t="s">
        <v>829</v>
      </c>
      <c r="L48" s="358" t="s">
        <v>837</v>
      </c>
    </row>
    <row r="49" spans="1:12" ht="12.75" customHeight="1" x14ac:dyDescent="0.25">
      <c r="A49" s="357">
        <v>27137</v>
      </c>
      <c r="B49" s="357">
        <v>27107</v>
      </c>
      <c r="C49" s="358" t="s">
        <v>649</v>
      </c>
      <c r="D49" s="358" t="s">
        <v>157</v>
      </c>
      <c r="E49" s="357">
        <v>2605</v>
      </c>
      <c r="F49" s="358" t="s">
        <v>721</v>
      </c>
      <c r="G49" s="357">
        <v>35</v>
      </c>
      <c r="H49" s="357">
        <v>35</v>
      </c>
      <c r="I49" s="358"/>
      <c r="J49" s="357">
        <v>30</v>
      </c>
      <c r="K49" s="358" t="s">
        <v>829</v>
      </c>
      <c r="L49" s="358" t="s">
        <v>851</v>
      </c>
    </row>
    <row r="50" spans="1:12" ht="12.75" customHeight="1" x14ac:dyDescent="0.25">
      <c r="A50" s="357">
        <v>27137</v>
      </c>
      <c r="B50" s="357">
        <v>27107</v>
      </c>
      <c r="C50" s="358" t="s">
        <v>649</v>
      </c>
      <c r="D50" s="358" t="s">
        <v>156</v>
      </c>
      <c r="E50" s="357">
        <v>2606</v>
      </c>
      <c r="F50" s="358" t="s">
        <v>720</v>
      </c>
      <c r="G50" s="357">
        <v>5</v>
      </c>
      <c r="H50" s="357">
        <v>5</v>
      </c>
      <c r="I50" s="358"/>
      <c r="J50" s="357">
        <v>5</v>
      </c>
      <c r="K50" s="358" t="s">
        <v>834</v>
      </c>
      <c r="L50" s="358" t="s">
        <v>852</v>
      </c>
    </row>
    <row r="51" spans="1:12" ht="12.75" customHeight="1" x14ac:dyDescent="0.25">
      <c r="A51" s="357">
        <v>27137</v>
      </c>
      <c r="B51" s="357">
        <v>27107</v>
      </c>
      <c r="C51" s="358" t="s">
        <v>649</v>
      </c>
      <c r="D51" s="358" t="s">
        <v>155</v>
      </c>
      <c r="E51" s="357">
        <v>2607</v>
      </c>
      <c r="F51" s="358" t="s">
        <v>719</v>
      </c>
      <c r="G51" s="357">
        <v>280</v>
      </c>
      <c r="H51" s="357">
        <v>280</v>
      </c>
      <c r="I51" s="358"/>
      <c r="J51" s="357">
        <v>280</v>
      </c>
      <c r="K51" s="358" t="s">
        <v>757</v>
      </c>
      <c r="L51" s="358" t="s">
        <v>759</v>
      </c>
    </row>
    <row r="52" spans="1:12" ht="12.75" customHeight="1" x14ac:dyDescent="0.25">
      <c r="A52" s="357">
        <v>27137</v>
      </c>
      <c r="B52" s="357">
        <v>27107</v>
      </c>
      <c r="C52" s="358" t="s">
        <v>649</v>
      </c>
      <c r="D52" s="358" t="s">
        <v>154</v>
      </c>
      <c r="E52" s="357">
        <v>2608</v>
      </c>
      <c r="F52" s="358" t="s">
        <v>718</v>
      </c>
      <c r="G52" s="357">
        <v>8</v>
      </c>
      <c r="H52" s="357">
        <v>8</v>
      </c>
      <c r="I52" s="358"/>
      <c r="J52" s="357">
        <v>8</v>
      </c>
      <c r="K52" s="358" t="s">
        <v>804</v>
      </c>
      <c r="L52" s="358" t="s">
        <v>819</v>
      </c>
    </row>
    <row r="53" spans="1:12" ht="12.75" customHeight="1" x14ac:dyDescent="0.25">
      <c r="A53" s="357">
        <v>27137</v>
      </c>
      <c r="B53" s="357">
        <v>27107</v>
      </c>
      <c r="C53" s="358" t="s">
        <v>649</v>
      </c>
      <c r="D53" s="358" t="s">
        <v>153</v>
      </c>
      <c r="E53" s="357">
        <v>2609</v>
      </c>
      <c r="F53" s="358" t="s">
        <v>717</v>
      </c>
      <c r="G53" s="357">
        <v>0</v>
      </c>
      <c r="H53" s="357">
        <v>0</v>
      </c>
      <c r="I53" s="358"/>
      <c r="J53" s="357">
        <v>0</v>
      </c>
      <c r="K53" s="358" t="s">
        <v>647</v>
      </c>
      <c r="L53" s="358" t="s">
        <v>648</v>
      </c>
    </row>
    <row r="54" spans="1:12" ht="12.75" customHeight="1" x14ac:dyDescent="0.25">
      <c r="A54" s="357">
        <v>27138</v>
      </c>
      <c r="B54" s="357">
        <v>27094</v>
      </c>
      <c r="C54" s="358" t="s">
        <v>649</v>
      </c>
      <c r="D54" s="358" t="s">
        <v>334</v>
      </c>
      <c r="E54" s="357">
        <v>2621</v>
      </c>
      <c r="F54" s="358" t="s">
        <v>778</v>
      </c>
      <c r="G54" s="357">
        <v>40</v>
      </c>
      <c r="H54" s="357">
        <v>40</v>
      </c>
      <c r="I54" s="358"/>
      <c r="J54" s="357">
        <v>44</v>
      </c>
      <c r="K54" s="358" t="s">
        <v>829</v>
      </c>
      <c r="L54" s="358" t="s">
        <v>830</v>
      </c>
    </row>
    <row r="55" spans="1:12" ht="12.75" customHeight="1" x14ac:dyDescent="0.25">
      <c r="A55" s="357">
        <v>27138</v>
      </c>
      <c r="B55" s="357">
        <v>27094</v>
      </c>
      <c r="C55" s="358" t="s">
        <v>649</v>
      </c>
      <c r="D55" s="358" t="s">
        <v>333</v>
      </c>
      <c r="E55" s="357">
        <v>2622</v>
      </c>
      <c r="F55" s="358" t="s">
        <v>674</v>
      </c>
      <c r="G55" s="357">
        <v>43</v>
      </c>
      <c r="H55" s="357">
        <v>43</v>
      </c>
      <c r="I55" s="358"/>
      <c r="J55" s="357">
        <v>45</v>
      </c>
      <c r="K55" s="358" t="s">
        <v>822</v>
      </c>
      <c r="L55" s="358" t="s">
        <v>831</v>
      </c>
    </row>
    <row r="56" spans="1:12" ht="12.75" customHeight="1" x14ac:dyDescent="0.25">
      <c r="A56" s="357">
        <v>27138</v>
      </c>
      <c r="B56" s="357">
        <v>27094</v>
      </c>
      <c r="C56" s="358" t="s">
        <v>649</v>
      </c>
      <c r="D56" s="358" t="s">
        <v>332</v>
      </c>
      <c r="E56" s="357">
        <v>2623</v>
      </c>
      <c r="F56" s="358" t="s">
        <v>673</v>
      </c>
      <c r="G56" s="357">
        <v>53</v>
      </c>
      <c r="H56" s="357">
        <v>53</v>
      </c>
      <c r="I56" s="358"/>
      <c r="J56" s="357">
        <v>53</v>
      </c>
      <c r="K56" s="358" t="s">
        <v>822</v>
      </c>
      <c r="L56" s="358" t="s">
        <v>832</v>
      </c>
    </row>
    <row r="57" spans="1:12" ht="12.75" customHeight="1" x14ac:dyDescent="0.25">
      <c r="A57" s="357">
        <v>27139</v>
      </c>
      <c r="B57" s="357">
        <v>27094</v>
      </c>
      <c r="C57" s="358" t="s">
        <v>649</v>
      </c>
      <c r="D57" s="358" t="s">
        <v>186</v>
      </c>
      <c r="E57" s="357">
        <v>2624</v>
      </c>
      <c r="F57" s="358" t="s">
        <v>724</v>
      </c>
      <c r="G57" s="357">
        <v>6437</v>
      </c>
      <c r="H57" s="357">
        <v>6437</v>
      </c>
      <c r="I57" s="358"/>
      <c r="J57" s="357">
        <v>6726</v>
      </c>
      <c r="K57" s="358" t="s">
        <v>822</v>
      </c>
      <c r="L57" s="358" t="s">
        <v>848</v>
      </c>
    </row>
    <row r="58" spans="1:12" ht="12.75" customHeight="1" x14ac:dyDescent="0.25">
      <c r="A58" s="357">
        <v>27139</v>
      </c>
      <c r="B58" s="357">
        <v>27094</v>
      </c>
      <c r="C58" s="358" t="s">
        <v>649</v>
      </c>
      <c r="D58" s="358" t="s">
        <v>185</v>
      </c>
      <c r="E58" s="357">
        <v>2625</v>
      </c>
      <c r="F58" s="358" t="s">
        <v>723</v>
      </c>
      <c r="G58" s="357">
        <v>15</v>
      </c>
      <c r="H58" s="357">
        <v>15</v>
      </c>
      <c r="I58" s="358"/>
      <c r="J58" s="357">
        <v>16</v>
      </c>
      <c r="K58" s="358" t="s">
        <v>853</v>
      </c>
      <c r="L58" s="358" t="s">
        <v>854</v>
      </c>
    </row>
    <row r="59" spans="1:12" ht="12.75" customHeight="1" x14ac:dyDescent="0.25">
      <c r="A59" s="357">
        <v>27139</v>
      </c>
      <c r="B59" s="357">
        <v>27094</v>
      </c>
      <c r="C59" s="358" t="s">
        <v>649</v>
      </c>
      <c r="D59" s="358" t="s">
        <v>601</v>
      </c>
      <c r="E59" s="357">
        <v>3167</v>
      </c>
      <c r="F59" s="358" t="s">
        <v>722</v>
      </c>
      <c r="G59" s="357">
        <v>45</v>
      </c>
      <c r="H59" s="357">
        <v>45</v>
      </c>
      <c r="I59" s="358"/>
      <c r="J59" s="357">
        <v>24</v>
      </c>
      <c r="K59" s="358" t="s">
        <v>829</v>
      </c>
      <c r="L59" s="358" t="s">
        <v>830</v>
      </c>
    </row>
    <row r="60" spans="1:12" ht="12.75" customHeight="1" x14ac:dyDescent="0.25">
      <c r="A60" s="357">
        <v>27139</v>
      </c>
      <c r="B60" s="357">
        <v>27094</v>
      </c>
      <c r="C60" s="358" t="s">
        <v>649</v>
      </c>
      <c r="D60" s="358" t="s">
        <v>602</v>
      </c>
      <c r="E60" s="357">
        <v>3169</v>
      </c>
      <c r="F60" s="358" t="s">
        <v>602</v>
      </c>
      <c r="G60" s="357">
        <v>100</v>
      </c>
      <c r="H60" s="357">
        <v>100</v>
      </c>
      <c r="I60" s="358"/>
      <c r="J60" s="357">
        <v>100</v>
      </c>
      <c r="K60" s="358" t="s">
        <v>829</v>
      </c>
      <c r="L60" s="358" t="s">
        <v>830</v>
      </c>
    </row>
    <row r="61" spans="1:12" ht="12.75" customHeight="1" x14ac:dyDescent="0.25">
      <c r="A61" s="357">
        <v>27140</v>
      </c>
      <c r="B61" s="357">
        <v>27094</v>
      </c>
      <c r="C61" s="358" t="s">
        <v>649</v>
      </c>
      <c r="D61" s="358" t="s">
        <v>188</v>
      </c>
      <c r="E61" s="357">
        <v>2626</v>
      </c>
      <c r="F61" s="358" t="s">
        <v>726</v>
      </c>
      <c r="G61" s="357">
        <v>6</v>
      </c>
      <c r="H61" s="357">
        <v>6</v>
      </c>
      <c r="I61" s="358"/>
      <c r="J61" s="357">
        <v>6</v>
      </c>
      <c r="K61" s="358" t="s">
        <v>829</v>
      </c>
      <c r="L61" s="358" t="s">
        <v>855</v>
      </c>
    </row>
    <row r="62" spans="1:12" ht="12.75" customHeight="1" x14ac:dyDescent="0.25">
      <c r="A62" s="357">
        <v>27140</v>
      </c>
      <c r="B62" s="357">
        <v>27094</v>
      </c>
      <c r="C62" s="358" t="s">
        <v>649</v>
      </c>
      <c r="D62" s="358" t="s">
        <v>187</v>
      </c>
      <c r="E62" s="357">
        <v>2627</v>
      </c>
      <c r="F62" s="358" t="s">
        <v>725</v>
      </c>
      <c r="G62" s="357">
        <v>2</v>
      </c>
      <c r="H62" s="357">
        <v>2</v>
      </c>
      <c r="I62" s="358"/>
      <c r="J62" s="357">
        <v>2</v>
      </c>
      <c r="K62" s="358" t="s">
        <v>829</v>
      </c>
      <c r="L62" s="358" t="s">
        <v>856</v>
      </c>
    </row>
    <row r="63" spans="1:12" ht="12.75" customHeight="1" x14ac:dyDescent="0.25">
      <c r="A63" s="357">
        <v>27141</v>
      </c>
      <c r="B63" s="357">
        <v>27094</v>
      </c>
      <c r="C63" s="358" t="s">
        <v>649</v>
      </c>
      <c r="D63" s="358" t="s">
        <v>192</v>
      </c>
      <c r="E63" s="357">
        <v>2628</v>
      </c>
      <c r="F63" s="358" t="s">
        <v>698</v>
      </c>
      <c r="G63" s="357">
        <v>3</v>
      </c>
      <c r="H63" s="357">
        <v>3</v>
      </c>
      <c r="I63" s="358"/>
      <c r="J63" s="357">
        <v>3</v>
      </c>
      <c r="K63" s="358" t="s">
        <v>796</v>
      </c>
      <c r="L63" s="358" t="s">
        <v>797</v>
      </c>
    </row>
    <row r="64" spans="1:12" ht="12.75" customHeight="1" x14ac:dyDescent="0.25">
      <c r="A64" s="357">
        <v>27141</v>
      </c>
      <c r="B64" s="357">
        <v>27094</v>
      </c>
      <c r="C64" s="358" t="s">
        <v>649</v>
      </c>
      <c r="D64" s="358" t="s">
        <v>191</v>
      </c>
      <c r="E64" s="357">
        <v>2629</v>
      </c>
      <c r="F64" s="358" t="s">
        <v>697</v>
      </c>
      <c r="G64" s="357">
        <v>8</v>
      </c>
      <c r="H64" s="357">
        <v>8</v>
      </c>
      <c r="I64" s="358"/>
      <c r="J64" s="357">
        <v>8</v>
      </c>
      <c r="K64" s="358" t="s">
        <v>829</v>
      </c>
      <c r="L64" s="358" t="s">
        <v>857</v>
      </c>
    </row>
    <row r="65" spans="1:12" ht="12.75" customHeight="1" x14ac:dyDescent="0.25">
      <c r="A65" s="357">
        <v>27141</v>
      </c>
      <c r="B65" s="357">
        <v>27094</v>
      </c>
      <c r="C65" s="358" t="s">
        <v>649</v>
      </c>
      <c r="D65" s="358" t="s">
        <v>190</v>
      </c>
      <c r="E65" s="357">
        <v>2630</v>
      </c>
      <c r="F65" s="358" t="s">
        <v>696</v>
      </c>
      <c r="G65" s="357">
        <v>8</v>
      </c>
      <c r="H65" s="357">
        <v>8</v>
      </c>
      <c r="I65" s="358"/>
      <c r="J65" s="357">
        <v>8</v>
      </c>
      <c r="K65" s="358" t="s">
        <v>829</v>
      </c>
      <c r="L65" s="358" t="s">
        <v>858</v>
      </c>
    </row>
    <row r="66" spans="1:12" ht="12.75" customHeight="1" x14ac:dyDescent="0.25">
      <c r="A66" s="357">
        <v>27141</v>
      </c>
      <c r="B66" s="357">
        <v>27094</v>
      </c>
      <c r="C66" s="358" t="s">
        <v>649</v>
      </c>
      <c r="D66" s="358" t="s">
        <v>189</v>
      </c>
      <c r="E66" s="357">
        <v>2631</v>
      </c>
      <c r="F66" s="358" t="s">
        <v>695</v>
      </c>
      <c r="G66" s="357">
        <v>2</v>
      </c>
      <c r="H66" s="357">
        <v>2</v>
      </c>
      <c r="I66" s="358"/>
      <c r="J66" s="357">
        <v>1</v>
      </c>
      <c r="K66" s="358" t="s">
        <v>756</v>
      </c>
      <c r="L66" s="358" t="s">
        <v>758</v>
      </c>
    </row>
    <row r="67" spans="1:12" ht="12.75" customHeight="1" x14ac:dyDescent="0.25">
      <c r="A67" s="357">
        <v>27141</v>
      </c>
      <c r="B67" s="357">
        <v>27094</v>
      </c>
      <c r="C67" s="358" t="s">
        <v>649</v>
      </c>
      <c r="D67" s="358" t="s">
        <v>620</v>
      </c>
      <c r="E67" s="357">
        <v>3168</v>
      </c>
      <c r="F67" s="358" t="s">
        <v>694</v>
      </c>
      <c r="G67" s="357">
        <v>2</v>
      </c>
      <c r="H67" s="357">
        <v>2</v>
      </c>
      <c r="I67" s="358"/>
      <c r="J67" s="357">
        <v>2</v>
      </c>
      <c r="K67" s="358" t="s">
        <v>829</v>
      </c>
      <c r="L67" s="358" t="s">
        <v>859</v>
      </c>
    </row>
    <row r="68" spans="1:12" ht="12.75" customHeight="1" x14ac:dyDescent="0.25">
      <c r="A68" s="357">
        <v>27143</v>
      </c>
      <c r="B68" s="357">
        <v>27108</v>
      </c>
      <c r="C68" s="358" t="s">
        <v>649</v>
      </c>
      <c r="D68" s="358" t="s">
        <v>323</v>
      </c>
      <c r="E68" s="357">
        <v>2645</v>
      </c>
      <c r="F68" s="358" t="s">
        <v>731</v>
      </c>
      <c r="G68" s="357">
        <v>81.650000000000006</v>
      </c>
      <c r="H68" s="357">
        <v>81.650000000000006</v>
      </c>
      <c r="I68" s="358"/>
      <c r="J68" s="357">
        <v>54</v>
      </c>
      <c r="K68" s="358" t="s">
        <v>770</v>
      </c>
      <c r="L68" s="358" t="s">
        <v>786</v>
      </c>
    </row>
    <row r="69" spans="1:12" ht="12.75" customHeight="1" x14ac:dyDescent="0.25">
      <c r="A69" s="357">
        <v>27143</v>
      </c>
      <c r="B69" s="357">
        <v>27108</v>
      </c>
      <c r="C69" s="358" t="s">
        <v>649</v>
      </c>
      <c r="D69" s="358" t="s">
        <v>322</v>
      </c>
      <c r="E69" s="357">
        <v>2646</v>
      </c>
      <c r="F69" s="358" t="s">
        <v>730</v>
      </c>
      <c r="G69" s="357">
        <v>100</v>
      </c>
      <c r="H69" s="357">
        <v>100</v>
      </c>
      <c r="I69" s="358"/>
      <c r="J69" s="357">
        <v>55.53</v>
      </c>
      <c r="K69" s="358" t="s">
        <v>774</v>
      </c>
      <c r="L69" s="358" t="s">
        <v>787</v>
      </c>
    </row>
    <row r="70" spans="1:12" ht="12.75" customHeight="1" x14ac:dyDescent="0.25">
      <c r="A70" s="357">
        <v>27143</v>
      </c>
      <c r="B70" s="357">
        <v>27108</v>
      </c>
      <c r="C70" s="358" t="s">
        <v>649</v>
      </c>
      <c r="D70" s="358" t="s">
        <v>321</v>
      </c>
      <c r="E70" s="357">
        <v>2647</v>
      </c>
      <c r="F70" s="358" t="s">
        <v>729</v>
      </c>
      <c r="G70" s="357">
        <v>80</v>
      </c>
      <c r="H70" s="357">
        <v>80</v>
      </c>
      <c r="I70" s="358"/>
      <c r="J70" s="357">
        <v>0</v>
      </c>
      <c r="K70" s="358" t="s">
        <v>760</v>
      </c>
      <c r="L70" s="358" t="s">
        <v>763</v>
      </c>
    </row>
    <row r="71" spans="1:12" ht="12.75" customHeight="1" x14ac:dyDescent="0.25">
      <c r="A71" s="357">
        <v>27143</v>
      </c>
      <c r="B71" s="357">
        <v>27108</v>
      </c>
      <c r="C71" s="358" t="s">
        <v>649</v>
      </c>
      <c r="D71" s="358" t="s">
        <v>320</v>
      </c>
      <c r="E71" s="357">
        <v>2648</v>
      </c>
      <c r="F71" s="358" t="s">
        <v>728</v>
      </c>
      <c r="G71" s="357">
        <v>69.599999999999994</v>
      </c>
      <c r="H71" s="357">
        <v>69.599999999999994</v>
      </c>
      <c r="I71" s="358"/>
      <c r="J71" s="357">
        <v>66.56</v>
      </c>
      <c r="K71" s="358" t="s">
        <v>773</v>
      </c>
      <c r="L71" s="358" t="s">
        <v>789</v>
      </c>
    </row>
    <row r="72" spans="1:12" ht="12.75" customHeight="1" x14ac:dyDescent="0.25">
      <c r="A72" s="357">
        <v>27143</v>
      </c>
      <c r="B72" s="357">
        <v>27108</v>
      </c>
      <c r="C72" s="358" t="s">
        <v>649</v>
      </c>
      <c r="D72" s="358" t="s">
        <v>319</v>
      </c>
      <c r="E72" s="357">
        <v>2649</v>
      </c>
      <c r="F72" s="358" t="s">
        <v>727</v>
      </c>
      <c r="G72" s="357">
        <v>90</v>
      </c>
      <c r="H72" s="357">
        <v>90</v>
      </c>
      <c r="I72" s="358"/>
      <c r="J72" s="357">
        <v>33.700000000000003</v>
      </c>
      <c r="K72" s="358" t="s">
        <v>770</v>
      </c>
      <c r="L72" s="358" t="s">
        <v>788</v>
      </c>
    </row>
    <row r="73" spans="1:12" ht="12.75" customHeight="1" x14ac:dyDescent="0.25">
      <c r="A73" s="357">
        <v>27144</v>
      </c>
      <c r="B73" s="357">
        <v>27108</v>
      </c>
      <c r="C73" s="358" t="s">
        <v>649</v>
      </c>
      <c r="D73" s="358" t="s">
        <v>145</v>
      </c>
      <c r="E73" s="357">
        <v>2650</v>
      </c>
      <c r="F73" s="358" t="s">
        <v>734</v>
      </c>
      <c r="G73" s="357">
        <v>80</v>
      </c>
      <c r="H73" s="357">
        <v>80</v>
      </c>
      <c r="I73" s="358"/>
      <c r="J73" s="357">
        <v>95</v>
      </c>
      <c r="K73" s="358" t="s">
        <v>826</v>
      </c>
      <c r="L73" s="358" t="s">
        <v>860</v>
      </c>
    </row>
    <row r="74" spans="1:12" ht="12.75" customHeight="1" x14ac:dyDescent="0.25">
      <c r="A74" s="357">
        <v>27144</v>
      </c>
      <c r="B74" s="357">
        <v>27108</v>
      </c>
      <c r="C74" s="358" t="s">
        <v>649</v>
      </c>
      <c r="D74" s="358" t="s">
        <v>144</v>
      </c>
      <c r="E74" s="357">
        <v>2651</v>
      </c>
      <c r="F74" s="358" t="s">
        <v>733</v>
      </c>
      <c r="G74" s="357">
        <v>83</v>
      </c>
      <c r="H74" s="357">
        <v>83</v>
      </c>
      <c r="I74" s="358"/>
      <c r="J74" s="357">
        <v>92</v>
      </c>
      <c r="K74" s="358" t="s">
        <v>826</v>
      </c>
      <c r="L74" s="358" t="s">
        <v>861</v>
      </c>
    </row>
    <row r="75" spans="1:12" ht="12.75" customHeight="1" x14ac:dyDescent="0.25">
      <c r="A75" s="357">
        <v>27144</v>
      </c>
      <c r="B75" s="357">
        <v>27108</v>
      </c>
      <c r="C75" s="358" t="s">
        <v>649</v>
      </c>
      <c r="D75" s="358" t="s">
        <v>749</v>
      </c>
      <c r="E75" s="357">
        <v>2652</v>
      </c>
      <c r="F75" s="358" t="s">
        <v>732</v>
      </c>
      <c r="G75" s="357">
        <v>80</v>
      </c>
      <c r="H75" s="357">
        <v>80</v>
      </c>
      <c r="I75" s="358"/>
      <c r="J75" s="357">
        <v>100</v>
      </c>
      <c r="K75" s="358" t="s">
        <v>853</v>
      </c>
      <c r="L75" s="358" t="s">
        <v>862</v>
      </c>
    </row>
    <row r="76" spans="1:12" ht="12.75" customHeight="1" x14ac:dyDescent="0.25">
      <c r="A76" s="357">
        <v>27145</v>
      </c>
      <c r="B76" s="357">
        <v>27108</v>
      </c>
      <c r="C76" s="358" t="s">
        <v>649</v>
      </c>
      <c r="D76" s="358" t="s">
        <v>212</v>
      </c>
      <c r="E76" s="357">
        <v>2653</v>
      </c>
      <c r="F76" s="358" t="s">
        <v>791</v>
      </c>
      <c r="G76" s="357">
        <v>64</v>
      </c>
      <c r="H76" s="357">
        <v>64</v>
      </c>
      <c r="I76" s="358"/>
      <c r="J76" s="357">
        <v>61.59</v>
      </c>
      <c r="K76" s="358" t="s">
        <v>829</v>
      </c>
      <c r="L76" s="358" t="s">
        <v>863</v>
      </c>
    </row>
    <row r="77" spans="1:12" ht="12.75" customHeight="1" x14ac:dyDescent="0.25">
      <c r="A77" s="357">
        <v>27145</v>
      </c>
      <c r="B77" s="357">
        <v>27108</v>
      </c>
      <c r="C77" s="358" t="s">
        <v>649</v>
      </c>
      <c r="D77" s="358" t="s">
        <v>211</v>
      </c>
      <c r="E77" s="357">
        <v>2654</v>
      </c>
      <c r="F77" s="358" t="s">
        <v>792</v>
      </c>
      <c r="G77" s="357">
        <v>66</v>
      </c>
      <c r="H77" s="357">
        <v>66</v>
      </c>
      <c r="I77" s="358"/>
      <c r="J77" s="357">
        <v>65</v>
      </c>
      <c r="K77" s="358" t="s">
        <v>829</v>
      </c>
      <c r="L77" s="358" t="s">
        <v>864</v>
      </c>
    </row>
    <row r="78" spans="1:12" ht="12.75" customHeight="1" x14ac:dyDescent="0.25">
      <c r="A78" s="357">
        <v>27145</v>
      </c>
      <c r="B78" s="357">
        <v>27108</v>
      </c>
      <c r="C78" s="358" t="s">
        <v>649</v>
      </c>
      <c r="D78" s="358" t="s">
        <v>210</v>
      </c>
      <c r="E78" s="357">
        <v>2655</v>
      </c>
      <c r="F78" s="358" t="s">
        <v>793</v>
      </c>
      <c r="G78" s="357">
        <v>150</v>
      </c>
      <c r="H78" s="357">
        <v>150</v>
      </c>
      <c r="I78" s="358"/>
      <c r="J78" s="357">
        <v>134</v>
      </c>
      <c r="K78" s="358" t="s">
        <v>829</v>
      </c>
      <c r="L78" s="358" t="s">
        <v>865</v>
      </c>
    </row>
    <row r="79" spans="1:12" ht="12.75" customHeight="1" x14ac:dyDescent="0.25">
      <c r="A79" s="357">
        <v>27145</v>
      </c>
      <c r="B79" s="357">
        <v>27108</v>
      </c>
      <c r="C79" s="358" t="s">
        <v>649</v>
      </c>
      <c r="D79" s="358" t="s">
        <v>209</v>
      </c>
      <c r="E79" s="357">
        <v>2656</v>
      </c>
      <c r="F79" s="358" t="s">
        <v>740</v>
      </c>
      <c r="G79" s="357">
        <v>55</v>
      </c>
      <c r="H79" s="357">
        <v>55</v>
      </c>
      <c r="I79" s="358"/>
      <c r="J79" s="357">
        <v>54.82</v>
      </c>
      <c r="K79" s="358" t="s">
        <v>829</v>
      </c>
      <c r="L79" s="358" t="s">
        <v>866</v>
      </c>
    </row>
    <row r="80" spans="1:12" ht="12.75" customHeight="1" x14ac:dyDescent="0.25">
      <c r="A80" s="357">
        <v>27145</v>
      </c>
      <c r="B80" s="357">
        <v>27108</v>
      </c>
      <c r="C80" s="358" t="s">
        <v>649</v>
      </c>
      <c r="D80" s="358" t="s">
        <v>546</v>
      </c>
      <c r="E80" s="357">
        <v>2657</v>
      </c>
      <c r="F80" s="358" t="s">
        <v>794</v>
      </c>
      <c r="G80" s="357">
        <v>60</v>
      </c>
      <c r="H80" s="357">
        <v>60</v>
      </c>
      <c r="I80" s="358"/>
      <c r="J80" s="357">
        <v>51</v>
      </c>
      <c r="K80" s="358" t="s">
        <v>829</v>
      </c>
      <c r="L80" s="358" t="s">
        <v>867</v>
      </c>
    </row>
    <row r="81" spans="1:12" ht="12.75" customHeight="1" x14ac:dyDescent="0.25">
      <c r="A81" s="357">
        <v>27146</v>
      </c>
      <c r="B81" s="357">
        <v>27108</v>
      </c>
      <c r="C81" s="358" t="s">
        <v>649</v>
      </c>
      <c r="D81" s="358" t="s">
        <v>215</v>
      </c>
      <c r="E81" s="357">
        <v>2658</v>
      </c>
      <c r="F81" s="358" t="s">
        <v>790</v>
      </c>
      <c r="G81" s="357">
        <v>1</v>
      </c>
      <c r="H81" s="357">
        <v>1</v>
      </c>
      <c r="I81" s="358"/>
      <c r="J81" s="357">
        <v>0</v>
      </c>
      <c r="K81" s="358" t="s">
        <v>647</v>
      </c>
      <c r="L81" s="358" t="s">
        <v>648</v>
      </c>
    </row>
    <row r="82" spans="1:12" ht="12.75" customHeight="1" x14ac:dyDescent="0.25">
      <c r="A82" s="357">
        <v>27146</v>
      </c>
      <c r="B82" s="357">
        <v>27108</v>
      </c>
      <c r="C82" s="358" t="s">
        <v>649</v>
      </c>
      <c r="D82" s="358" t="s">
        <v>214</v>
      </c>
      <c r="E82" s="357">
        <v>2659</v>
      </c>
      <c r="F82" s="358" t="s">
        <v>736</v>
      </c>
      <c r="G82" s="357">
        <v>0.8</v>
      </c>
      <c r="H82" s="357">
        <v>0.8</v>
      </c>
      <c r="I82" s="358"/>
      <c r="J82" s="357">
        <v>0.89</v>
      </c>
      <c r="K82" s="358" t="s">
        <v>834</v>
      </c>
      <c r="L82" s="358" t="s">
        <v>868</v>
      </c>
    </row>
    <row r="83" spans="1:12" ht="12.75" customHeight="1" x14ac:dyDescent="0.25">
      <c r="A83" s="357">
        <v>27146</v>
      </c>
      <c r="B83" s="357">
        <v>27108</v>
      </c>
      <c r="C83" s="358" t="s">
        <v>649</v>
      </c>
      <c r="D83" s="358" t="s">
        <v>213</v>
      </c>
      <c r="E83" s="357">
        <v>2660</v>
      </c>
      <c r="F83" s="358" t="s">
        <v>735</v>
      </c>
      <c r="G83" s="357">
        <v>2</v>
      </c>
      <c r="H83" s="357">
        <v>2</v>
      </c>
      <c r="I83" s="358"/>
      <c r="J83" s="357">
        <v>0</v>
      </c>
      <c r="K83" s="358" t="s">
        <v>647</v>
      </c>
      <c r="L83" s="358" t="s">
        <v>648</v>
      </c>
    </row>
    <row r="84" spans="1:12" ht="12.75" customHeight="1" x14ac:dyDescent="0.25">
      <c r="A84" s="357">
        <v>27147</v>
      </c>
      <c r="B84" s="357">
        <v>27093</v>
      </c>
      <c r="C84" s="358" t="s">
        <v>649</v>
      </c>
      <c r="D84" s="358" t="s">
        <v>62</v>
      </c>
      <c r="E84" s="357">
        <v>2559</v>
      </c>
      <c r="F84" s="358" t="s">
        <v>659</v>
      </c>
      <c r="G84" s="357">
        <v>100</v>
      </c>
      <c r="H84" s="357">
        <v>100</v>
      </c>
      <c r="I84" s="358"/>
      <c r="J84" s="357">
        <v>100</v>
      </c>
      <c r="K84" s="358" t="s">
        <v>824</v>
      </c>
      <c r="L84" s="358" t="s">
        <v>825</v>
      </c>
    </row>
    <row r="85" spans="1:12" ht="12.75" customHeight="1" x14ac:dyDescent="0.25">
      <c r="A85" s="357">
        <v>27147</v>
      </c>
      <c r="B85" s="357">
        <v>27093</v>
      </c>
      <c r="C85" s="358" t="s">
        <v>649</v>
      </c>
      <c r="D85" s="358" t="s">
        <v>548</v>
      </c>
      <c r="E85" s="357">
        <v>2560</v>
      </c>
      <c r="F85" s="358" t="s">
        <v>658</v>
      </c>
      <c r="G85" s="357">
        <v>75</v>
      </c>
      <c r="H85" s="357">
        <v>75</v>
      </c>
      <c r="I85" s="358"/>
      <c r="J85" s="357">
        <v>94.6</v>
      </c>
      <c r="K85" s="358" t="s">
        <v>826</v>
      </c>
      <c r="L85" s="358" t="s">
        <v>869</v>
      </c>
    </row>
    <row r="86" spans="1:12" ht="12.75" customHeight="1" x14ac:dyDescent="0.25">
      <c r="A86" s="357">
        <v>27148</v>
      </c>
      <c r="B86" s="357">
        <v>27094</v>
      </c>
      <c r="C86" s="358" t="s">
        <v>649</v>
      </c>
      <c r="D86" s="358" t="s">
        <v>194</v>
      </c>
      <c r="E86" s="357">
        <v>2632</v>
      </c>
      <c r="F86" s="358" t="s">
        <v>652</v>
      </c>
      <c r="G86" s="357">
        <v>75</v>
      </c>
      <c r="H86" s="357">
        <v>75</v>
      </c>
      <c r="I86" s="358"/>
      <c r="J86" s="357">
        <v>76</v>
      </c>
      <c r="K86" s="358" t="s">
        <v>822</v>
      </c>
      <c r="L86" s="358" t="s">
        <v>870</v>
      </c>
    </row>
    <row r="87" spans="1:12" ht="12.75" customHeight="1" x14ac:dyDescent="0.25">
      <c r="A87" s="357">
        <v>27148</v>
      </c>
      <c r="B87" s="357">
        <v>27094</v>
      </c>
      <c r="C87" s="358" t="s">
        <v>649</v>
      </c>
      <c r="D87" s="358" t="s">
        <v>193</v>
      </c>
      <c r="E87" s="357">
        <v>2633</v>
      </c>
      <c r="F87" s="358" t="s">
        <v>651</v>
      </c>
      <c r="G87" s="357">
        <v>102</v>
      </c>
      <c r="H87" s="357">
        <v>102</v>
      </c>
      <c r="I87" s="358"/>
      <c r="J87" s="357">
        <v>100</v>
      </c>
      <c r="K87" s="358" t="s">
        <v>822</v>
      </c>
      <c r="L87" s="358" t="s">
        <v>871</v>
      </c>
    </row>
    <row r="88" spans="1:12" ht="12.75" customHeight="1" x14ac:dyDescent="0.25">
      <c r="A88" s="357">
        <v>27148</v>
      </c>
      <c r="B88" s="357">
        <v>27094</v>
      </c>
      <c r="C88" s="358" t="s">
        <v>649</v>
      </c>
      <c r="D88" s="358" t="s">
        <v>550</v>
      </c>
      <c r="E88" s="357">
        <v>2634</v>
      </c>
      <c r="F88" s="358" t="s">
        <v>650</v>
      </c>
      <c r="G88" s="357">
        <v>48</v>
      </c>
      <c r="H88" s="357">
        <v>48</v>
      </c>
      <c r="I88" s="358"/>
      <c r="J88" s="357">
        <v>45</v>
      </c>
      <c r="K88" s="358" t="s">
        <v>822</v>
      </c>
      <c r="L88" s="358" t="s">
        <v>872</v>
      </c>
    </row>
    <row r="89" spans="1:12" ht="12.75" customHeight="1" x14ac:dyDescent="0.25">
      <c r="A89" s="357">
        <v>27149</v>
      </c>
      <c r="B89" s="357">
        <v>27108</v>
      </c>
      <c r="C89" s="358" t="s">
        <v>649</v>
      </c>
      <c r="D89" s="358" t="s">
        <v>219</v>
      </c>
      <c r="E89" s="357">
        <v>2664</v>
      </c>
      <c r="F89" s="358" t="s">
        <v>656</v>
      </c>
      <c r="G89" s="357">
        <v>90</v>
      </c>
      <c r="H89" s="357">
        <v>90</v>
      </c>
      <c r="I89" s="358"/>
      <c r="J89" s="357">
        <v>99.8</v>
      </c>
      <c r="K89" s="358" t="s">
        <v>829</v>
      </c>
      <c r="L89" s="358" t="s">
        <v>873</v>
      </c>
    </row>
    <row r="90" spans="1:12" ht="12.75" customHeight="1" x14ac:dyDescent="0.25">
      <c r="A90" s="357">
        <v>27149</v>
      </c>
      <c r="B90" s="357">
        <v>27108</v>
      </c>
      <c r="C90" s="358" t="s">
        <v>649</v>
      </c>
      <c r="D90" s="358" t="s">
        <v>218</v>
      </c>
      <c r="E90" s="357">
        <v>2665</v>
      </c>
      <c r="F90" s="358" t="s">
        <v>655</v>
      </c>
      <c r="G90" s="357">
        <v>90</v>
      </c>
      <c r="H90" s="357">
        <v>90</v>
      </c>
      <c r="I90" s="358"/>
      <c r="J90" s="357">
        <v>96.3</v>
      </c>
      <c r="K90" s="358" t="s">
        <v>829</v>
      </c>
      <c r="L90" s="358" t="s">
        <v>874</v>
      </c>
    </row>
    <row r="91" spans="1:12" ht="12.75" customHeight="1" x14ac:dyDescent="0.25">
      <c r="A91" s="357">
        <v>27149</v>
      </c>
      <c r="B91" s="357">
        <v>27108</v>
      </c>
      <c r="C91" s="358" t="s">
        <v>649</v>
      </c>
      <c r="D91" s="358" t="s">
        <v>217</v>
      </c>
      <c r="E91" s="357">
        <v>2666</v>
      </c>
      <c r="F91" s="358" t="s">
        <v>654</v>
      </c>
      <c r="G91" s="357">
        <v>90</v>
      </c>
      <c r="H91" s="357">
        <v>90</v>
      </c>
      <c r="I91" s="358"/>
      <c r="J91" s="357">
        <v>71.900000000000006</v>
      </c>
      <c r="K91" s="358" t="s">
        <v>829</v>
      </c>
      <c r="L91" s="358" t="s">
        <v>875</v>
      </c>
    </row>
    <row r="92" spans="1:12" ht="12.75" customHeight="1" x14ac:dyDescent="0.25">
      <c r="A92" s="357">
        <v>27149</v>
      </c>
      <c r="B92" s="357">
        <v>27108</v>
      </c>
      <c r="C92" s="358" t="s">
        <v>649</v>
      </c>
      <c r="D92" s="358" t="s">
        <v>216</v>
      </c>
      <c r="E92" s="357">
        <v>2667</v>
      </c>
      <c r="F92" s="358" t="s">
        <v>653</v>
      </c>
      <c r="G92" s="357">
        <v>100</v>
      </c>
      <c r="H92" s="357">
        <v>100</v>
      </c>
      <c r="I92" s="358"/>
      <c r="J92" s="357">
        <v>87.7</v>
      </c>
      <c r="K92" s="358" t="s">
        <v>771</v>
      </c>
      <c r="L92" s="358" t="s">
        <v>772</v>
      </c>
    </row>
    <row r="93" spans="1:12" ht="12.75" customHeight="1" x14ac:dyDescent="0.25">
      <c r="A93" s="357">
        <v>27150</v>
      </c>
      <c r="B93" s="357">
        <v>27095</v>
      </c>
      <c r="C93" s="358" t="s">
        <v>649</v>
      </c>
      <c r="D93" s="358" t="s">
        <v>290</v>
      </c>
      <c r="E93" s="357">
        <v>2671</v>
      </c>
      <c r="F93" s="358" t="s">
        <v>661</v>
      </c>
      <c r="G93" s="357">
        <v>78</v>
      </c>
      <c r="H93" s="357">
        <v>78</v>
      </c>
      <c r="I93" s="358"/>
      <c r="J93" s="357">
        <v>92</v>
      </c>
      <c r="K93" s="358" t="s">
        <v>822</v>
      </c>
      <c r="L93" s="358" t="s">
        <v>876</v>
      </c>
    </row>
    <row r="94" spans="1:12" ht="12.75" customHeight="1" x14ac:dyDescent="0.25">
      <c r="A94" s="357">
        <v>27150</v>
      </c>
      <c r="B94" s="357">
        <v>27095</v>
      </c>
      <c r="C94" s="358" t="s">
        <v>649</v>
      </c>
      <c r="D94" s="358" t="s">
        <v>289</v>
      </c>
      <c r="E94" s="357">
        <v>2672</v>
      </c>
      <c r="F94" s="358" t="s">
        <v>660</v>
      </c>
      <c r="G94" s="357">
        <v>74</v>
      </c>
      <c r="H94" s="357">
        <v>74</v>
      </c>
      <c r="I94" s="358"/>
      <c r="J94" s="357">
        <v>83</v>
      </c>
      <c r="K94" s="358" t="s">
        <v>834</v>
      </c>
      <c r="L94" s="358" t="s">
        <v>877</v>
      </c>
    </row>
    <row r="95" spans="1:12" ht="12.75" customHeight="1" x14ac:dyDescent="0.25">
      <c r="A95" s="357">
        <v>27151</v>
      </c>
      <c r="B95" s="357">
        <v>27095</v>
      </c>
      <c r="C95" s="358" t="s">
        <v>649</v>
      </c>
      <c r="D95" s="358" t="s">
        <v>293</v>
      </c>
      <c r="E95" s="357">
        <v>2673</v>
      </c>
      <c r="F95" s="358" t="s">
        <v>668</v>
      </c>
      <c r="G95" s="357">
        <v>71</v>
      </c>
      <c r="H95" s="357">
        <v>71</v>
      </c>
      <c r="I95" s="358"/>
      <c r="J95" s="357">
        <v>74.55</v>
      </c>
      <c r="K95" s="358" t="s">
        <v>826</v>
      </c>
      <c r="L95" s="358" t="s">
        <v>878</v>
      </c>
    </row>
    <row r="96" spans="1:12" ht="12.75" customHeight="1" x14ac:dyDescent="0.25">
      <c r="A96" s="357">
        <v>27151</v>
      </c>
      <c r="B96" s="357">
        <v>27095</v>
      </c>
      <c r="C96" s="358" t="s">
        <v>649</v>
      </c>
      <c r="D96" s="358" t="s">
        <v>292</v>
      </c>
      <c r="E96" s="357">
        <v>2674</v>
      </c>
      <c r="F96" s="358" t="s">
        <v>667</v>
      </c>
      <c r="G96" s="357">
        <v>18</v>
      </c>
      <c r="H96" s="357">
        <v>18</v>
      </c>
      <c r="I96" s="358"/>
      <c r="J96" s="357">
        <v>19</v>
      </c>
      <c r="K96" s="358" t="s">
        <v>829</v>
      </c>
      <c r="L96" s="358" t="s">
        <v>879</v>
      </c>
    </row>
    <row r="97" spans="1:12" ht="12.75" customHeight="1" x14ac:dyDescent="0.25">
      <c r="A97" s="357">
        <v>27151</v>
      </c>
      <c r="B97" s="357">
        <v>27095</v>
      </c>
      <c r="C97" s="358" t="s">
        <v>649</v>
      </c>
      <c r="D97" s="358" t="s">
        <v>291</v>
      </c>
      <c r="E97" s="357">
        <v>2675</v>
      </c>
      <c r="F97" s="358" t="s">
        <v>666</v>
      </c>
      <c r="G97" s="357">
        <v>75</v>
      </c>
      <c r="H97" s="357">
        <v>75</v>
      </c>
      <c r="I97" s="358"/>
      <c r="J97" s="357">
        <v>70.349999999999994</v>
      </c>
      <c r="K97" s="358" t="s">
        <v>826</v>
      </c>
      <c r="L97" s="358" t="s">
        <v>880</v>
      </c>
    </row>
    <row r="98" spans="1:12" ht="12.75" customHeight="1" x14ac:dyDescent="0.25">
      <c r="A98" s="357">
        <v>27151</v>
      </c>
      <c r="B98" s="357">
        <v>27095</v>
      </c>
      <c r="C98" s="358" t="s">
        <v>649</v>
      </c>
      <c r="D98" s="358" t="s">
        <v>595</v>
      </c>
      <c r="E98" s="357">
        <v>3165</v>
      </c>
      <c r="F98" s="358" t="s">
        <v>665</v>
      </c>
      <c r="G98" s="357">
        <v>4</v>
      </c>
      <c r="H98" s="357">
        <v>4</v>
      </c>
      <c r="I98" s="358"/>
      <c r="J98" s="357">
        <v>4</v>
      </c>
      <c r="K98" s="358" t="s">
        <v>826</v>
      </c>
      <c r="L98" s="358" t="s">
        <v>881</v>
      </c>
    </row>
    <row r="99" spans="1:12" ht="12.75" customHeight="1" x14ac:dyDescent="0.25">
      <c r="A99" s="357">
        <v>27152</v>
      </c>
      <c r="B99" s="357">
        <v>27147</v>
      </c>
      <c r="C99" s="358" t="s">
        <v>622</v>
      </c>
      <c r="D99" s="358" t="s">
        <v>115</v>
      </c>
      <c r="E99" s="357">
        <v>24207</v>
      </c>
      <c r="F99" s="358" t="s">
        <v>636</v>
      </c>
      <c r="G99" s="357">
        <v>100</v>
      </c>
      <c r="H99" s="357">
        <v>100</v>
      </c>
      <c r="I99" s="358"/>
      <c r="J99" s="357">
        <v>91.63</v>
      </c>
      <c r="K99" s="358" t="s">
        <v>826</v>
      </c>
      <c r="L99" s="358" t="s">
        <v>882</v>
      </c>
    </row>
    <row r="100" spans="1:12" ht="12.75" customHeight="1" x14ac:dyDescent="0.25">
      <c r="A100" s="357">
        <v>27152</v>
      </c>
      <c r="B100" s="357">
        <v>27147</v>
      </c>
      <c r="C100" s="358" t="s">
        <v>622</v>
      </c>
      <c r="D100" s="358" t="s">
        <v>114</v>
      </c>
      <c r="E100" s="357">
        <v>24235</v>
      </c>
      <c r="F100" s="358" t="s">
        <v>636</v>
      </c>
      <c r="G100" s="357">
        <v>100</v>
      </c>
      <c r="H100" s="357">
        <v>100</v>
      </c>
      <c r="I100" s="358"/>
      <c r="J100" s="357">
        <v>100</v>
      </c>
      <c r="K100" s="358" t="s">
        <v>824</v>
      </c>
      <c r="L100" s="358" t="s">
        <v>883</v>
      </c>
    </row>
    <row r="101" spans="1:12" ht="12.75" customHeight="1" x14ac:dyDescent="0.25">
      <c r="A101" s="357">
        <v>27153</v>
      </c>
      <c r="B101" s="357">
        <v>27129</v>
      </c>
      <c r="C101" s="358" t="s">
        <v>622</v>
      </c>
      <c r="D101" s="358" t="s">
        <v>118</v>
      </c>
      <c r="E101" s="357">
        <v>24274</v>
      </c>
      <c r="F101" s="358" t="s">
        <v>636</v>
      </c>
      <c r="G101" s="357">
        <v>100</v>
      </c>
      <c r="H101" s="357">
        <v>100</v>
      </c>
      <c r="I101" s="358"/>
      <c r="J101" s="357">
        <v>97.5</v>
      </c>
      <c r="K101" s="358" t="s">
        <v>884</v>
      </c>
      <c r="L101" s="358" t="s">
        <v>885</v>
      </c>
    </row>
    <row r="102" spans="1:12" ht="12.75" customHeight="1" x14ac:dyDescent="0.25">
      <c r="A102" s="357">
        <v>27153</v>
      </c>
      <c r="B102" s="357">
        <v>27129</v>
      </c>
      <c r="C102" s="358" t="s">
        <v>622</v>
      </c>
      <c r="D102" s="358" t="s">
        <v>119</v>
      </c>
      <c r="E102" s="357">
        <v>24275</v>
      </c>
      <c r="F102" s="358" t="s">
        <v>636</v>
      </c>
      <c r="G102" s="357">
        <v>100</v>
      </c>
      <c r="H102" s="357">
        <v>100</v>
      </c>
      <c r="I102" s="358"/>
      <c r="J102" s="357">
        <v>97.5</v>
      </c>
      <c r="K102" s="358" t="s">
        <v>884</v>
      </c>
      <c r="L102" s="358" t="s">
        <v>886</v>
      </c>
    </row>
    <row r="103" spans="1:12" ht="12.75" customHeight="1" x14ac:dyDescent="0.25">
      <c r="A103" s="357">
        <v>27154</v>
      </c>
      <c r="B103" s="357">
        <v>27131</v>
      </c>
      <c r="C103" s="358" t="s">
        <v>622</v>
      </c>
      <c r="D103" s="358" t="s">
        <v>122</v>
      </c>
      <c r="E103" s="357">
        <v>24280</v>
      </c>
      <c r="F103" s="358" t="s">
        <v>636</v>
      </c>
      <c r="G103" s="357">
        <v>100</v>
      </c>
      <c r="H103" s="357">
        <v>100</v>
      </c>
      <c r="I103" s="358"/>
      <c r="J103" s="357">
        <v>95</v>
      </c>
      <c r="K103" s="358" t="s">
        <v>822</v>
      </c>
      <c r="L103" s="358" t="s">
        <v>887</v>
      </c>
    </row>
    <row r="104" spans="1:12" ht="12.75" customHeight="1" x14ac:dyDescent="0.25">
      <c r="A104" s="357">
        <v>27154</v>
      </c>
      <c r="B104" s="357">
        <v>27131</v>
      </c>
      <c r="C104" s="358" t="s">
        <v>622</v>
      </c>
      <c r="D104" s="358" t="s">
        <v>123</v>
      </c>
      <c r="E104" s="357">
        <v>24281</v>
      </c>
      <c r="F104" s="358" t="s">
        <v>636</v>
      </c>
      <c r="G104" s="357">
        <v>100</v>
      </c>
      <c r="H104" s="357">
        <v>100</v>
      </c>
      <c r="I104" s="358"/>
      <c r="J104" s="357">
        <v>90</v>
      </c>
      <c r="K104" s="358" t="s">
        <v>824</v>
      </c>
      <c r="L104" s="358" t="s">
        <v>888</v>
      </c>
    </row>
    <row r="105" spans="1:12" ht="12.75" customHeight="1" x14ac:dyDescent="0.25">
      <c r="A105" s="357">
        <v>27155</v>
      </c>
      <c r="B105" s="357">
        <v>27133</v>
      </c>
      <c r="C105" s="358" t="s">
        <v>622</v>
      </c>
      <c r="D105" s="358" t="s">
        <v>751</v>
      </c>
      <c r="E105" s="357">
        <v>24291</v>
      </c>
      <c r="F105" s="358" t="s">
        <v>636</v>
      </c>
      <c r="G105" s="357">
        <v>100</v>
      </c>
      <c r="H105" s="357">
        <v>100</v>
      </c>
      <c r="I105" s="358"/>
      <c r="J105" s="357">
        <v>100</v>
      </c>
      <c r="K105" s="358" t="s">
        <v>829</v>
      </c>
      <c r="L105" s="358" t="s">
        <v>889</v>
      </c>
    </row>
    <row r="106" spans="1:12" ht="12.75" customHeight="1" x14ac:dyDescent="0.25">
      <c r="A106" s="357">
        <v>27155</v>
      </c>
      <c r="B106" s="357">
        <v>27133</v>
      </c>
      <c r="C106" s="358" t="s">
        <v>622</v>
      </c>
      <c r="D106" s="358" t="s">
        <v>624</v>
      </c>
      <c r="E106" s="357">
        <v>24292</v>
      </c>
      <c r="F106" s="358" t="s">
        <v>636</v>
      </c>
      <c r="G106" s="357">
        <v>100</v>
      </c>
      <c r="H106" s="357">
        <v>100</v>
      </c>
      <c r="I106" s="358"/>
      <c r="J106" s="357">
        <v>100</v>
      </c>
      <c r="K106" s="358" t="s">
        <v>829</v>
      </c>
      <c r="L106" s="358" t="s">
        <v>890</v>
      </c>
    </row>
    <row r="107" spans="1:12" ht="12.75" customHeight="1" x14ac:dyDescent="0.25">
      <c r="A107" s="357">
        <v>27155</v>
      </c>
      <c r="B107" s="357">
        <v>27133</v>
      </c>
      <c r="C107" s="358" t="s">
        <v>622</v>
      </c>
      <c r="D107" s="358" t="s">
        <v>130</v>
      </c>
      <c r="E107" s="357">
        <v>24293</v>
      </c>
      <c r="F107" s="358" t="s">
        <v>636</v>
      </c>
      <c r="G107" s="357">
        <v>100</v>
      </c>
      <c r="H107" s="357">
        <v>100</v>
      </c>
      <c r="I107" s="358"/>
      <c r="J107" s="357">
        <v>100</v>
      </c>
      <c r="K107" s="358" t="s">
        <v>829</v>
      </c>
      <c r="L107" s="358" t="s">
        <v>891</v>
      </c>
    </row>
    <row r="108" spans="1:12" ht="12.75" customHeight="1" x14ac:dyDescent="0.25">
      <c r="A108" s="357">
        <v>27156</v>
      </c>
      <c r="B108" s="357">
        <v>27135</v>
      </c>
      <c r="C108" s="358" t="s">
        <v>622</v>
      </c>
      <c r="D108" s="358" t="s">
        <v>163</v>
      </c>
      <c r="E108" s="357">
        <v>24303</v>
      </c>
      <c r="F108" s="358" t="s">
        <v>636</v>
      </c>
      <c r="G108" s="357">
        <v>100</v>
      </c>
      <c r="H108" s="357">
        <v>100</v>
      </c>
      <c r="I108" s="358"/>
      <c r="J108" s="357">
        <v>100</v>
      </c>
      <c r="K108" s="358" t="s">
        <v>829</v>
      </c>
      <c r="L108" s="358" t="s">
        <v>892</v>
      </c>
    </row>
    <row r="109" spans="1:12" ht="12.75" customHeight="1" x14ac:dyDescent="0.25">
      <c r="A109" s="357">
        <v>27156</v>
      </c>
      <c r="B109" s="357">
        <v>27135</v>
      </c>
      <c r="C109" s="358" t="s">
        <v>622</v>
      </c>
      <c r="D109" s="358" t="s">
        <v>166</v>
      </c>
      <c r="E109" s="357">
        <v>24313</v>
      </c>
      <c r="F109" s="358" t="s">
        <v>636</v>
      </c>
      <c r="G109" s="357">
        <v>100</v>
      </c>
      <c r="H109" s="357">
        <v>100</v>
      </c>
      <c r="I109" s="358"/>
      <c r="J109" s="357">
        <v>96.67</v>
      </c>
      <c r="K109" s="358" t="s">
        <v>829</v>
      </c>
      <c r="L109" s="358" t="s">
        <v>893</v>
      </c>
    </row>
    <row r="110" spans="1:12" ht="12.75" customHeight="1" x14ac:dyDescent="0.25">
      <c r="A110" s="357">
        <v>27156</v>
      </c>
      <c r="B110" s="357">
        <v>27135</v>
      </c>
      <c r="C110" s="358" t="s">
        <v>622</v>
      </c>
      <c r="D110" s="358" t="s">
        <v>165</v>
      </c>
      <c r="E110" s="357">
        <v>24314</v>
      </c>
      <c r="F110" s="358" t="s">
        <v>636</v>
      </c>
      <c r="G110" s="357">
        <v>100</v>
      </c>
      <c r="H110" s="357">
        <v>100</v>
      </c>
      <c r="I110" s="358"/>
      <c r="J110" s="357">
        <v>100</v>
      </c>
      <c r="K110" s="358" t="s">
        <v>834</v>
      </c>
      <c r="L110" s="358" t="s">
        <v>894</v>
      </c>
    </row>
    <row r="111" spans="1:12" ht="12.75" customHeight="1" x14ac:dyDescent="0.25">
      <c r="A111" s="357">
        <v>27156</v>
      </c>
      <c r="B111" s="357">
        <v>27135</v>
      </c>
      <c r="C111" s="358" t="s">
        <v>622</v>
      </c>
      <c r="D111" s="358" t="s">
        <v>164</v>
      </c>
      <c r="E111" s="357">
        <v>24315</v>
      </c>
      <c r="F111" s="358" t="s">
        <v>636</v>
      </c>
      <c r="G111" s="357">
        <v>100</v>
      </c>
      <c r="H111" s="357">
        <v>100</v>
      </c>
      <c r="I111" s="358"/>
      <c r="J111" s="357">
        <v>97.33</v>
      </c>
      <c r="K111" s="358" t="s">
        <v>829</v>
      </c>
      <c r="L111" s="358" t="s">
        <v>895</v>
      </c>
    </row>
    <row r="112" spans="1:12" ht="12.75" customHeight="1" x14ac:dyDescent="0.25">
      <c r="A112" s="357">
        <v>27157</v>
      </c>
      <c r="B112" s="357">
        <v>27136</v>
      </c>
      <c r="C112" s="358" t="s">
        <v>622</v>
      </c>
      <c r="D112" s="358" t="s">
        <v>172</v>
      </c>
      <c r="E112" s="357">
        <v>24311</v>
      </c>
      <c r="F112" s="358" t="s">
        <v>636</v>
      </c>
      <c r="G112" s="357">
        <v>100</v>
      </c>
      <c r="H112" s="357">
        <v>100</v>
      </c>
      <c r="I112" s="358"/>
      <c r="J112" s="357">
        <v>95.63</v>
      </c>
      <c r="K112" s="358" t="s">
        <v>829</v>
      </c>
      <c r="L112" s="358" t="s">
        <v>896</v>
      </c>
    </row>
    <row r="113" spans="1:12" ht="12.75" customHeight="1" x14ac:dyDescent="0.25">
      <c r="A113" s="357">
        <v>27157</v>
      </c>
      <c r="B113" s="357">
        <v>27136</v>
      </c>
      <c r="C113" s="358" t="s">
        <v>622</v>
      </c>
      <c r="D113" s="358" t="s">
        <v>544</v>
      </c>
      <c r="E113" s="357">
        <v>24312</v>
      </c>
      <c r="F113" s="358" t="s">
        <v>636</v>
      </c>
      <c r="G113" s="357">
        <v>100</v>
      </c>
      <c r="H113" s="357">
        <v>100</v>
      </c>
      <c r="I113" s="358"/>
      <c r="J113" s="357">
        <v>100</v>
      </c>
      <c r="K113" s="358" t="s">
        <v>829</v>
      </c>
      <c r="L113" s="358" t="s">
        <v>897</v>
      </c>
    </row>
    <row r="114" spans="1:12" ht="12.75" customHeight="1" x14ac:dyDescent="0.25">
      <c r="A114" s="357">
        <v>27157</v>
      </c>
      <c r="B114" s="357">
        <v>27136</v>
      </c>
      <c r="C114" s="358" t="s">
        <v>622</v>
      </c>
      <c r="D114" s="358" t="s">
        <v>171</v>
      </c>
      <c r="E114" s="357">
        <v>24321</v>
      </c>
      <c r="F114" s="358" t="s">
        <v>636</v>
      </c>
      <c r="G114" s="357">
        <v>100</v>
      </c>
      <c r="H114" s="357">
        <v>100</v>
      </c>
      <c r="I114" s="358"/>
      <c r="J114" s="357">
        <v>100</v>
      </c>
      <c r="K114" s="358" t="s">
        <v>829</v>
      </c>
      <c r="L114" s="358" t="s">
        <v>898</v>
      </c>
    </row>
    <row r="115" spans="1:12" ht="12.75" customHeight="1" x14ac:dyDescent="0.25">
      <c r="A115" s="357">
        <v>27158</v>
      </c>
      <c r="B115" s="357">
        <v>27136</v>
      </c>
      <c r="C115" s="358" t="s">
        <v>622</v>
      </c>
      <c r="D115" s="358" t="s">
        <v>175</v>
      </c>
      <c r="E115" s="357">
        <v>24324</v>
      </c>
      <c r="F115" s="358" t="s">
        <v>636</v>
      </c>
      <c r="G115" s="357">
        <v>100</v>
      </c>
      <c r="H115" s="357">
        <v>100</v>
      </c>
      <c r="I115" s="358"/>
      <c r="J115" s="357">
        <v>93.33</v>
      </c>
      <c r="K115" s="358" t="s">
        <v>829</v>
      </c>
      <c r="L115" s="358" t="s">
        <v>899</v>
      </c>
    </row>
    <row r="116" spans="1:12" ht="12.75" customHeight="1" x14ac:dyDescent="0.25">
      <c r="A116" s="357">
        <v>27158</v>
      </c>
      <c r="B116" s="357">
        <v>27136</v>
      </c>
      <c r="C116" s="358" t="s">
        <v>622</v>
      </c>
      <c r="D116" s="358" t="s">
        <v>174</v>
      </c>
      <c r="E116" s="357">
        <v>24325</v>
      </c>
      <c r="F116" s="358" t="s">
        <v>636</v>
      </c>
      <c r="G116" s="357">
        <v>100</v>
      </c>
      <c r="H116" s="357">
        <v>100</v>
      </c>
      <c r="I116" s="358"/>
      <c r="J116" s="357">
        <v>100</v>
      </c>
      <c r="K116" s="358" t="s">
        <v>829</v>
      </c>
      <c r="L116" s="358" t="s">
        <v>900</v>
      </c>
    </row>
    <row r="117" spans="1:12" ht="12.75" customHeight="1" x14ac:dyDescent="0.25">
      <c r="A117" s="357">
        <v>27158</v>
      </c>
      <c r="B117" s="357">
        <v>27136</v>
      </c>
      <c r="C117" s="358" t="s">
        <v>622</v>
      </c>
      <c r="D117" s="358" t="s">
        <v>173</v>
      </c>
      <c r="E117" s="357">
        <v>24326</v>
      </c>
      <c r="F117" s="358" t="s">
        <v>636</v>
      </c>
      <c r="G117" s="357">
        <v>100</v>
      </c>
      <c r="H117" s="357">
        <v>100</v>
      </c>
      <c r="I117" s="358"/>
      <c r="J117" s="357">
        <v>100</v>
      </c>
      <c r="K117" s="358" t="s">
        <v>829</v>
      </c>
      <c r="L117" s="358" t="s">
        <v>901</v>
      </c>
    </row>
    <row r="118" spans="1:12" ht="12.75" customHeight="1" x14ac:dyDescent="0.25">
      <c r="A118" s="357">
        <v>27159</v>
      </c>
      <c r="B118" s="357">
        <v>27137</v>
      </c>
      <c r="C118" s="358" t="s">
        <v>622</v>
      </c>
      <c r="D118" s="358" t="s">
        <v>178</v>
      </c>
      <c r="E118" s="357">
        <v>24329</v>
      </c>
      <c r="F118" s="358" t="s">
        <v>636</v>
      </c>
      <c r="G118" s="357">
        <v>100</v>
      </c>
      <c r="H118" s="357">
        <v>100</v>
      </c>
      <c r="I118" s="358"/>
      <c r="J118" s="357">
        <v>98.57</v>
      </c>
      <c r="K118" s="358" t="s">
        <v>834</v>
      </c>
      <c r="L118" s="358" t="s">
        <v>902</v>
      </c>
    </row>
    <row r="119" spans="1:12" ht="12.75" customHeight="1" x14ac:dyDescent="0.25">
      <c r="A119" s="357">
        <v>27159</v>
      </c>
      <c r="B119" s="357">
        <v>27137</v>
      </c>
      <c r="C119" s="358" t="s">
        <v>622</v>
      </c>
      <c r="D119" s="358" t="s">
        <v>177</v>
      </c>
      <c r="E119" s="357">
        <v>24330</v>
      </c>
      <c r="F119" s="358" t="s">
        <v>636</v>
      </c>
      <c r="G119" s="357">
        <v>100</v>
      </c>
      <c r="H119" s="357">
        <v>100</v>
      </c>
      <c r="I119" s="358"/>
      <c r="J119" s="357">
        <v>95</v>
      </c>
      <c r="K119" s="358" t="s">
        <v>834</v>
      </c>
      <c r="L119" s="358" t="s">
        <v>903</v>
      </c>
    </row>
    <row r="120" spans="1:12" ht="12.75" customHeight="1" x14ac:dyDescent="0.25">
      <c r="A120" s="357">
        <v>27159</v>
      </c>
      <c r="B120" s="357">
        <v>27137</v>
      </c>
      <c r="C120" s="358" t="s">
        <v>622</v>
      </c>
      <c r="D120" s="358" t="s">
        <v>23</v>
      </c>
      <c r="E120" s="357">
        <v>24331</v>
      </c>
      <c r="F120" s="358" t="s">
        <v>636</v>
      </c>
      <c r="G120" s="357">
        <v>100</v>
      </c>
      <c r="H120" s="357">
        <v>100</v>
      </c>
      <c r="I120" s="358"/>
      <c r="J120" s="357">
        <v>96.43</v>
      </c>
      <c r="K120" s="358" t="s">
        <v>834</v>
      </c>
      <c r="L120" s="358" t="s">
        <v>904</v>
      </c>
    </row>
    <row r="121" spans="1:12" ht="12.75" customHeight="1" x14ac:dyDescent="0.25">
      <c r="A121" s="357">
        <v>27159</v>
      </c>
      <c r="B121" s="357">
        <v>27137</v>
      </c>
      <c r="C121" s="358" t="s">
        <v>622</v>
      </c>
      <c r="D121" s="358" t="s">
        <v>176</v>
      </c>
      <c r="E121" s="357">
        <v>24335</v>
      </c>
      <c r="F121" s="358" t="s">
        <v>636</v>
      </c>
      <c r="G121" s="357">
        <v>100</v>
      </c>
      <c r="H121" s="357">
        <v>100</v>
      </c>
      <c r="I121" s="358"/>
      <c r="J121" s="357">
        <v>99.3</v>
      </c>
      <c r="K121" s="358" t="s">
        <v>834</v>
      </c>
      <c r="L121" s="358" t="s">
        <v>905</v>
      </c>
    </row>
    <row r="122" spans="1:12" ht="12.75" customHeight="1" x14ac:dyDescent="0.25">
      <c r="A122" s="357">
        <v>27160</v>
      </c>
      <c r="B122" s="357">
        <v>27139</v>
      </c>
      <c r="C122" s="358" t="s">
        <v>622</v>
      </c>
      <c r="D122" s="358" t="s">
        <v>221</v>
      </c>
      <c r="E122" s="357">
        <v>24413</v>
      </c>
      <c r="F122" s="358" t="s">
        <v>636</v>
      </c>
      <c r="G122" s="357">
        <v>100</v>
      </c>
      <c r="H122" s="357">
        <v>100</v>
      </c>
      <c r="I122" s="358"/>
      <c r="J122" s="357">
        <v>97.5</v>
      </c>
      <c r="K122" s="358" t="s">
        <v>829</v>
      </c>
      <c r="L122" s="358" t="s">
        <v>906</v>
      </c>
    </row>
    <row r="123" spans="1:12" ht="12.75" customHeight="1" x14ac:dyDescent="0.25">
      <c r="A123" s="357">
        <v>27160</v>
      </c>
      <c r="B123" s="357">
        <v>27139</v>
      </c>
      <c r="C123" s="358" t="s">
        <v>622</v>
      </c>
      <c r="D123" s="358" t="s">
        <v>220</v>
      </c>
      <c r="E123" s="357">
        <v>24433</v>
      </c>
      <c r="F123" s="358" t="s">
        <v>636</v>
      </c>
      <c r="G123" s="357">
        <v>100</v>
      </c>
      <c r="H123" s="357">
        <v>100</v>
      </c>
      <c r="I123" s="358"/>
      <c r="J123" s="357">
        <v>90</v>
      </c>
      <c r="K123" s="358" t="s">
        <v>824</v>
      </c>
      <c r="L123" s="358" t="s">
        <v>907</v>
      </c>
    </row>
    <row r="124" spans="1:12" ht="12.75" customHeight="1" x14ac:dyDescent="0.25">
      <c r="A124" s="357">
        <v>27161</v>
      </c>
      <c r="B124" s="357">
        <v>27141</v>
      </c>
      <c r="C124" s="358" t="s">
        <v>622</v>
      </c>
      <c r="D124" s="358" t="s">
        <v>231</v>
      </c>
      <c r="E124" s="357">
        <v>24423</v>
      </c>
      <c r="F124" s="358" t="s">
        <v>636</v>
      </c>
      <c r="G124" s="357">
        <v>100</v>
      </c>
      <c r="H124" s="357">
        <v>100</v>
      </c>
      <c r="I124" s="358"/>
      <c r="J124" s="357">
        <v>90</v>
      </c>
      <c r="K124" s="358" t="s">
        <v>805</v>
      </c>
      <c r="L124" s="358" t="s">
        <v>806</v>
      </c>
    </row>
    <row r="125" spans="1:12" ht="12.75" customHeight="1" x14ac:dyDescent="0.25">
      <c r="A125" s="357">
        <v>27161</v>
      </c>
      <c r="B125" s="357">
        <v>27141</v>
      </c>
      <c r="C125" s="358" t="s">
        <v>622</v>
      </c>
      <c r="D125" s="358" t="s">
        <v>229</v>
      </c>
      <c r="E125" s="357">
        <v>24424</v>
      </c>
      <c r="F125" s="358" t="s">
        <v>636</v>
      </c>
      <c r="G125" s="357">
        <v>100</v>
      </c>
      <c r="H125" s="357">
        <v>100</v>
      </c>
      <c r="I125" s="358"/>
      <c r="J125" s="357">
        <v>100</v>
      </c>
      <c r="K125" s="358" t="s">
        <v>805</v>
      </c>
      <c r="L125" s="358" t="s">
        <v>808</v>
      </c>
    </row>
    <row r="126" spans="1:12" ht="12.75" customHeight="1" x14ac:dyDescent="0.25">
      <c r="A126" s="357">
        <v>27161</v>
      </c>
      <c r="B126" s="357">
        <v>27141</v>
      </c>
      <c r="C126" s="358" t="s">
        <v>622</v>
      </c>
      <c r="D126" s="358" t="s">
        <v>230</v>
      </c>
      <c r="E126" s="357">
        <v>24443</v>
      </c>
      <c r="F126" s="358" t="s">
        <v>636</v>
      </c>
      <c r="G126" s="357">
        <v>100</v>
      </c>
      <c r="H126" s="357">
        <v>100</v>
      </c>
      <c r="I126" s="358"/>
      <c r="J126" s="357">
        <v>94</v>
      </c>
      <c r="K126" s="358" t="s">
        <v>805</v>
      </c>
      <c r="L126" s="358" t="s">
        <v>807</v>
      </c>
    </row>
    <row r="127" spans="1:12" ht="12.75" customHeight="1" x14ac:dyDescent="0.25">
      <c r="A127" s="357">
        <v>27162</v>
      </c>
      <c r="B127" s="357">
        <v>27144</v>
      </c>
      <c r="C127" s="358" t="s">
        <v>622</v>
      </c>
      <c r="D127" s="358" t="s">
        <v>263</v>
      </c>
      <c r="E127" s="357">
        <v>24498</v>
      </c>
      <c r="F127" s="358" t="s">
        <v>636</v>
      </c>
      <c r="G127" s="357">
        <v>100</v>
      </c>
      <c r="H127" s="357">
        <v>100</v>
      </c>
      <c r="I127" s="358"/>
      <c r="J127" s="357">
        <v>96</v>
      </c>
      <c r="K127" s="358" t="s">
        <v>826</v>
      </c>
      <c r="L127" s="358" t="s">
        <v>908</v>
      </c>
    </row>
    <row r="128" spans="1:12" ht="12.75" customHeight="1" x14ac:dyDescent="0.25">
      <c r="A128" s="357">
        <v>27162</v>
      </c>
      <c r="B128" s="357">
        <v>27144</v>
      </c>
      <c r="C128" s="358" t="s">
        <v>622</v>
      </c>
      <c r="D128" s="358" t="s">
        <v>262</v>
      </c>
      <c r="E128" s="357">
        <v>24513</v>
      </c>
      <c r="F128" s="358" t="s">
        <v>636</v>
      </c>
      <c r="G128" s="357">
        <v>100</v>
      </c>
      <c r="H128" s="357">
        <v>100</v>
      </c>
      <c r="I128" s="358"/>
      <c r="J128" s="357">
        <v>95</v>
      </c>
      <c r="K128" s="358" t="s">
        <v>826</v>
      </c>
      <c r="L128" s="358" t="s">
        <v>909</v>
      </c>
    </row>
    <row r="129" spans="1:12" ht="12.75" customHeight="1" x14ac:dyDescent="0.25">
      <c r="A129" s="357">
        <v>27163</v>
      </c>
      <c r="B129" s="357">
        <v>27144</v>
      </c>
      <c r="C129" s="358" t="s">
        <v>622</v>
      </c>
      <c r="D129" s="358" t="s">
        <v>264</v>
      </c>
      <c r="E129" s="357">
        <v>24501</v>
      </c>
      <c r="F129" s="358" t="s">
        <v>636</v>
      </c>
      <c r="G129" s="357">
        <v>100</v>
      </c>
      <c r="H129" s="357">
        <v>100</v>
      </c>
      <c r="I129" s="358"/>
      <c r="J129" s="357">
        <v>92.86</v>
      </c>
      <c r="K129" s="358" t="s">
        <v>826</v>
      </c>
      <c r="L129" s="358" t="s">
        <v>910</v>
      </c>
    </row>
    <row r="130" spans="1:12" ht="12.75" customHeight="1" x14ac:dyDescent="0.25">
      <c r="A130" s="357">
        <v>27163</v>
      </c>
      <c r="B130" s="357">
        <v>27144</v>
      </c>
      <c r="C130" s="358" t="s">
        <v>622</v>
      </c>
      <c r="D130" s="358" t="s">
        <v>143</v>
      </c>
      <c r="E130" s="357">
        <v>24502</v>
      </c>
      <c r="F130" s="358" t="s">
        <v>636</v>
      </c>
      <c r="G130" s="357">
        <v>100</v>
      </c>
      <c r="H130" s="357">
        <v>100</v>
      </c>
      <c r="I130" s="358"/>
      <c r="J130" s="357">
        <v>100</v>
      </c>
      <c r="K130" s="358" t="s">
        <v>853</v>
      </c>
      <c r="L130" s="358" t="s">
        <v>911</v>
      </c>
    </row>
    <row r="131" spans="1:12" ht="12.75" customHeight="1" x14ac:dyDescent="0.25">
      <c r="A131" s="357">
        <v>27163</v>
      </c>
      <c r="B131" s="357">
        <v>27144</v>
      </c>
      <c r="C131" s="358" t="s">
        <v>622</v>
      </c>
      <c r="D131" s="358" t="s">
        <v>265</v>
      </c>
      <c r="E131" s="357">
        <v>24514</v>
      </c>
      <c r="F131" s="358" t="s">
        <v>636</v>
      </c>
      <c r="G131" s="357">
        <v>100</v>
      </c>
      <c r="H131" s="357">
        <v>100</v>
      </c>
      <c r="I131" s="358"/>
      <c r="J131" s="357">
        <v>93.75</v>
      </c>
      <c r="K131" s="358" t="s">
        <v>826</v>
      </c>
      <c r="L131" s="358" t="s">
        <v>912</v>
      </c>
    </row>
    <row r="132" spans="1:12" ht="12.75" customHeight="1" x14ac:dyDescent="0.25">
      <c r="A132" s="357">
        <v>27164</v>
      </c>
      <c r="B132" s="357">
        <v>27145</v>
      </c>
      <c r="C132" s="358" t="s">
        <v>622</v>
      </c>
      <c r="D132" s="358" t="s">
        <v>267</v>
      </c>
      <c r="E132" s="357">
        <v>24516</v>
      </c>
      <c r="F132" s="358" t="s">
        <v>636</v>
      </c>
      <c r="G132" s="357">
        <v>100</v>
      </c>
      <c r="H132" s="357">
        <v>100</v>
      </c>
      <c r="I132" s="358"/>
      <c r="J132" s="357">
        <v>96.88</v>
      </c>
      <c r="K132" s="358" t="s">
        <v>822</v>
      </c>
      <c r="L132" s="358" t="s">
        <v>913</v>
      </c>
    </row>
    <row r="133" spans="1:12" ht="12.75" customHeight="1" x14ac:dyDescent="0.25">
      <c r="A133" s="357">
        <v>27164</v>
      </c>
      <c r="B133" s="357">
        <v>27145</v>
      </c>
      <c r="C133" s="358" t="s">
        <v>622</v>
      </c>
      <c r="D133" s="358" t="s">
        <v>266</v>
      </c>
      <c r="E133" s="357">
        <v>24517</v>
      </c>
      <c r="F133" s="358" t="s">
        <v>636</v>
      </c>
      <c r="G133" s="357">
        <v>100</v>
      </c>
      <c r="H133" s="357">
        <v>100</v>
      </c>
      <c r="I133" s="358"/>
      <c r="J133" s="357">
        <v>100</v>
      </c>
      <c r="K133" s="358" t="s">
        <v>824</v>
      </c>
      <c r="L133" s="358" t="s">
        <v>914</v>
      </c>
    </row>
    <row r="134" spans="1:12" ht="12.75" customHeight="1" x14ac:dyDescent="0.25">
      <c r="A134" s="357">
        <v>27165</v>
      </c>
      <c r="B134" s="357">
        <v>27145</v>
      </c>
      <c r="C134" s="358" t="s">
        <v>622</v>
      </c>
      <c r="D134" s="358" t="s">
        <v>270</v>
      </c>
      <c r="E134" s="357">
        <v>24506</v>
      </c>
      <c r="F134" s="358" t="s">
        <v>636</v>
      </c>
      <c r="G134" s="357">
        <v>100</v>
      </c>
      <c r="H134" s="357">
        <v>100</v>
      </c>
      <c r="I134" s="358"/>
      <c r="J134" s="357">
        <v>89.07</v>
      </c>
      <c r="K134" s="358" t="s">
        <v>829</v>
      </c>
      <c r="L134" s="358" t="s">
        <v>915</v>
      </c>
    </row>
    <row r="135" spans="1:12" ht="12.75" customHeight="1" x14ac:dyDescent="0.25">
      <c r="A135" s="357">
        <v>27165</v>
      </c>
      <c r="B135" s="357">
        <v>27145</v>
      </c>
      <c r="C135" s="358" t="s">
        <v>622</v>
      </c>
      <c r="D135" s="358" t="s">
        <v>269</v>
      </c>
      <c r="E135" s="357">
        <v>24519</v>
      </c>
      <c r="F135" s="358" t="s">
        <v>636</v>
      </c>
      <c r="G135" s="357">
        <v>100</v>
      </c>
      <c r="H135" s="357">
        <v>100</v>
      </c>
      <c r="I135" s="358"/>
      <c r="J135" s="357">
        <v>89.33</v>
      </c>
      <c r="K135" s="358" t="s">
        <v>829</v>
      </c>
      <c r="L135" s="358" t="s">
        <v>916</v>
      </c>
    </row>
    <row r="136" spans="1:12" ht="12.75" customHeight="1" x14ac:dyDescent="0.25">
      <c r="A136" s="357">
        <v>27165</v>
      </c>
      <c r="B136" s="357">
        <v>27145</v>
      </c>
      <c r="C136" s="358" t="s">
        <v>622</v>
      </c>
      <c r="D136" s="358" t="s">
        <v>268</v>
      </c>
      <c r="E136" s="357">
        <v>24520</v>
      </c>
      <c r="F136" s="358" t="s">
        <v>636</v>
      </c>
      <c r="G136" s="357">
        <v>100</v>
      </c>
      <c r="H136" s="357">
        <v>100</v>
      </c>
      <c r="I136" s="358"/>
      <c r="J136" s="357">
        <v>61</v>
      </c>
      <c r="K136" s="358" t="s">
        <v>804</v>
      </c>
      <c r="L136" s="358" t="s">
        <v>811</v>
      </c>
    </row>
    <row r="137" spans="1:12" ht="12.75" customHeight="1" x14ac:dyDescent="0.25">
      <c r="A137" s="357">
        <v>27166</v>
      </c>
      <c r="B137" s="357">
        <v>27146</v>
      </c>
      <c r="C137" s="358" t="s">
        <v>622</v>
      </c>
      <c r="D137" s="358" t="s">
        <v>274</v>
      </c>
      <c r="E137" s="357">
        <v>24511</v>
      </c>
      <c r="F137" s="358" t="s">
        <v>636</v>
      </c>
      <c r="G137" s="357">
        <v>100</v>
      </c>
      <c r="H137" s="357">
        <v>100</v>
      </c>
      <c r="I137" s="358"/>
      <c r="J137" s="357">
        <v>87.5</v>
      </c>
      <c r="K137" s="358" t="s">
        <v>917</v>
      </c>
      <c r="L137" s="358" t="s">
        <v>918</v>
      </c>
    </row>
    <row r="138" spans="1:12" ht="12.75" customHeight="1" x14ac:dyDescent="0.25">
      <c r="A138" s="357">
        <v>27166</v>
      </c>
      <c r="B138" s="357">
        <v>27146</v>
      </c>
      <c r="C138" s="358" t="s">
        <v>622</v>
      </c>
      <c r="D138" s="358" t="s">
        <v>273</v>
      </c>
      <c r="E138" s="357">
        <v>24512</v>
      </c>
      <c r="F138" s="358" t="s">
        <v>636</v>
      </c>
      <c r="G138" s="357">
        <v>100</v>
      </c>
      <c r="H138" s="357">
        <v>100</v>
      </c>
      <c r="I138" s="358"/>
      <c r="J138" s="357">
        <v>90</v>
      </c>
      <c r="K138" s="358" t="s">
        <v>917</v>
      </c>
      <c r="L138" s="358" t="s">
        <v>919</v>
      </c>
    </row>
    <row r="139" spans="1:12" ht="12.75" customHeight="1" x14ac:dyDescent="0.25">
      <c r="A139" s="357">
        <v>27166</v>
      </c>
      <c r="B139" s="357">
        <v>27146</v>
      </c>
      <c r="C139" s="358" t="s">
        <v>622</v>
      </c>
      <c r="D139" s="358" t="s">
        <v>272</v>
      </c>
      <c r="E139" s="357">
        <v>24526</v>
      </c>
      <c r="F139" s="358" t="s">
        <v>636</v>
      </c>
      <c r="G139" s="357">
        <v>100</v>
      </c>
      <c r="H139" s="357">
        <v>100</v>
      </c>
      <c r="I139" s="358"/>
      <c r="J139" s="357">
        <v>88.12</v>
      </c>
      <c r="K139" s="358" t="s">
        <v>917</v>
      </c>
      <c r="L139" s="358" t="s">
        <v>920</v>
      </c>
    </row>
    <row r="140" spans="1:12" ht="12.75" customHeight="1" x14ac:dyDescent="0.25">
      <c r="A140" s="357">
        <v>27168</v>
      </c>
      <c r="B140" s="357">
        <v>27108</v>
      </c>
      <c r="C140" s="358" t="s">
        <v>649</v>
      </c>
      <c r="D140" s="358" t="s">
        <v>700</v>
      </c>
      <c r="E140" s="357">
        <v>2661</v>
      </c>
      <c r="F140" s="358" t="s">
        <v>701</v>
      </c>
      <c r="G140" s="357">
        <v>63</v>
      </c>
      <c r="H140" s="357">
        <v>63</v>
      </c>
      <c r="I140" s="358"/>
      <c r="J140" s="357">
        <v>92.55</v>
      </c>
      <c r="K140" s="358" t="s">
        <v>829</v>
      </c>
      <c r="L140" s="358" t="s">
        <v>921</v>
      </c>
    </row>
    <row r="141" spans="1:12" ht="12.75" customHeight="1" x14ac:dyDescent="0.25">
      <c r="A141" s="357">
        <v>27168</v>
      </c>
      <c r="B141" s="357">
        <v>27108</v>
      </c>
      <c r="C141" s="358" t="s">
        <v>649</v>
      </c>
      <c r="D141" s="358" t="s">
        <v>621</v>
      </c>
      <c r="E141" s="357">
        <v>2663</v>
      </c>
      <c r="F141" s="358" t="s">
        <v>699</v>
      </c>
      <c r="G141" s="357">
        <v>79.2</v>
      </c>
      <c r="H141" s="357">
        <v>79.2</v>
      </c>
      <c r="I141" s="358"/>
      <c r="J141" s="357">
        <v>79</v>
      </c>
      <c r="K141" s="358" t="s">
        <v>822</v>
      </c>
      <c r="L141" s="358" t="s">
        <v>922</v>
      </c>
    </row>
    <row r="142" spans="1:12" ht="12.75" customHeight="1" x14ac:dyDescent="0.25">
      <c r="A142" s="357">
        <v>27169</v>
      </c>
      <c r="B142" s="357">
        <v>27095</v>
      </c>
      <c r="C142" s="358" t="s">
        <v>649</v>
      </c>
      <c r="D142" s="358" t="s">
        <v>324</v>
      </c>
      <c r="E142" s="357">
        <v>2670</v>
      </c>
      <c r="F142" s="358" t="s">
        <v>646</v>
      </c>
      <c r="G142" s="357">
        <v>81</v>
      </c>
      <c r="H142" s="357">
        <v>81</v>
      </c>
      <c r="I142" s="358"/>
      <c r="J142" s="357">
        <v>76.25</v>
      </c>
      <c r="K142" s="358" t="s">
        <v>826</v>
      </c>
      <c r="L142" s="358" t="s">
        <v>833</v>
      </c>
    </row>
    <row r="143" spans="1:12" ht="12.75" customHeight="1" x14ac:dyDescent="0.25">
      <c r="A143" s="357">
        <v>27170</v>
      </c>
      <c r="B143" s="357">
        <v>27095</v>
      </c>
      <c r="C143" s="358" t="s">
        <v>649</v>
      </c>
      <c r="D143" s="358" t="s">
        <v>295</v>
      </c>
      <c r="E143" s="357">
        <v>2676</v>
      </c>
      <c r="F143" s="358" t="s">
        <v>684</v>
      </c>
      <c r="G143" s="357">
        <v>11</v>
      </c>
      <c r="H143" s="357">
        <v>11</v>
      </c>
      <c r="I143" s="358"/>
      <c r="J143" s="357">
        <v>11</v>
      </c>
      <c r="K143" s="358" t="s">
        <v>824</v>
      </c>
      <c r="L143" s="358" t="s">
        <v>923</v>
      </c>
    </row>
    <row r="144" spans="1:12" ht="12.75" customHeight="1" x14ac:dyDescent="0.25">
      <c r="A144" s="357">
        <v>27170</v>
      </c>
      <c r="B144" s="357">
        <v>27095</v>
      </c>
      <c r="C144" s="358" t="s">
        <v>649</v>
      </c>
      <c r="D144" s="358" t="s">
        <v>294</v>
      </c>
      <c r="E144" s="357">
        <v>2677</v>
      </c>
      <c r="F144" s="358" t="s">
        <v>683</v>
      </c>
      <c r="G144" s="357">
        <v>47</v>
      </c>
      <c r="H144" s="357">
        <v>47</v>
      </c>
      <c r="I144" s="358"/>
      <c r="J144" s="357">
        <v>47.2</v>
      </c>
      <c r="K144" s="358" t="s">
        <v>824</v>
      </c>
      <c r="L144" s="358" t="s">
        <v>923</v>
      </c>
    </row>
    <row r="145" spans="1:12" ht="12.75" customHeight="1" x14ac:dyDescent="0.25">
      <c r="A145" s="357">
        <v>27171</v>
      </c>
      <c r="B145" s="357">
        <v>27095</v>
      </c>
      <c r="C145" s="358" t="s">
        <v>649</v>
      </c>
      <c r="D145" s="358" t="s">
        <v>297</v>
      </c>
      <c r="E145" s="357">
        <v>2678</v>
      </c>
      <c r="F145" s="358" t="s">
        <v>742</v>
      </c>
      <c r="G145" s="357">
        <v>10878</v>
      </c>
      <c r="H145" s="357">
        <v>10878</v>
      </c>
      <c r="I145" s="358"/>
      <c r="J145" s="357">
        <v>18602</v>
      </c>
      <c r="K145" s="358" t="s">
        <v>822</v>
      </c>
      <c r="L145" s="358" t="s">
        <v>876</v>
      </c>
    </row>
    <row r="146" spans="1:12" ht="12.75" customHeight="1" x14ac:dyDescent="0.25">
      <c r="A146" s="357">
        <v>27171</v>
      </c>
      <c r="B146" s="357">
        <v>27095</v>
      </c>
      <c r="C146" s="358" t="s">
        <v>649</v>
      </c>
      <c r="D146" s="358" t="s">
        <v>296</v>
      </c>
      <c r="E146" s="357">
        <v>2679</v>
      </c>
      <c r="F146" s="358" t="s">
        <v>741</v>
      </c>
      <c r="G146" s="357">
        <v>28</v>
      </c>
      <c r="H146" s="357">
        <v>28</v>
      </c>
      <c r="I146" s="358"/>
      <c r="J146" s="357">
        <v>32</v>
      </c>
      <c r="K146" s="358" t="s">
        <v>822</v>
      </c>
      <c r="L146" s="358" t="s">
        <v>876</v>
      </c>
    </row>
    <row r="147" spans="1:12" ht="12.75" customHeight="1" x14ac:dyDescent="0.25">
      <c r="A147" s="357">
        <v>27172</v>
      </c>
      <c r="B147" s="357">
        <v>27147</v>
      </c>
      <c r="C147" s="358" t="s">
        <v>622</v>
      </c>
      <c r="D147" s="358" t="s">
        <v>113</v>
      </c>
      <c r="E147" s="357">
        <v>24233</v>
      </c>
      <c r="F147" s="358" t="s">
        <v>636</v>
      </c>
      <c r="G147" s="357">
        <v>100</v>
      </c>
      <c r="H147" s="357">
        <v>100</v>
      </c>
      <c r="I147" s="358"/>
      <c r="J147" s="357">
        <v>100</v>
      </c>
      <c r="K147" s="358" t="s">
        <v>824</v>
      </c>
      <c r="L147" s="358" t="s">
        <v>924</v>
      </c>
    </row>
    <row r="148" spans="1:12" ht="12.75" customHeight="1" x14ac:dyDescent="0.25">
      <c r="A148" s="357">
        <v>27172</v>
      </c>
      <c r="B148" s="357">
        <v>27147</v>
      </c>
      <c r="C148" s="358" t="s">
        <v>622</v>
      </c>
      <c r="D148" s="358" t="s">
        <v>608</v>
      </c>
      <c r="E148" s="357">
        <v>24234</v>
      </c>
      <c r="F148" s="358" t="s">
        <v>636</v>
      </c>
      <c r="G148" s="357">
        <v>100</v>
      </c>
      <c r="H148" s="357">
        <v>100</v>
      </c>
      <c r="I148" s="358"/>
      <c r="J148" s="357">
        <v>100</v>
      </c>
      <c r="K148" s="358" t="s">
        <v>826</v>
      </c>
      <c r="L148" s="358" t="s">
        <v>925</v>
      </c>
    </row>
    <row r="149" spans="1:12" ht="12.75" customHeight="1" x14ac:dyDescent="0.25">
      <c r="A149" s="357">
        <v>27173</v>
      </c>
      <c r="B149" s="357">
        <v>27129</v>
      </c>
      <c r="C149" s="358" t="s">
        <v>622</v>
      </c>
      <c r="D149" s="358" t="s">
        <v>116</v>
      </c>
      <c r="E149" s="357">
        <v>24253</v>
      </c>
      <c r="F149" s="358" t="s">
        <v>636</v>
      </c>
      <c r="G149" s="357">
        <v>100</v>
      </c>
      <c r="H149" s="357">
        <v>100</v>
      </c>
      <c r="I149" s="358"/>
      <c r="J149" s="357">
        <v>100</v>
      </c>
      <c r="K149" s="358" t="s">
        <v>884</v>
      </c>
      <c r="L149" s="358" t="s">
        <v>926</v>
      </c>
    </row>
    <row r="150" spans="1:12" ht="12.75" customHeight="1" x14ac:dyDescent="0.25">
      <c r="A150" s="357">
        <v>27173</v>
      </c>
      <c r="B150" s="357">
        <v>27129</v>
      </c>
      <c r="C150" s="358" t="s">
        <v>622</v>
      </c>
      <c r="D150" s="358" t="s">
        <v>117</v>
      </c>
      <c r="E150" s="357">
        <v>24254</v>
      </c>
      <c r="F150" s="358" t="s">
        <v>636</v>
      </c>
      <c r="G150" s="357">
        <v>100</v>
      </c>
      <c r="H150" s="357">
        <v>100</v>
      </c>
      <c r="I150" s="358"/>
      <c r="J150" s="357">
        <v>100</v>
      </c>
      <c r="K150" s="358" t="s">
        <v>884</v>
      </c>
      <c r="L150" s="358" t="s">
        <v>927</v>
      </c>
    </row>
    <row r="151" spans="1:12" ht="12.75" customHeight="1" x14ac:dyDescent="0.25">
      <c r="A151" s="357">
        <v>27174</v>
      </c>
      <c r="B151" s="357">
        <v>27130</v>
      </c>
      <c r="C151" s="358" t="s">
        <v>622</v>
      </c>
      <c r="D151" s="358" t="s">
        <v>120</v>
      </c>
      <c r="E151" s="357">
        <v>24257</v>
      </c>
      <c r="F151" s="358" t="s">
        <v>636</v>
      </c>
      <c r="G151" s="357">
        <v>100</v>
      </c>
      <c r="H151" s="357">
        <v>100</v>
      </c>
      <c r="I151" s="358"/>
      <c r="J151" s="357">
        <v>100</v>
      </c>
      <c r="K151" s="358" t="s">
        <v>824</v>
      </c>
      <c r="L151" s="358" t="s">
        <v>928</v>
      </c>
    </row>
    <row r="152" spans="1:12" ht="12.75" customHeight="1" x14ac:dyDescent="0.25">
      <c r="A152" s="357">
        <v>27174</v>
      </c>
      <c r="B152" s="357">
        <v>27130</v>
      </c>
      <c r="C152" s="358" t="s">
        <v>622</v>
      </c>
      <c r="D152" s="358" t="s">
        <v>110</v>
      </c>
      <c r="E152" s="357">
        <v>24277</v>
      </c>
      <c r="F152" s="358" t="s">
        <v>636</v>
      </c>
      <c r="G152" s="357">
        <v>100</v>
      </c>
      <c r="H152" s="357">
        <v>100</v>
      </c>
      <c r="I152" s="358"/>
      <c r="J152" s="357">
        <v>100</v>
      </c>
      <c r="K152" s="358" t="s">
        <v>824</v>
      </c>
      <c r="L152" s="358" t="s">
        <v>929</v>
      </c>
    </row>
    <row r="153" spans="1:12" ht="12.75" customHeight="1" x14ac:dyDescent="0.25">
      <c r="A153" s="357">
        <v>27174</v>
      </c>
      <c r="B153" s="357">
        <v>27130</v>
      </c>
      <c r="C153" s="358" t="s">
        <v>622</v>
      </c>
      <c r="D153" s="358" t="s">
        <v>121</v>
      </c>
      <c r="E153" s="357">
        <v>24278</v>
      </c>
      <c r="F153" s="358" t="s">
        <v>636</v>
      </c>
      <c r="G153" s="357">
        <v>100</v>
      </c>
      <c r="H153" s="357">
        <v>100</v>
      </c>
      <c r="I153" s="358"/>
      <c r="J153" s="357">
        <v>100</v>
      </c>
      <c r="K153" s="358" t="s">
        <v>824</v>
      </c>
      <c r="L153" s="358" t="s">
        <v>930</v>
      </c>
    </row>
    <row r="154" spans="1:12" ht="12.75" customHeight="1" x14ac:dyDescent="0.25">
      <c r="A154" s="357">
        <v>27175</v>
      </c>
      <c r="B154" s="357">
        <v>27131</v>
      </c>
      <c r="C154" s="358" t="s">
        <v>622</v>
      </c>
      <c r="D154" s="358" t="s">
        <v>124</v>
      </c>
      <c r="E154" s="357">
        <v>24283</v>
      </c>
      <c r="F154" s="358" t="s">
        <v>636</v>
      </c>
      <c r="G154" s="357">
        <v>100</v>
      </c>
      <c r="H154" s="357">
        <v>100</v>
      </c>
      <c r="I154" s="358"/>
      <c r="J154" s="357">
        <v>95</v>
      </c>
      <c r="K154" s="358" t="s">
        <v>824</v>
      </c>
      <c r="L154" s="358" t="s">
        <v>931</v>
      </c>
    </row>
    <row r="155" spans="1:12" ht="12.75" customHeight="1" x14ac:dyDescent="0.25">
      <c r="A155" s="357">
        <v>27176</v>
      </c>
      <c r="B155" s="357">
        <v>27132</v>
      </c>
      <c r="C155" s="358" t="s">
        <v>622</v>
      </c>
      <c r="D155" s="358" t="s">
        <v>125</v>
      </c>
      <c r="E155" s="357">
        <v>24285</v>
      </c>
      <c r="F155" s="358" t="s">
        <v>636</v>
      </c>
      <c r="G155" s="357">
        <v>100</v>
      </c>
      <c r="H155" s="357">
        <v>100</v>
      </c>
      <c r="I155" s="358"/>
      <c r="J155" s="357">
        <v>88</v>
      </c>
      <c r="K155" s="358" t="s">
        <v>824</v>
      </c>
      <c r="L155" s="358" t="s">
        <v>932</v>
      </c>
    </row>
    <row r="156" spans="1:12" ht="12.75" customHeight="1" x14ac:dyDescent="0.25">
      <c r="A156" s="357">
        <v>27176</v>
      </c>
      <c r="B156" s="357">
        <v>27132</v>
      </c>
      <c r="C156" s="358" t="s">
        <v>622</v>
      </c>
      <c r="D156" s="358" t="s">
        <v>126</v>
      </c>
      <c r="E156" s="357">
        <v>24286</v>
      </c>
      <c r="F156" s="358" t="s">
        <v>636</v>
      </c>
      <c r="G156" s="357">
        <v>100</v>
      </c>
      <c r="H156" s="357">
        <v>100</v>
      </c>
      <c r="I156" s="358"/>
      <c r="J156" s="357">
        <v>93.33</v>
      </c>
      <c r="K156" s="358" t="s">
        <v>824</v>
      </c>
      <c r="L156" s="358" t="s">
        <v>933</v>
      </c>
    </row>
    <row r="157" spans="1:12" ht="12.75" customHeight="1" x14ac:dyDescent="0.25">
      <c r="A157" s="357">
        <v>27176</v>
      </c>
      <c r="B157" s="357">
        <v>27132</v>
      </c>
      <c r="C157" s="358" t="s">
        <v>622</v>
      </c>
      <c r="D157" s="358" t="s">
        <v>127</v>
      </c>
      <c r="E157" s="357">
        <v>24287</v>
      </c>
      <c r="F157" s="358" t="s">
        <v>636</v>
      </c>
      <c r="G157" s="357">
        <v>100</v>
      </c>
      <c r="H157" s="357">
        <v>100</v>
      </c>
      <c r="I157" s="358"/>
      <c r="J157" s="357">
        <v>70</v>
      </c>
      <c r="K157" s="358" t="s">
        <v>824</v>
      </c>
      <c r="L157" s="358" t="s">
        <v>934</v>
      </c>
    </row>
    <row r="158" spans="1:12" ht="12.75" customHeight="1" x14ac:dyDescent="0.25">
      <c r="A158" s="357">
        <v>27177</v>
      </c>
      <c r="B158" s="357">
        <v>27132</v>
      </c>
      <c r="C158" s="358" t="s">
        <v>622</v>
      </c>
      <c r="D158" s="358" t="s">
        <v>128</v>
      </c>
      <c r="E158" s="357">
        <v>24262</v>
      </c>
      <c r="F158" s="358" t="s">
        <v>636</v>
      </c>
      <c r="G158" s="357">
        <v>100</v>
      </c>
      <c r="H158" s="357">
        <v>100</v>
      </c>
      <c r="I158" s="358"/>
      <c r="J158" s="357">
        <v>75</v>
      </c>
      <c r="K158" s="358" t="s">
        <v>824</v>
      </c>
      <c r="L158" s="358" t="s">
        <v>935</v>
      </c>
    </row>
    <row r="159" spans="1:12" ht="12.75" customHeight="1" x14ac:dyDescent="0.25">
      <c r="A159" s="357">
        <v>27177</v>
      </c>
      <c r="B159" s="357">
        <v>27132</v>
      </c>
      <c r="C159" s="358" t="s">
        <v>622</v>
      </c>
      <c r="D159" s="358" t="s">
        <v>129</v>
      </c>
      <c r="E159" s="357">
        <v>24290</v>
      </c>
      <c r="F159" s="358" t="s">
        <v>636</v>
      </c>
      <c r="G159" s="357">
        <v>100</v>
      </c>
      <c r="H159" s="357">
        <v>100</v>
      </c>
      <c r="I159" s="358"/>
      <c r="J159" s="357">
        <v>70</v>
      </c>
      <c r="K159" s="358" t="s">
        <v>824</v>
      </c>
      <c r="L159" s="358" t="s">
        <v>936</v>
      </c>
    </row>
    <row r="160" spans="1:12" ht="12.75" customHeight="1" x14ac:dyDescent="0.25">
      <c r="A160" s="357">
        <v>27178</v>
      </c>
      <c r="B160" s="357">
        <v>27133</v>
      </c>
      <c r="C160" s="358" t="s">
        <v>622</v>
      </c>
      <c r="D160" s="358" t="s">
        <v>131</v>
      </c>
      <c r="E160" s="357">
        <v>24266</v>
      </c>
      <c r="F160" s="358" t="s">
        <v>636</v>
      </c>
      <c r="G160" s="357">
        <v>100</v>
      </c>
      <c r="H160" s="357">
        <v>100</v>
      </c>
      <c r="I160" s="358"/>
      <c r="J160" s="357">
        <v>100</v>
      </c>
      <c r="K160" s="358" t="s">
        <v>829</v>
      </c>
      <c r="L160" s="358" t="s">
        <v>937</v>
      </c>
    </row>
    <row r="161" spans="1:12" ht="12.75" customHeight="1" x14ac:dyDescent="0.25">
      <c r="A161" s="357">
        <v>27178</v>
      </c>
      <c r="B161" s="357">
        <v>27133</v>
      </c>
      <c r="C161" s="358" t="s">
        <v>622</v>
      </c>
      <c r="D161" s="358" t="s">
        <v>132</v>
      </c>
      <c r="E161" s="357">
        <v>24296</v>
      </c>
      <c r="F161" s="358" t="s">
        <v>636</v>
      </c>
      <c r="G161" s="357">
        <v>100</v>
      </c>
      <c r="H161" s="357">
        <v>100</v>
      </c>
      <c r="I161" s="358"/>
      <c r="J161" s="357">
        <v>100</v>
      </c>
      <c r="K161" s="358" t="s">
        <v>829</v>
      </c>
      <c r="L161" s="358" t="s">
        <v>938</v>
      </c>
    </row>
    <row r="162" spans="1:12" ht="12.75" customHeight="1" x14ac:dyDescent="0.25">
      <c r="A162" s="357">
        <v>27179</v>
      </c>
      <c r="B162" s="357">
        <v>27135</v>
      </c>
      <c r="C162" s="358" t="s">
        <v>622</v>
      </c>
      <c r="D162" s="358" t="s">
        <v>162</v>
      </c>
      <c r="E162" s="357">
        <v>24267</v>
      </c>
      <c r="F162" s="358" t="s">
        <v>636</v>
      </c>
      <c r="G162" s="357">
        <v>100</v>
      </c>
      <c r="H162" s="357">
        <v>100</v>
      </c>
      <c r="I162" s="358"/>
      <c r="J162" s="357">
        <v>89.87</v>
      </c>
      <c r="K162" s="358" t="s">
        <v>834</v>
      </c>
      <c r="L162" s="358" t="s">
        <v>939</v>
      </c>
    </row>
    <row r="163" spans="1:12" ht="12.75" customHeight="1" x14ac:dyDescent="0.25">
      <c r="A163" s="357">
        <v>27179</v>
      </c>
      <c r="B163" s="357">
        <v>27135</v>
      </c>
      <c r="C163" s="358" t="s">
        <v>622</v>
      </c>
      <c r="D163" s="358" t="s">
        <v>159</v>
      </c>
      <c r="E163" s="357">
        <v>24268</v>
      </c>
      <c r="F163" s="358" t="s">
        <v>636</v>
      </c>
      <c r="G163" s="357">
        <v>100</v>
      </c>
      <c r="H163" s="357">
        <v>100</v>
      </c>
      <c r="I163" s="358"/>
      <c r="J163" s="357">
        <v>93.84</v>
      </c>
      <c r="K163" s="358" t="s">
        <v>834</v>
      </c>
      <c r="L163" s="358" t="s">
        <v>940</v>
      </c>
    </row>
    <row r="164" spans="1:12" ht="12.75" customHeight="1" x14ac:dyDescent="0.25">
      <c r="A164" s="357">
        <v>27179</v>
      </c>
      <c r="B164" s="357">
        <v>27135</v>
      </c>
      <c r="C164" s="358" t="s">
        <v>622</v>
      </c>
      <c r="D164" s="358" t="s">
        <v>161</v>
      </c>
      <c r="E164" s="357">
        <v>24299</v>
      </c>
      <c r="F164" s="358" t="s">
        <v>636</v>
      </c>
      <c r="G164" s="357">
        <v>100</v>
      </c>
      <c r="H164" s="357">
        <v>100</v>
      </c>
      <c r="I164" s="358"/>
      <c r="J164" s="357">
        <v>92.22</v>
      </c>
      <c r="K164" s="358" t="s">
        <v>834</v>
      </c>
      <c r="L164" s="358" t="s">
        <v>941</v>
      </c>
    </row>
    <row r="165" spans="1:12" ht="12.75" customHeight="1" x14ac:dyDescent="0.25">
      <c r="A165" s="357">
        <v>27179</v>
      </c>
      <c r="B165" s="357">
        <v>27135</v>
      </c>
      <c r="C165" s="358" t="s">
        <v>622</v>
      </c>
      <c r="D165" s="358" t="s">
        <v>160</v>
      </c>
      <c r="E165" s="357">
        <v>24300</v>
      </c>
      <c r="F165" s="358" t="s">
        <v>636</v>
      </c>
      <c r="G165" s="357">
        <v>100</v>
      </c>
      <c r="H165" s="357">
        <v>100</v>
      </c>
      <c r="I165" s="358"/>
      <c r="J165" s="357">
        <v>100</v>
      </c>
      <c r="K165" s="358" t="s">
        <v>834</v>
      </c>
      <c r="L165" s="358" t="s">
        <v>942</v>
      </c>
    </row>
    <row r="166" spans="1:12" ht="12.75" customHeight="1" x14ac:dyDescent="0.25">
      <c r="A166" s="357">
        <v>27179</v>
      </c>
      <c r="B166" s="357">
        <v>27135</v>
      </c>
      <c r="C166" s="358" t="s">
        <v>622</v>
      </c>
      <c r="D166" s="358" t="s">
        <v>158</v>
      </c>
      <c r="E166" s="357">
        <v>24301</v>
      </c>
      <c r="F166" s="358" t="s">
        <v>636</v>
      </c>
      <c r="G166" s="357">
        <v>100</v>
      </c>
      <c r="H166" s="357">
        <v>100</v>
      </c>
      <c r="I166" s="358"/>
      <c r="J166" s="357">
        <v>100</v>
      </c>
      <c r="K166" s="358" t="s">
        <v>834</v>
      </c>
      <c r="L166" s="358" t="s">
        <v>943</v>
      </c>
    </row>
    <row r="167" spans="1:12" ht="12.75" customHeight="1" x14ac:dyDescent="0.25">
      <c r="A167" s="357">
        <v>27180</v>
      </c>
      <c r="B167" s="357">
        <v>27136</v>
      </c>
      <c r="C167" s="358" t="s">
        <v>622</v>
      </c>
      <c r="D167" s="358" t="s">
        <v>169</v>
      </c>
      <c r="E167" s="357">
        <v>24307</v>
      </c>
      <c r="F167" s="358" t="s">
        <v>636</v>
      </c>
      <c r="G167" s="357">
        <v>100</v>
      </c>
      <c r="H167" s="357">
        <v>100</v>
      </c>
      <c r="I167" s="358"/>
      <c r="J167" s="357">
        <v>100</v>
      </c>
      <c r="K167" s="358" t="s">
        <v>829</v>
      </c>
      <c r="L167" s="358" t="s">
        <v>944</v>
      </c>
    </row>
    <row r="168" spans="1:12" ht="12.75" customHeight="1" x14ac:dyDescent="0.25">
      <c r="A168" s="357">
        <v>27180</v>
      </c>
      <c r="B168" s="357">
        <v>27136</v>
      </c>
      <c r="C168" s="358" t="s">
        <v>622</v>
      </c>
      <c r="D168" s="358" t="s">
        <v>168</v>
      </c>
      <c r="E168" s="357">
        <v>24308</v>
      </c>
      <c r="F168" s="358" t="s">
        <v>636</v>
      </c>
      <c r="G168" s="357">
        <v>100</v>
      </c>
      <c r="H168" s="357">
        <v>100</v>
      </c>
      <c r="I168" s="358"/>
      <c r="J168" s="357">
        <v>100</v>
      </c>
      <c r="K168" s="358" t="s">
        <v>829</v>
      </c>
      <c r="L168" s="358" t="s">
        <v>945</v>
      </c>
    </row>
    <row r="169" spans="1:12" ht="12.75" customHeight="1" x14ac:dyDescent="0.25">
      <c r="A169" s="357">
        <v>27180</v>
      </c>
      <c r="B169" s="357">
        <v>27136</v>
      </c>
      <c r="C169" s="358" t="s">
        <v>622</v>
      </c>
      <c r="D169" s="358" t="s">
        <v>170</v>
      </c>
      <c r="E169" s="357">
        <v>24317</v>
      </c>
      <c r="F169" s="358" t="s">
        <v>636</v>
      </c>
      <c r="G169" s="357">
        <v>100</v>
      </c>
      <c r="H169" s="357">
        <v>100</v>
      </c>
      <c r="I169" s="358"/>
      <c r="J169" s="357">
        <v>100</v>
      </c>
      <c r="K169" s="358" t="s">
        <v>829</v>
      </c>
      <c r="L169" s="358" t="s">
        <v>946</v>
      </c>
    </row>
    <row r="170" spans="1:12" ht="12.75" customHeight="1" x14ac:dyDescent="0.25">
      <c r="A170" s="357">
        <v>27180</v>
      </c>
      <c r="B170" s="357">
        <v>27136</v>
      </c>
      <c r="C170" s="358" t="s">
        <v>622</v>
      </c>
      <c r="D170" s="358" t="s">
        <v>167</v>
      </c>
      <c r="E170" s="357">
        <v>24318</v>
      </c>
      <c r="F170" s="358" t="s">
        <v>636</v>
      </c>
      <c r="G170" s="357">
        <v>100</v>
      </c>
      <c r="H170" s="357">
        <v>100</v>
      </c>
      <c r="I170" s="358"/>
      <c r="J170" s="357">
        <v>97.16</v>
      </c>
      <c r="K170" s="358" t="s">
        <v>829</v>
      </c>
      <c r="L170" s="358" t="s">
        <v>947</v>
      </c>
    </row>
    <row r="171" spans="1:12" ht="12.75" customHeight="1" x14ac:dyDescent="0.25">
      <c r="A171" s="357">
        <v>27181</v>
      </c>
      <c r="B171" s="357">
        <v>27137</v>
      </c>
      <c r="C171" s="358" t="s">
        <v>622</v>
      </c>
      <c r="D171" s="358" t="s">
        <v>181</v>
      </c>
      <c r="E171" s="357">
        <v>24339</v>
      </c>
      <c r="F171" s="358" t="s">
        <v>636</v>
      </c>
      <c r="G171" s="357">
        <v>100</v>
      </c>
      <c r="H171" s="357">
        <v>100</v>
      </c>
      <c r="I171" s="358"/>
      <c r="J171" s="357">
        <v>90</v>
      </c>
      <c r="K171" s="358" t="s">
        <v>834</v>
      </c>
      <c r="L171" s="358" t="s">
        <v>948</v>
      </c>
    </row>
    <row r="172" spans="1:12" ht="12.75" customHeight="1" x14ac:dyDescent="0.25">
      <c r="A172" s="357">
        <v>27181</v>
      </c>
      <c r="B172" s="357">
        <v>27137</v>
      </c>
      <c r="C172" s="358" t="s">
        <v>622</v>
      </c>
      <c r="D172" s="358" t="s">
        <v>180</v>
      </c>
      <c r="E172" s="357">
        <v>24340</v>
      </c>
      <c r="F172" s="358" t="s">
        <v>636</v>
      </c>
      <c r="G172" s="357">
        <v>100</v>
      </c>
      <c r="H172" s="357">
        <v>100</v>
      </c>
      <c r="I172" s="358"/>
      <c r="J172" s="357">
        <v>93.75</v>
      </c>
      <c r="K172" s="358" t="s">
        <v>834</v>
      </c>
      <c r="L172" s="358" t="s">
        <v>949</v>
      </c>
    </row>
    <row r="173" spans="1:12" ht="12.75" customHeight="1" x14ac:dyDescent="0.25">
      <c r="A173" s="357">
        <v>27181</v>
      </c>
      <c r="B173" s="357">
        <v>27137</v>
      </c>
      <c r="C173" s="358" t="s">
        <v>622</v>
      </c>
      <c r="D173" s="358" t="s">
        <v>179</v>
      </c>
      <c r="E173" s="357">
        <v>24341</v>
      </c>
      <c r="F173" s="358" t="s">
        <v>636</v>
      </c>
      <c r="G173" s="357">
        <v>100</v>
      </c>
      <c r="H173" s="357">
        <v>100</v>
      </c>
      <c r="I173" s="358"/>
      <c r="J173" s="357">
        <v>95.17</v>
      </c>
      <c r="K173" s="358" t="s">
        <v>834</v>
      </c>
      <c r="L173" s="358" t="s">
        <v>950</v>
      </c>
    </row>
    <row r="174" spans="1:12" ht="12.75" customHeight="1" x14ac:dyDescent="0.25">
      <c r="A174" s="357">
        <v>27182</v>
      </c>
      <c r="B174" s="357">
        <v>27137</v>
      </c>
      <c r="C174" s="358" t="s">
        <v>622</v>
      </c>
      <c r="D174" s="358" t="s">
        <v>184</v>
      </c>
      <c r="E174" s="357">
        <v>24353</v>
      </c>
      <c r="F174" s="358" t="s">
        <v>636</v>
      </c>
      <c r="G174" s="357">
        <v>100</v>
      </c>
      <c r="H174" s="357">
        <v>100</v>
      </c>
      <c r="I174" s="358"/>
      <c r="J174" s="357">
        <v>100</v>
      </c>
      <c r="K174" s="358" t="s">
        <v>834</v>
      </c>
      <c r="L174" s="358" t="s">
        <v>951</v>
      </c>
    </row>
    <row r="175" spans="1:12" ht="12.75" customHeight="1" x14ac:dyDescent="0.25">
      <c r="A175" s="357">
        <v>27182</v>
      </c>
      <c r="B175" s="357">
        <v>27137</v>
      </c>
      <c r="C175" s="358" t="s">
        <v>622</v>
      </c>
      <c r="D175" s="358" t="s">
        <v>183</v>
      </c>
      <c r="E175" s="357">
        <v>24373</v>
      </c>
      <c r="F175" s="358" t="s">
        <v>636</v>
      </c>
      <c r="G175" s="357">
        <v>100</v>
      </c>
      <c r="H175" s="357">
        <v>100</v>
      </c>
      <c r="I175" s="358"/>
      <c r="J175" s="357">
        <v>100</v>
      </c>
      <c r="K175" s="358" t="s">
        <v>834</v>
      </c>
      <c r="L175" s="358" t="s">
        <v>952</v>
      </c>
    </row>
    <row r="176" spans="1:12" ht="12.75" customHeight="1" x14ac:dyDescent="0.25">
      <c r="A176" s="357">
        <v>27182</v>
      </c>
      <c r="B176" s="357">
        <v>27137</v>
      </c>
      <c r="C176" s="358" t="s">
        <v>622</v>
      </c>
      <c r="D176" s="358" t="s">
        <v>182</v>
      </c>
      <c r="E176" s="357">
        <v>24393</v>
      </c>
      <c r="F176" s="358" t="s">
        <v>636</v>
      </c>
      <c r="G176" s="357">
        <v>100</v>
      </c>
      <c r="H176" s="357">
        <v>100</v>
      </c>
      <c r="I176" s="358"/>
      <c r="J176" s="357">
        <v>100</v>
      </c>
      <c r="K176" s="358" t="s">
        <v>834</v>
      </c>
      <c r="L176" s="358" t="s">
        <v>953</v>
      </c>
    </row>
    <row r="177" spans="1:12" ht="12.75" customHeight="1" x14ac:dyDescent="0.25">
      <c r="A177" s="357">
        <v>27183</v>
      </c>
      <c r="B177" s="357">
        <v>27137</v>
      </c>
      <c r="C177" s="358" t="s">
        <v>622</v>
      </c>
      <c r="D177" s="358" t="s">
        <v>541</v>
      </c>
      <c r="E177" s="357">
        <v>24396</v>
      </c>
      <c r="F177" s="358" t="s">
        <v>636</v>
      </c>
      <c r="G177" s="357">
        <v>100</v>
      </c>
      <c r="H177" s="357">
        <v>100</v>
      </c>
      <c r="I177" s="358"/>
      <c r="J177" s="357">
        <v>62</v>
      </c>
      <c r="K177" s="358" t="s">
        <v>834</v>
      </c>
      <c r="L177" s="358" t="s">
        <v>954</v>
      </c>
    </row>
    <row r="178" spans="1:12" ht="12.75" customHeight="1" x14ac:dyDescent="0.25">
      <c r="A178" s="357">
        <v>27183</v>
      </c>
      <c r="B178" s="357">
        <v>27137</v>
      </c>
      <c r="C178" s="358" t="s">
        <v>622</v>
      </c>
      <c r="D178" s="358" t="s">
        <v>540</v>
      </c>
      <c r="E178" s="357">
        <v>24397</v>
      </c>
      <c r="F178" s="358" t="s">
        <v>636</v>
      </c>
      <c r="G178" s="357">
        <v>100</v>
      </c>
      <c r="H178" s="357">
        <v>100</v>
      </c>
      <c r="I178" s="358"/>
      <c r="J178" s="357">
        <v>87</v>
      </c>
      <c r="K178" s="358" t="s">
        <v>834</v>
      </c>
      <c r="L178" s="358" t="s">
        <v>955</v>
      </c>
    </row>
    <row r="179" spans="1:12" ht="12.75" customHeight="1" x14ac:dyDescent="0.25">
      <c r="A179" s="357">
        <v>27184</v>
      </c>
      <c r="B179" s="357">
        <v>27139</v>
      </c>
      <c r="C179" s="358" t="s">
        <v>622</v>
      </c>
      <c r="D179" s="358" t="s">
        <v>222</v>
      </c>
      <c r="E179" s="357">
        <v>24416</v>
      </c>
      <c r="F179" s="358" t="s">
        <v>636</v>
      </c>
      <c r="G179" s="357">
        <v>100</v>
      </c>
      <c r="H179" s="357">
        <v>100</v>
      </c>
      <c r="I179" s="358"/>
      <c r="J179" s="357">
        <v>93.75</v>
      </c>
      <c r="K179" s="358" t="s">
        <v>829</v>
      </c>
      <c r="L179" s="358" t="s">
        <v>956</v>
      </c>
    </row>
    <row r="180" spans="1:12" ht="12.75" customHeight="1" x14ac:dyDescent="0.25">
      <c r="A180" s="357">
        <v>27184</v>
      </c>
      <c r="B180" s="357">
        <v>27139</v>
      </c>
      <c r="C180" s="358" t="s">
        <v>622</v>
      </c>
      <c r="D180" s="358" t="s">
        <v>705</v>
      </c>
      <c r="E180" s="357">
        <v>24434</v>
      </c>
      <c r="F180" s="358" t="s">
        <v>636</v>
      </c>
      <c r="G180" s="357">
        <v>100</v>
      </c>
      <c r="H180" s="357">
        <v>100</v>
      </c>
      <c r="I180" s="358"/>
      <c r="J180" s="357">
        <v>84.67</v>
      </c>
      <c r="K180" s="358" t="s">
        <v>853</v>
      </c>
      <c r="L180" s="358" t="s">
        <v>957</v>
      </c>
    </row>
    <row r="181" spans="1:12" ht="12.75" customHeight="1" x14ac:dyDescent="0.25">
      <c r="A181" s="357">
        <v>27185</v>
      </c>
      <c r="B181" s="357">
        <v>27140</v>
      </c>
      <c r="C181" s="358" t="s">
        <v>622</v>
      </c>
      <c r="D181" s="358" t="s">
        <v>223</v>
      </c>
      <c r="E181" s="357">
        <v>24417</v>
      </c>
      <c r="F181" s="358" t="s">
        <v>636</v>
      </c>
      <c r="G181" s="357">
        <v>100</v>
      </c>
      <c r="H181" s="357">
        <v>100</v>
      </c>
      <c r="I181" s="358"/>
      <c r="J181" s="357">
        <v>100</v>
      </c>
      <c r="K181" s="358" t="s">
        <v>829</v>
      </c>
      <c r="L181" s="358" t="s">
        <v>958</v>
      </c>
    </row>
    <row r="182" spans="1:12" ht="12.75" customHeight="1" x14ac:dyDescent="0.25">
      <c r="A182" s="357">
        <v>27185</v>
      </c>
      <c r="B182" s="357">
        <v>27140</v>
      </c>
      <c r="C182" s="358" t="s">
        <v>622</v>
      </c>
      <c r="D182" s="358" t="s">
        <v>224</v>
      </c>
      <c r="E182" s="357">
        <v>24437</v>
      </c>
      <c r="F182" s="358" t="s">
        <v>636</v>
      </c>
      <c r="G182" s="357">
        <v>100</v>
      </c>
      <c r="H182" s="357">
        <v>100</v>
      </c>
      <c r="I182" s="358"/>
      <c r="J182" s="357">
        <v>100</v>
      </c>
      <c r="K182" s="358" t="s">
        <v>829</v>
      </c>
      <c r="L182" s="358" t="s">
        <v>959</v>
      </c>
    </row>
    <row r="183" spans="1:12" ht="12.75" customHeight="1" x14ac:dyDescent="0.25">
      <c r="A183" s="357">
        <v>27186</v>
      </c>
      <c r="B183" s="357">
        <v>27140</v>
      </c>
      <c r="C183" s="358" t="s">
        <v>622</v>
      </c>
      <c r="D183" s="358" t="s">
        <v>226</v>
      </c>
      <c r="E183" s="357">
        <v>24420</v>
      </c>
      <c r="F183" s="358" t="s">
        <v>636</v>
      </c>
      <c r="G183" s="357">
        <v>100</v>
      </c>
      <c r="H183" s="357">
        <v>100</v>
      </c>
      <c r="I183" s="358"/>
      <c r="J183" s="357">
        <v>100</v>
      </c>
      <c r="K183" s="358" t="s">
        <v>829</v>
      </c>
      <c r="L183" s="358" t="s">
        <v>960</v>
      </c>
    </row>
    <row r="184" spans="1:12" ht="12.75" customHeight="1" x14ac:dyDescent="0.25">
      <c r="A184" s="357">
        <v>27186</v>
      </c>
      <c r="B184" s="357">
        <v>27140</v>
      </c>
      <c r="C184" s="358" t="s">
        <v>622</v>
      </c>
      <c r="D184" s="358" t="s">
        <v>228</v>
      </c>
      <c r="E184" s="357">
        <v>24438</v>
      </c>
      <c r="F184" s="358" t="s">
        <v>636</v>
      </c>
      <c r="G184" s="357">
        <v>100</v>
      </c>
      <c r="H184" s="357">
        <v>100</v>
      </c>
      <c r="I184" s="358"/>
      <c r="J184" s="357">
        <v>100</v>
      </c>
      <c r="K184" s="358" t="s">
        <v>829</v>
      </c>
      <c r="L184" s="358" t="s">
        <v>961</v>
      </c>
    </row>
    <row r="185" spans="1:12" ht="12.75" customHeight="1" x14ac:dyDescent="0.25">
      <c r="A185" s="357">
        <v>27186</v>
      </c>
      <c r="B185" s="357">
        <v>27140</v>
      </c>
      <c r="C185" s="358" t="s">
        <v>622</v>
      </c>
      <c r="D185" s="358" t="s">
        <v>227</v>
      </c>
      <c r="E185" s="357">
        <v>24439</v>
      </c>
      <c r="F185" s="358" t="s">
        <v>636</v>
      </c>
      <c r="G185" s="357">
        <v>100</v>
      </c>
      <c r="H185" s="357">
        <v>100</v>
      </c>
      <c r="I185" s="358"/>
      <c r="J185" s="357">
        <v>100</v>
      </c>
      <c r="K185" s="358" t="s">
        <v>829</v>
      </c>
      <c r="L185" s="358" t="s">
        <v>962</v>
      </c>
    </row>
    <row r="186" spans="1:12" ht="12.75" customHeight="1" x14ac:dyDescent="0.25">
      <c r="A186" s="357">
        <v>27186</v>
      </c>
      <c r="B186" s="357">
        <v>27140</v>
      </c>
      <c r="C186" s="358" t="s">
        <v>622</v>
      </c>
      <c r="D186" s="358" t="s">
        <v>225</v>
      </c>
      <c r="E186" s="357">
        <v>24440</v>
      </c>
      <c r="F186" s="358" t="s">
        <v>636</v>
      </c>
      <c r="G186" s="357">
        <v>100</v>
      </c>
      <c r="H186" s="357">
        <v>100</v>
      </c>
      <c r="I186" s="358"/>
      <c r="J186" s="357">
        <v>100</v>
      </c>
      <c r="K186" s="358" t="s">
        <v>829</v>
      </c>
      <c r="L186" s="358" t="s">
        <v>963</v>
      </c>
    </row>
    <row r="187" spans="1:12" ht="12.75" customHeight="1" x14ac:dyDescent="0.25">
      <c r="A187" s="357">
        <v>27187</v>
      </c>
      <c r="B187" s="357">
        <v>27141</v>
      </c>
      <c r="C187" s="358" t="s">
        <v>622</v>
      </c>
      <c r="D187" s="358" t="s">
        <v>235</v>
      </c>
      <c r="E187" s="357">
        <v>24428</v>
      </c>
      <c r="F187" s="358" t="s">
        <v>636</v>
      </c>
      <c r="G187" s="357">
        <v>100</v>
      </c>
      <c r="H187" s="357">
        <v>100</v>
      </c>
      <c r="I187" s="358"/>
      <c r="J187" s="357">
        <v>71.67</v>
      </c>
      <c r="K187" s="358" t="s">
        <v>804</v>
      </c>
      <c r="L187" s="358" t="s">
        <v>816</v>
      </c>
    </row>
    <row r="188" spans="1:12" ht="12.75" customHeight="1" x14ac:dyDescent="0.25">
      <c r="A188" s="357">
        <v>27187</v>
      </c>
      <c r="B188" s="357">
        <v>27141</v>
      </c>
      <c r="C188" s="358" t="s">
        <v>622</v>
      </c>
      <c r="D188" s="358" t="s">
        <v>234</v>
      </c>
      <c r="E188" s="357">
        <v>24429</v>
      </c>
      <c r="F188" s="358" t="s">
        <v>636</v>
      </c>
      <c r="G188" s="357">
        <v>100</v>
      </c>
      <c r="H188" s="357">
        <v>100</v>
      </c>
      <c r="I188" s="358"/>
      <c r="J188" s="357">
        <v>73.75</v>
      </c>
      <c r="K188" s="358" t="s">
        <v>804</v>
      </c>
      <c r="L188" s="358" t="s">
        <v>817</v>
      </c>
    </row>
    <row r="189" spans="1:12" ht="12.75" customHeight="1" x14ac:dyDescent="0.25">
      <c r="A189" s="357">
        <v>27187</v>
      </c>
      <c r="B189" s="357">
        <v>27141</v>
      </c>
      <c r="C189" s="358" t="s">
        <v>622</v>
      </c>
      <c r="D189" s="358" t="s">
        <v>233</v>
      </c>
      <c r="E189" s="357">
        <v>24430</v>
      </c>
      <c r="F189" s="358" t="s">
        <v>636</v>
      </c>
      <c r="G189" s="357">
        <v>100</v>
      </c>
      <c r="H189" s="357">
        <v>100</v>
      </c>
      <c r="I189" s="358"/>
      <c r="J189" s="357">
        <v>62.5</v>
      </c>
      <c r="K189" s="358" t="s">
        <v>804</v>
      </c>
      <c r="L189" s="358" t="s">
        <v>818</v>
      </c>
    </row>
    <row r="190" spans="1:12" ht="12.75" customHeight="1" x14ac:dyDescent="0.25">
      <c r="A190" s="357">
        <v>27187</v>
      </c>
      <c r="B190" s="357">
        <v>27141</v>
      </c>
      <c r="C190" s="358" t="s">
        <v>622</v>
      </c>
      <c r="D190" s="358" t="s">
        <v>232</v>
      </c>
      <c r="E190" s="357">
        <v>24453</v>
      </c>
      <c r="F190" s="358" t="s">
        <v>636</v>
      </c>
      <c r="G190" s="357">
        <v>100</v>
      </c>
      <c r="H190" s="357">
        <v>100</v>
      </c>
      <c r="I190" s="358"/>
      <c r="J190" s="357">
        <v>85</v>
      </c>
      <c r="K190" s="358" t="s">
        <v>799</v>
      </c>
      <c r="L190" s="358" t="s">
        <v>800</v>
      </c>
    </row>
    <row r="191" spans="1:12" ht="12.75" customHeight="1" x14ac:dyDescent="0.25">
      <c r="A191" s="357">
        <v>27188</v>
      </c>
      <c r="B191" s="357">
        <v>27148</v>
      </c>
      <c r="C191" s="358" t="s">
        <v>622</v>
      </c>
      <c r="D191" s="358" t="s">
        <v>237</v>
      </c>
      <c r="E191" s="357">
        <v>24431</v>
      </c>
      <c r="F191" s="358" t="s">
        <v>636</v>
      </c>
      <c r="G191" s="357">
        <v>100</v>
      </c>
      <c r="H191" s="357">
        <v>100</v>
      </c>
      <c r="I191" s="358"/>
      <c r="J191" s="357">
        <v>100</v>
      </c>
      <c r="K191" s="358" t="s">
        <v>824</v>
      </c>
      <c r="L191" s="358" t="s">
        <v>964</v>
      </c>
    </row>
    <row r="192" spans="1:12" ht="12.75" customHeight="1" x14ac:dyDescent="0.25">
      <c r="A192" s="357">
        <v>27188</v>
      </c>
      <c r="B192" s="357">
        <v>27148</v>
      </c>
      <c r="C192" s="358" t="s">
        <v>622</v>
      </c>
      <c r="D192" s="358" t="s">
        <v>236</v>
      </c>
      <c r="E192" s="357">
        <v>24432</v>
      </c>
      <c r="F192" s="358" t="s">
        <v>636</v>
      </c>
      <c r="G192" s="357">
        <v>100</v>
      </c>
      <c r="H192" s="357">
        <v>100</v>
      </c>
      <c r="I192" s="358"/>
      <c r="J192" s="357">
        <v>100</v>
      </c>
      <c r="K192" s="358" t="s">
        <v>824</v>
      </c>
      <c r="L192" s="358" t="s">
        <v>965</v>
      </c>
    </row>
    <row r="193" spans="1:12" ht="12.75" customHeight="1" x14ac:dyDescent="0.25">
      <c r="A193" s="357">
        <v>27189</v>
      </c>
      <c r="B193" s="357">
        <v>27148</v>
      </c>
      <c r="C193" s="358" t="s">
        <v>622</v>
      </c>
      <c r="D193" s="358" t="s">
        <v>239</v>
      </c>
      <c r="E193" s="357">
        <v>24494</v>
      </c>
      <c r="F193" s="358" t="s">
        <v>636</v>
      </c>
      <c r="G193" s="357">
        <v>100</v>
      </c>
      <c r="H193" s="357">
        <v>100</v>
      </c>
      <c r="I193" s="358"/>
      <c r="J193" s="357">
        <v>100</v>
      </c>
      <c r="K193" s="358" t="s">
        <v>824</v>
      </c>
      <c r="L193" s="358" t="s">
        <v>966</v>
      </c>
    </row>
    <row r="194" spans="1:12" ht="12.75" customHeight="1" x14ac:dyDescent="0.25">
      <c r="A194" s="357">
        <v>27189</v>
      </c>
      <c r="B194" s="357">
        <v>27148</v>
      </c>
      <c r="C194" s="358" t="s">
        <v>622</v>
      </c>
      <c r="D194" s="358" t="s">
        <v>238</v>
      </c>
      <c r="E194" s="357">
        <v>24495</v>
      </c>
      <c r="F194" s="358" t="s">
        <v>636</v>
      </c>
      <c r="G194" s="357">
        <v>100</v>
      </c>
      <c r="H194" s="357">
        <v>100</v>
      </c>
      <c r="I194" s="358"/>
      <c r="J194" s="357">
        <v>100</v>
      </c>
      <c r="K194" s="358" t="s">
        <v>824</v>
      </c>
      <c r="L194" s="358" t="s">
        <v>967</v>
      </c>
    </row>
    <row r="195" spans="1:12" ht="12.75" customHeight="1" x14ac:dyDescent="0.25">
      <c r="A195" s="357">
        <v>27190</v>
      </c>
      <c r="B195" s="357">
        <v>27146</v>
      </c>
      <c r="C195" s="358" t="s">
        <v>622</v>
      </c>
      <c r="D195" s="358" t="s">
        <v>685</v>
      </c>
      <c r="E195" s="357">
        <v>24508</v>
      </c>
      <c r="F195" s="358" t="s">
        <v>636</v>
      </c>
      <c r="G195" s="357">
        <v>100</v>
      </c>
      <c r="H195" s="357">
        <v>100</v>
      </c>
      <c r="I195" s="358"/>
      <c r="J195" s="357">
        <v>79</v>
      </c>
      <c r="K195" s="358" t="s">
        <v>829</v>
      </c>
      <c r="L195" s="358" t="s">
        <v>968</v>
      </c>
    </row>
    <row r="196" spans="1:12" ht="12.75" customHeight="1" x14ac:dyDescent="0.25">
      <c r="A196" s="357">
        <v>27190</v>
      </c>
      <c r="B196" s="357">
        <v>27146</v>
      </c>
      <c r="C196" s="358" t="s">
        <v>622</v>
      </c>
      <c r="D196" s="358" t="s">
        <v>271</v>
      </c>
      <c r="E196" s="357">
        <v>24523</v>
      </c>
      <c r="F196" s="358" t="s">
        <v>636</v>
      </c>
      <c r="G196" s="357">
        <v>100</v>
      </c>
      <c r="H196" s="357">
        <v>100</v>
      </c>
      <c r="I196" s="358"/>
      <c r="J196" s="357">
        <v>96.67</v>
      </c>
      <c r="K196" s="358" t="s">
        <v>853</v>
      </c>
      <c r="L196" s="358" t="s">
        <v>969</v>
      </c>
    </row>
    <row r="197" spans="1:12" ht="12.75" customHeight="1" x14ac:dyDescent="0.25">
      <c r="A197" s="357">
        <v>27190</v>
      </c>
      <c r="B197" s="357">
        <v>27146</v>
      </c>
      <c r="C197" s="358" t="s">
        <v>622</v>
      </c>
      <c r="D197" s="358" t="s">
        <v>606</v>
      </c>
      <c r="E197" s="357">
        <v>24524</v>
      </c>
      <c r="F197" s="358" t="s">
        <v>636</v>
      </c>
      <c r="G197" s="357">
        <v>100</v>
      </c>
      <c r="H197" s="357">
        <v>100</v>
      </c>
      <c r="I197" s="358"/>
      <c r="J197" s="357">
        <v>96.25</v>
      </c>
      <c r="K197" s="358" t="s">
        <v>970</v>
      </c>
      <c r="L197" s="358" t="s">
        <v>971</v>
      </c>
    </row>
    <row r="198" spans="1:12" ht="12.75" customHeight="1" x14ac:dyDescent="0.25">
      <c r="A198" s="357">
        <v>27192</v>
      </c>
      <c r="B198" s="357">
        <v>27168</v>
      </c>
      <c r="C198" s="358" t="s">
        <v>622</v>
      </c>
      <c r="D198" s="358" t="s">
        <v>277</v>
      </c>
      <c r="E198" s="357">
        <v>24529</v>
      </c>
      <c r="F198" s="358" t="s">
        <v>636</v>
      </c>
      <c r="G198" s="357">
        <v>100</v>
      </c>
      <c r="H198" s="357">
        <v>100</v>
      </c>
      <c r="I198" s="358"/>
      <c r="J198" s="357">
        <v>90.28</v>
      </c>
      <c r="K198" s="358" t="s">
        <v>822</v>
      </c>
      <c r="L198" s="358" t="s">
        <v>972</v>
      </c>
    </row>
    <row r="199" spans="1:12" ht="12.75" customHeight="1" x14ac:dyDescent="0.25">
      <c r="A199" s="357">
        <v>27192</v>
      </c>
      <c r="B199" s="357">
        <v>27168</v>
      </c>
      <c r="C199" s="358" t="s">
        <v>622</v>
      </c>
      <c r="D199" s="358" t="s">
        <v>275</v>
      </c>
      <c r="E199" s="357">
        <v>24530</v>
      </c>
      <c r="F199" s="358" t="s">
        <v>636</v>
      </c>
      <c r="G199" s="357">
        <v>100</v>
      </c>
      <c r="H199" s="357">
        <v>100</v>
      </c>
      <c r="I199" s="358"/>
      <c r="J199" s="357">
        <v>92.54</v>
      </c>
      <c r="K199" s="358" t="s">
        <v>822</v>
      </c>
      <c r="L199" s="358" t="s">
        <v>973</v>
      </c>
    </row>
    <row r="200" spans="1:12" ht="12.75" customHeight="1" x14ac:dyDescent="0.25">
      <c r="A200" s="357">
        <v>27192</v>
      </c>
      <c r="B200" s="357">
        <v>27168</v>
      </c>
      <c r="C200" s="358" t="s">
        <v>622</v>
      </c>
      <c r="D200" s="358" t="s">
        <v>276</v>
      </c>
      <c r="E200" s="357">
        <v>24534</v>
      </c>
      <c r="F200" s="358" t="s">
        <v>636</v>
      </c>
      <c r="G200" s="357">
        <v>100</v>
      </c>
      <c r="H200" s="357">
        <v>100</v>
      </c>
      <c r="I200" s="358"/>
      <c r="J200" s="357">
        <v>97.1</v>
      </c>
      <c r="K200" s="358" t="s">
        <v>822</v>
      </c>
      <c r="L200" s="358" t="s">
        <v>974</v>
      </c>
    </row>
    <row r="201" spans="1:12" ht="12.75" customHeight="1" x14ac:dyDescent="0.25">
      <c r="A201" s="357">
        <v>27193</v>
      </c>
      <c r="B201" s="357">
        <v>27149</v>
      </c>
      <c r="C201" s="358" t="s">
        <v>622</v>
      </c>
      <c r="D201" s="358" t="s">
        <v>286</v>
      </c>
      <c r="E201" s="357">
        <v>24539</v>
      </c>
      <c r="F201" s="358" t="s">
        <v>636</v>
      </c>
      <c r="G201" s="357">
        <v>100</v>
      </c>
      <c r="H201" s="357">
        <v>100</v>
      </c>
      <c r="I201" s="358"/>
      <c r="J201" s="357">
        <v>100</v>
      </c>
      <c r="K201" s="358" t="s">
        <v>829</v>
      </c>
      <c r="L201" s="358" t="s">
        <v>975</v>
      </c>
    </row>
    <row r="202" spans="1:12" ht="12.75" customHeight="1" x14ac:dyDescent="0.25">
      <c r="A202" s="357">
        <v>27193</v>
      </c>
      <c r="B202" s="357">
        <v>27149</v>
      </c>
      <c r="C202" s="358" t="s">
        <v>622</v>
      </c>
      <c r="D202" s="358" t="s">
        <v>284</v>
      </c>
      <c r="E202" s="357">
        <v>24540</v>
      </c>
      <c r="F202" s="358" t="s">
        <v>636</v>
      </c>
      <c r="G202" s="357">
        <v>100</v>
      </c>
      <c r="H202" s="357">
        <v>100</v>
      </c>
      <c r="I202" s="358"/>
      <c r="J202" s="357">
        <v>100</v>
      </c>
      <c r="K202" s="358" t="s">
        <v>829</v>
      </c>
      <c r="L202" s="358" t="s">
        <v>976</v>
      </c>
    </row>
    <row r="203" spans="1:12" ht="12.75" customHeight="1" x14ac:dyDescent="0.25">
      <c r="A203" s="357">
        <v>27193</v>
      </c>
      <c r="B203" s="357">
        <v>27149</v>
      </c>
      <c r="C203" s="358" t="s">
        <v>622</v>
      </c>
      <c r="D203" s="358" t="s">
        <v>288</v>
      </c>
      <c r="E203" s="357">
        <v>24564</v>
      </c>
      <c r="F203" s="358" t="s">
        <v>636</v>
      </c>
      <c r="G203" s="357">
        <v>100</v>
      </c>
      <c r="H203" s="357">
        <v>100</v>
      </c>
      <c r="I203" s="358"/>
      <c r="J203" s="357">
        <v>100</v>
      </c>
      <c r="K203" s="358" t="s">
        <v>829</v>
      </c>
      <c r="L203" s="358" t="s">
        <v>977</v>
      </c>
    </row>
    <row r="204" spans="1:12" ht="12.75" customHeight="1" x14ac:dyDescent="0.25">
      <c r="A204" s="357">
        <v>27193</v>
      </c>
      <c r="B204" s="357">
        <v>27149</v>
      </c>
      <c r="C204" s="358" t="s">
        <v>622</v>
      </c>
      <c r="D204" s="358" t="s">
        <v>287</v>
      </c>
      <c r="E204" s="357">
        <v>24565</v>
      </c>
      <c r="F204" s="358" t="s">
        <v>636</v>
      </c>
      <c r="G204" s="357">
        <v>100</v>
      </c>
      <c r="H204" s="357">
        <v>100</v>
      </c>
      <c r="I204" s="358"/>
      <c r="J204" s="357">
        <v>100</v>
      </c>
      <c r="K204" s="358" t="s">
        <v>829</v>
      </c>
      <c r="L204" s="358" t="s">
        <v>978</v>
      </c>
    </row>
    <row r="205" spans="1:12" ht="12.75" customHeight="1" x14ac:dyDescent="0.25">
      <c r="A205" s="357">
        <v>27193</v>
      </c>
      <c r="B205" s="357">
        <v>27149</v>
      </c>
      <c r="C205" s="358" t="s">
        <v>622</v>
      </c>
      <c r="D205" s="358" t="s">
        <v>285</v>
      </c>
      <c r="E205" s="357">
        <v>24566</v>
      </c>
      <c r="F205" s="358" t="s">
        <v>636</v>
      </c>
      <c r="G205" s="357">
        <v>100</v>
      </c>
      <c r="H205" s="357">
        <v>100</v>
      </c>
      <c r="I205" s="358"/>
      <c r="J205" s="357">
        <v>100</v>
      </c>
      <c r="K205" s="358" t="s">
        <v>829</v>
      </c>
      <c r="L205" s="358" t="s">
        <v>979</v>
      </c>
    </row>
    <row r="206" spans="1:12" ht="12.75" customHeight="1" x14ac:dyDescent="0.25">
      <c r="A206" s="357">
        <v>27194</v>
      </c>
      <c r="B206" s="357">
        <v>27171</v>
      </c>
      <c r="C206" s="358" t="s">
        <v>622</v>
      </c>
      <c r="D206" s="358" t="s">
        <v>311</v>
      </c>
      <c r="E206" s="357">
        <v>24590</v>
      </c>
      <c r="F206" s="358" t="s">
        <v>636</v>
      </c>
      <c r="G206" s="357">
        <v>100</v>
      </c>
      <c r="H206" s="357">
        <v>100</v>
      </c>
      <c r="I206" s="358"/>
      <c r="J206" s="357">
        <v>97.5</v>
      </c>
      <c r="K206" s="358" t="s">
        <v>853</v>
      </c>
      <c r="L206" s="358" t="s">
        <v>980</v>
      </c>
    </row>
    <row r="207" spans="1:12" ht="12.75" customHeight="1" x14ac:dyDescent="0.25">
      <c r="A207" s="357">
        <v>27194</v>
      </c>
      <c r="B207" s="357">
        <v>27171</v>
      </c>
      <c r="C207" s="358" t="s">
        <v>622</v>
      </c>
      <c r="D207" s="358" t="s">
        <v>310</v>
      </c>
      <c r="E207" s="357">
        <v>24591</v>
      </c>
      <c r="F207" s="358" t="s">
        <v>636</v>
      </c>
      <c r="G207" s="357">
        <v>100</v>
      </c>
      <c r="H207" s="357">
        <v>100</v>
      </c>
      <c r="I207" s="358"/>
      <c r="J207" s="357">
        <v>97.5</v>
      </c>
      <c r="K207" s="358" t="s">
        <v>853</v>
      </c>
      <c r="L207" s="358" t="s">
        <v>981</v>
      </c>
    </row>
    <row r="208" spans="1:12" ht="12.75" customHeight="1" x14ac:dyDescent="0.25">
      <c r="A208" s="357">
        <v>27195</v>
      </c>
      <c r="B208" s="357">
        <v>27172</v>
      </c>
      <c r="C208" s="358" t="s">
        <v>623</v>
      </c>
      <c r="D208" s="358" t="s">
        <v>104</v>
      </c>
      <c r="E208" s="357">
        <v>24204</v>
      </c>
      <c r="F208" s="358" t="s">
        <v>636</v>
      </c>
      <c r="G208" s="357">
        <v>100</v>
      </c>
      <c r="H208" s="357">
        <v>100</v>
      </c>
      <c r="I208" s="358"/>
      <c r="J208" s="357">
        <v>100</v>
      </c>
      <c r="K208" s="358" t="s">
        <v>824</v>
      </c>
      <c r="L208" s="358" t="s">
        <v>982</v>
      </c>
    </row>
    <row r="209" spans="1:12" ht="12.75" customHeight="1" x14ac:dyDescent="0.25">
      <c r="A209" s="357">
        <v>27196</v>
      </c>
      <c r="B209" s="357">
        <v>27172</v>
      </c>
      <c r="C209" s="358" t="s">
        <v>623</v>
      </c>
      <c r="D209" s="358" t="s">
        <v>613</v>
      </c>
      <c r="E209" s="357">
        <v>24205</v>
      </c>
      <c r="F209" s="358" t="s">
        <v>636</v>
      </c>
      <c r="G209" s="357">
        <v>100</v>
      </c>
      <c r="H209" s="357">
        <v>100</v>
      </c>
      <c r="I209" s="358"/>
      <c r="J209" s="357">
        <v>100</v>
      </c>
      <c r="K209" s="358" t="s">
        <v>826</v>
      </c>
      <c r="L209" s="358" t="s">
        <v>983</v>
      </c>
    </row>
    <row r="210" spans="1:12" ht="12.75" customHeight="1" x14ac:dyDescent="0.25">
      <c r="A210" s="357">
        <v>27197</v>
      </c>
      <c r="B210" s="357">
        <v>27152</v>
      </c>
      <c r="C210" s="358" t="s">
        <v>623</v>
      </c>
      <c r="D210" s="358" t="s">
        <v>105</v>
      </c>
      <c r="E210" s="357">
        <v>24206</v>
      </c>
      <c r="F210" s="358" t="s">
        <v>636</v>
      </c>
      <c r="G210" s="357">
        <v>100</v>
      </c>
      <c r="H210" s="357">
        <v>100</v>
      </c>
      <c r="I210" s="358"/>
      <c r="J210" s="357">
        <v>100</v>
      </c>
      <c r="K210" s="358" t="s">
        <v>824</v>
      </c>
      <c r="L210" s="358" t="s">
        <v>984</v>
      </c>
    </row>
    <row r="211" spans="1:12" ht="12.75" customHeight="1" x14ac:dyDescent="0.25">
      <c r="A211" s="357">
        <v>27207</v>
      </c>
      <c r="B211" s="357">
        <v>27168</v>
      </c>
      <c r="C211" s="358" t="s">
        <v>622</v>
      </c>
      <c r="D211" s="358" t="s">
        <v>278</v>
      </c>
      <c r="E211" s="357">
        <v>24535</v>
      </c>
      <c r="F211" s="358" t="s">
        <v>636</v>
      </c>
      <c r="G211" s="357">
        <v>100</v>
      </c>
      <c r="H211" s="357">
        <v>100</v>
      </c>
      <c r="I211" s="358"/>
      <c r="J211" s="357">
        <v>95</v>
      </c>
      <c r="K211" s="358" t="s">
        <v>824</v>
      </c>
      <c r="L211" s="358" t="s">
        <v>985</v>
      </c>
    </row>
    <row r="212" spans="1:12" ht="12.75" customHeight="1" x14ac:dyDescent="0.25">
      <c r="A212" s="357">
        <v>27207</v>
      </c>
      <c r="B212" s="357">
        <v>27168</v>
      </c>
      <c r="C212" s="358" t="s">
        <v>622</v>
      </c>
      <c r="D212" s="358" t="s">
        <v>280</v>
      </c>
      <c r="E212" s="357">
        <v>24554</v>
      </c>
      <c r="F212" s="358" t="s">
        <v>636</v>
      </c>
      <c r="G212" s="357">
        <v>100</v>
      </c>
      <c r="H212" s="357">
        <v>100</v>
      </c>
      <c r="I212" s="358"/>
      <c r="J212" s="357">
        <v>93.22</v>
      </c>
      <c r="K212" s="358" t="s">
        <v>824</v>
      </c>
      <c r="L212" s="358" t="s">
        <v>986</v>
      </c>
    </row>
    <row r="213" spans="1:12" ht="12.75" customHeight="1" x14ac:dyDescent="0.25">
      <c r="A213" s="357">
        <v>27207</v>
      </c>
      <c r="B213" s="357">
        <v>27168</v>
      </c>
      <c r="C213" s="358" t="s">
        <v>622</v>
      </c>
      <c r="D213" s="358" t="s">
        <v>279</v>
      </c>
      <c r="E213" s="357">
        <v>24555</v>
      </c>
      <c r="F213" s="358" t="s">
        <v>636</v>
      </c>
      <c r="G213" s="357">
        <v>100</v>
      </c>
      <c r="H213" s="357">
        <v>100</v>
      </c>
      <c r="I213" s="358"/>
      <c r="J213" s="357">
        <v>95</v>
      </c>
      <c r="K213" s="358" t="s">
        <v>824</v>
      </c>
      <c r="L213" s="358" t="s">
        <v>987</v>
      </c>
    </row>
    <row r="214" spans="1:12" ht="12.75" customHeight="1" x14ac:dyDescent="0.25">
      <c r="A214" s="357">
        <v>27207</v>
      </c>
      <c r="B214" s="357">
        <v>27168</v>
      </c>
      <c r="C214" s="358" t="s">
        <v>622</v>
      </c>
      <c r="D214" s="358" t="s">
        <v>604</v>
      </c>
      <c r="E214" s="357">
        <v>24556</v>
      </c>
      <c r="F214" s="358" t="s">
        <v>636</v>
      </c>
      <c r="G214" s="357">
        <v>100</v>
      </c>
      <c r="H214" s="357">
        <v>100</v>
      </c>
      <c r="I214" s="358"/>
      <c r="J214" s="357">
        <v>96.67</v>
      </c>
      <c r="K214" s="358" t="s">
        <v>970</v>
      </c>
      <c r="L214" s="358" t="s">
        <v>988</v>
      </c>
    </row>
    <row r="215" spans="1:12" ht="12.75" customHeight="1" x14ac:dyDescent="0.25">
      <c r="A215" s="357">
        <v>27208</v>
      </c>
      <c r="B215" s="357">
        <v>27168</v>
      </c>
      <c r="C215" s="358" t="s">
        <v>622</v>
      </c>
      <c r="D215" s="358" t="s">
        <v>282</v>
      </c>
      <c r="E215" s="357">
        <v>24559</v>
      </c>
      <c r="F215" s="358" t="s">
        <v>636</v>
      </c>
      <c r="G215" s="357">
        <v>100</v>
      </c>
      <c r="H215" s="357">
        <v>100</v>
      </c>
      <c r="I215" s="358"/>
      <c r="J215" s="357">
        <v>100</v>
      </c>
      <c r="K215" s="358" t="s">
        <v>826</v>
      </c>
      <c r="L215" s="358" t="s">
        <v>989</v>
      </c>
    </row>
    <row r="216" spans="1:12" ht="12.75" customHeight="1" x14ac:dyDescent="0.25">
      <c r="A216" s="357">
        <v>27208</v>
      </c>
      <c r="B216" s="357">
        <v>27168</v>
      </c>
      <c r="C216" s="358" t="s">
        <v>622</v>
      </c>
      <c r="D216" s="358" t="s">
        <v>281</v>
      </c>
      <c r="E216" s="357">
        <v>24560</v>
      </c>
      <c r="F216" s="358" t="s">
        <v>636</v>
      </c>
      <c r="G216" s="357">
        <v>100</v>
      </c>
      <c r="H216" s="357">
        <v>100</v>
      </c>
      <c r="I216" s="358"/>
      <c r="J216" s="357">
        <v>94.6</v>
      </c>
      <c r="K216" s="358" t="s">
        <v>826</v>
      </c>
      <c r="L216" s="358" t="s">
        <v>990</v>
      </c>
    </row>
    <row r="217" spans="1:12" ht="12.75" customHeight="1" x14ac:dyDescent="0.25">
      <c r="A217" s="357">
        <v>27209</v>
      </c>
      <c r="B217" s="357">
        <v>27149</v>
      </c>
      <c r="C217" s="358" t="s">
        <v>622</v>
      </c>
      <c r="D217" s="358" t="s">
        <v>283</v>
      </c>
      <c r="E217" s="357">
        <v>24562</v>
      </c>
      <c r="F217" s="358" t="s">
        <v>636</v>
      </c>
      <c r="G217" s="357">
        <v>100</v>
      </c>
      <c r="H217" s="357">
        <v>100</v>
      </c>
      <c r="I217" s="358"/>
      <c r="J217" s="357">
        <v>91.4</v>
      </c>
      <c r="K217" s="358" t="s">
        <v>829</v>
      </c>
      <c r="L217" s="358" t="s">
        <v>991</v>
      </c>
    </row>
    <row r="218" spans="1:12" ht="12.75" customHeight="1" x14ac:dyDescent="0.25">
      <c r="A218" s="357">
        <v>27210</v>
      </c>
      <c r="B218" s="357">
        <v>27150</v>
      </c>
      <c r="C218" s="358" t="s">
        <v>622</v>
      </c>
      <c r="D218" s="358" t="s">
        <v>298</v>
      </c>
      <c r="E218" s="357">
        <v>24573</v>
      </c>
      <c r="F218" s="358" t="s">
        <v>636</v>
      </c>
      <c r="G218" s="357">
        <v>100</v>
      </c>
      <c r="H218" s="357">
        <v>100</v>
      </c>
      <c r="I218" s="358"/>
      <c r="J218" s="357">
        <v>93.33</v>
      </c>
      <c r="K218" s="358" t="s">
        <v>834</v>
      </c>
      <c r="L218" s="358" t="s">
        <v>992</v>
      </c>
    </row>
    <row r="219" spans="1:12" ht="12.75" customHeight="1" x14ac:dyDescent="0.25">
      <c r="A219" s="357">
        <v>27211</v>
      </c>
      <c r="B219" s="357">
        <v>27150</v>
      </c>
      <c r="C219" s="358" t="s">
        <v>622</v>
      </c>
      <c r="D219" s="358" t="s">
        <v>300</v>
      </c>
      <c r="E219" s="357">
        <v>24543</v>
      </c>
      <c r="F219" s="358" t="s">
        <v>636</v>
      </c>
      <c r="G219" s="357">
        <v>100</v>
      </c>
      <c r="H219" s="357">
        <v>100</v>
      </c>
      <c r="I219" s="358"/>
      <c r="J219" s="357">
        <v>96.67</v>
      </c>
      <c r="K219" s="358" t="s">
        <v>834</v>
      </c>
      <c r="L219" s="358" t="s">
        <v>993</v>
      </c>
    </row>
    <row r="220" spans="1:12" ht="12.75" customHeight="1" x14ac:dyDescent="0.25">
      <c r="A220" s="357">
        <v>27211</v>
      </c>
      <c r="B220" s="357">
        <v>27150</v>
      </c>
      <c r="C220" s="358" t="s">
        <v>622</v>
      </c>
      <c r="D220" s="358" t="s">
        <v>299</v>
      </c>
      <c r="E220" s="357">
        <v>24544</v>
      </c>
      <c r="F220" s="358" t="s">
        <v>636</v>
      </c>
      <c r="G220" s="357">
        <v>100</v>
      </c>
      <c r="H220" s="357">
        <v>100</v>
      </c>
      <c r="I220" s="358"/>
      <c r="J220" s="357">
        <v>97.33</v>
      </c>
      <c r="K220" s="358" t="s">
        <v>834</v>
      </c>
      <c r="L220" s="358" t="s">
        <v>994</v>
      </c>
    </row>
    <row r="221" spans="1:12" ht="12.75" customHeight="1" x14ac:dyDescent="0.25">
      <c r="A221" s="357">
        <v>27211</v>
      </c>
      <c r="B221" s="357">
        <v>27150</v>
      </c>
      <c r="C221" s="358" t="s">
        <v>622</v>
      </c>
      <c r="D221" s="358" t="s">
        <v>676</v>
      </c>
      <c r="E221" s="357">
        <v>24574</v>
      </c>
      <c r="F221" s="358" t="s">
        <v>636</v>
      </c>
      <c r="G221" s="357">
        <v>100</v>
      </c>
      <c r="H221" s="357">
        <v>100</v>
      </c>
      <c r="I221" s="358"/>
      <c r="J221" s="357">
        <v>86.11</v>
      </c>
      <c r="K221" s="358" t="s">
        <v>804</v>
      </c>
      <c r="L221" s="358" t="s">
        <v>813</v>
      </c>
    </row>
    <row r="222" spans="1:12" ht="12.75" customHeight="1" x14ac:dyDescent="0.25">
      <c r="A222" s="357">
        <v>27213</v>
      </c>
      <c r="B222" s="357">
        <v>27151</v>
      </c>
      <c r="C222" s="358" t="s">
        <v>622</v>
      </c>
      <c r="D222" s="358" t="s">
        <v>302</v>
      </c>
      <c r="E222" s="357">
        <v>24548</v>
      </c>
      <c r="F222" s="358" t="s">
        <v>636</v>
      </c>
      <c r="G222" s="357">
        <v>100</v>
      </c>
      <c r="H222" s="357">
        <v>100</v>
      </c>
      <c r="I222" s="358"/>
      <c r="J222" s="357">
        <v>90.91</v>
      </c>
      <c r="K222" s="358" t="s">
        <v>824</v>
      </c>
      <c r="L222" s="358" t="s">
        <v>995</v>
      </c>
    </row>
    <row r="223" spans="1:12" ht="12.75" customHeight="1" x14ac:dyDescent="0.25">
      <c r="A223" s="357">
        <v>27213</v>
      </c>
      <c r="B223" s="357">
        <v>27151</v>
      </c>
      <c r="C223" s="358" t="s">
        <v>622</v>
      </c>
      <c r="D223" s="358" t="s">
        <v>0</v>
      </c>
      <c r="E223" s="357">
        <v>24575</v>
      </c>
      <c r="F223" s="358" t="s">
        <v>636</v>
      </c>
      <c r="G223" s="357">
        <v>100</v>
      </c>
      <c r="H223" s="357">
        <v>100</v>
      </c>
      <c r="I223" s="358"/>
      <c r="J223" s="357">
        <v>99</v>
      </c>
      <c r="K223" s="358" t="s">
        <v>970</v>
      </c>
      <c r="L223" s="358" t="s">
        <v>996</v>
      </c>
    </row>
    <row r="224" spans="1:12" ht="12.75" customHeight="1" x14ac:dyDescent="0.25">
      <c r="A224" s="357">
        <v>27213</v>
      </c>
      <c r="B224" s="357">
        <v>27151</v>
      </c>
      <c r="C224" s="358" t="s">
        <v>622</v>
      </c>
      <c r="D224" s="358" t="s">
        <v>304</v>
      </c>
      <c r="E224" s="357">
        <v>24576</v>
      </c>
      <c r="F224" s="358" t="s">
        <v>636</v>
      </c>
      <c r="G224" s="357">
        <v>100</v>
      </c>
      <c r="H224" s="357">
        <v>100</v>
      </c>
      <c r="I224" s="358"/>
      <c r="J224" s="357">
        <v>95.5</v>
      </c>
      <c r="K224" s="358" t="s">
        <v>829</v>
      </c>
      <c r="L224" s="358" t="s">
        <v>997</v>
      </c>
    </row>
    <row r="225" spans="1:12" ht="12.75" customHeight="1" x14ac:dyDescent="0.25">
      <c r="A225" s="357">
        <v>27213</v>
      </c>
      <c r="B225" s="357">
        <v>27151</v>
      </c>
      <c r="C225" s="358" t="s">
        <v>622</v>
      </c>
      <c r="D225" s="358" t="s">
        <v>303</v>
      </c>
      <c r="E225" s="357">
        <v>24577</v>
      </c>
      <c r="F225" s="358" t="s">
        <v>636</v>
      </c>
      <c r="G225" s="357">
        <v>100</v>
      </c>
      <c r="H225" s="357">
        <v>100</v>
      </c>
      <c r="I225" s="358"/>
      <c r="J225" s="357">
        <v>98.33</v>
      </c>
      <c r="K225" s="358" t="s">
        <v>829</v>
      </c>
      <c r="L225" s="358" t="s">
        <v>998</v>
      </c>
    </row>
    <row r="226" spans="1:12" ht="12.75" customHeight="1" x14ac:dyDescent="0.25">
      <c r="A226" s="357">
        <v>27213</v>
      </c>
      <c r="B226" s="357">
        <v>27151</v>
      </c>
      <c r="C226" s="358" t="s">
        <v>622</v>
      </c>
      <c r="D226" s="358" t="s">
        <v>301</v>
      </c>
      <c r="E226" s="357">
        <v>24578</v>
      </c>
      <c r="F226" s="358" t="s">
        <v>636</v>
      </c>
      <c r="G226" s="357">
        <v>100</v>
      </c>
      <c r="H226" s="357">
        <v>100</v>
      </c>
      <c r="I226" s="358"/>
      <c r="J226" s="357">
        <v>99</v>
      </c>
      <c r="K226" s="358" t="s">
        <v>829</v>
      </c>
      <c r="L226" s="358" t="s">
        <v>999</v>
      </c>
    </row>
    <row r="227" spans="1:12" ht="12.75" customHeight="1" x14ac:dyDescent="0.25">
      <c r="A227" s="357">
        <v>27214</v>
      </c>
      <c r="B227" s="357">
        <v>27151</v>
      </c>
      <c r="C227" s="358" t="s">
        <v>622</v>
      </c>
      <c r="D227" s="358" t="s">
        <v>306</v>
      </c>
      <c r="E227" s="357">
        <v>24552</v>
      </c>
      <c r="F227" s="358" t="s">
        <v>636</v>
      </c>
      <c r="G227" s="357">
        <v>100</v>
      </c>
      <c r="H227" s="357">
        <v>100</v>
      </c>
      <c r="I227" s="358"/>
      <c r="J227" s="357">
        <v>95</v>
      </c>
      <c r="K227" s="358" t="s">
        <v>824</v>
      </c>
      <c r="L227" s="358" t="s">
        <v>1000</v>
      </c>
    </row>
    <row r="228" spans="1:12" ht="12.75" customHeight="1" x14ac:dyDescent="0.25">
      <c r="A228" s="357">
        <v>27214</v>
      </c>
      <c r="B228" s="357">
        <v>27151</v>
      </c>
      <c r="C228" s="358" t="s">
        <v>622</v>
      </c>
      <c r="D228" s="358" t="s">
        <v>305</v>
      </c>
      <c r="E228" s="357">
        <v>24581</v>
      </c>
      <c r="F228" s="358" t="s">
        <v>636</v>
      </c>
      <c r="G228" s="357">
        <v>100</v>
      </c>
      <c r="H228" s="357">
        <v>100</v>
      </c>
      <c r="I228" s="358"/>
      <c r="J228" s="357">
        <v>95</v>
      </c>
      <c r="K228" s="358" t="s">
        <v>824</v>
      </c>
      <c r="L228" s="358" t="s">
        <v>1001</v>
      </c>
    </row>
    <row r="229" spans="1:12" ht="12.75" customHeight="1" x14ac:dyDescent="0.25">
      <c r="A229" s="357">
        <v>27215</v>
      </c>
      <c r="B229" s="357">
        <v>27170</v>
      </c>
      <c r="C229" s="358" t="s">
        <v>622</v>
      </c>
      <c r="D229" s="358" t="s">
        <v>309</v>
      </c>
      <c r="E229" s="357">
        <v>24584</v>
      </c>
      <c r="F229" s="358" t="s">
        <v>636</v>
      </c>
      <c r="G229" s="357">
        <v>100</v>
      </c>
      <c r="H229" s="357">
        <v>100</v>
      </c>
      <c r="I229" s="358"/>
      <c r="J229" s="357">
        <v>97</v>
      </c>
      <c r="K229" s="358" t="s">
        <v>826</v>
      </c>
      <c r="L229" s="358" t="s">
        <v>1002</v>
      </c>
    </row>
    <row r="230" spans="1:12" ht="12.75" customHeight="1" x14ac:dyDescent="0.25">
      <c r="A230" s="357">
        <v>27215</v>
      </c>
      <c r="B230" s="357">
        <v>27170</v>
      </c>
      <c r="C230" s="358" t="s">
        <v>622</v>
      </c>
      <c r="D230" s="358" t="s">
        <v>308</v>
      </c>
      <c r="E230" s="357">
        <v>24585</v>
      </c>
      <c r="F230" s="358" t="s">
        <v>636</v>
      </c>
      <c r="G230" s="357">
        <v>100</v>
      </c>
      <c r="H230" s="357">
        <v>100</v>
      </c>
      <c r="I230" s="358"/>
      <c r="J230" s="357">
        <v>100</v>
      </c>
      <c r="K230" s="358" t="s">
        <v>822</v>
      </c>
      <c r="L230" s="358" t="s">
        <v>1003</v>
      </c>
    </row>
    <row r="231" spans="1:12" ht="12.75" customHeight="1" x14ac:dyDescent="0.25">
      <c r="A231" s="357">
        <v>27215</v>
      </c>
      <c r="B231" s="357">
        <v>27170</v>
      </c>
      <c r="C231" s="358" t="s">
        <v>622</v>
      </c>
      <c r="D231" s="358" t="s">
        <v>307</v>
      </c>
      <c r="E231" s="357">
        <v>24593</v>
      </c>
      <c r="F231" s="358" t="s">
        <v>636</v>
      </c>
      <c r="G231" s="357">
        <v>100</v>
      </c>
      <c r="H231" s="357">
        <v>100</v>
      </c>
      <c r="I231" s="358"/>
      <c r="J231" s="357">
        <v>100</v>
      </c>
      <c r="K231" s="358" t="s">
        <v>824</v>
      </c>
      <c r="L231" s="358" t="s">
        <v>1004</v>
      </c>
    </row>
    <row r="232" spans="1:12" ht="12.75" customHeight="1" x14ac:dyDescent="0.25">
      <c r="A232" s="357">
        <v>27216</v>
      </c>
      <c r="B232" s="357">
        <v>27170</v>
      </c>
      <c r="C232" s="358" t="s">
        <v>622</v>
      </c>
      <c r="D232" s="358" t="s">
        <v>675</v>
      </c>
      <c r="E232" s="357">
        <v>24595</v>
      </c>
      <c r="F232" s="358" t="s">
        <v>636</v>
      </c>
      <c r="G232" s="357">
        <v>100</v>
      </c>
      <c r="H232" s="357">
        <v>100</v>
      </c>
      <c r="I232" s="358"/>
      <c r="J232" s="357">
        <v>100</v>
      </c>
      <c r="K232" s="358" t="s">
        <v>824</v>
      </c>
      <c r="L232" s="358" t="s">
        <v>1005</v>
      </c>
    </row>
    <row r="233" spans="1:12" ht="12.75" customHeight="1" x14ac:dyDescent="0.25">
      <c r="A233" s="357">
        <v>27217</v>
      </c>
      <c r="B233" s="357">
        <v>27171</v>
      </c>
      <c r="C233" s="358" t="s">
        <v>622</v>
      </c>
      <c r="D233" s="358" t="s">
        <v>663</v>
      </c>
      <c r="E233" s="357">
        <v>24596</v>
      </c>
      <c r="F233" s="358" t="s">
        <v>636</v>
      </c>
      <c r="G233" s="357">
        <v>100</v>
      </c>
      <c r="H233" s="357">
        <v>100</v>
      </c>
      <c r="I233" s="358"/>
      <c r="J233" s="357">
        <v>97</v>
      </c>
      <c r="K233" s="358" t="s">
        <v>822</v>
      </c>
      <c r="L233" s="358" t="s">
        <v>1006</v>
      </c>
    </row>
    <row r="234" spans="1:12" ht="12.75" customHeight="1" x14ac:dyDescent="0.25">
      <c r="A234" s="357">
        <v>27230</v>
      </c>
      <c r="B234" s="357">
        <v>27152</v>
      </c>
      <c r="C234" s="358" t="s">
        <v>623</v>
      </c>
      <c r="D234" s="358" t="s">
        <v>631</v>
      </c>
      <c r="E234" s="357">
        <v>24208</v>
      </c>
      <c r="F234" s="358" t="s">
        <v>636</v>
      </c>
      <c r="G234" s="357">
        <v>100</v>
      </c>
      <c r="H234" s="357">
        <v>100</v>
      </c>
      <c r="I234" s="358"/>
      <c r="J234" s="357">
        <v>91.63</v>
      </c>
      <c r="K234" s="358" t="s">
        <v>826</v>
      </c>
      <c r="L234" s="358" t="s">
        <v>1007</v>
      </c>
    </row>
    <row r="235" spans="1:12" ht="12.75" customHeight="1" x14ac:dyDescent="0.25">
      <c r="A235" s="357">
        <v>27247</v>
      </c>
      <c r="B235" s="357">
        <v>27173</v>
      </c>
      <c r="C235" s="358" t="s">
        <v>623</v>
      </c>
      <c r="D235" s="358" t="s">
        <v>106</v>
      </c>
      <c r="E235" s="357">
        <v>24273</v>
      </c>
      <c r="F235" s="358" t="s">
        <v>636</v>
      </c>
      <c r="G235" s="357">
        <v>100</v>
      </c>
      <c r="H235" s="357">
        <v>100</v>
      </c>
      <c r="I235" s="358"/>
      <c r="J235" s="357">
        <v>100</v>
      </c>
      <c r="K235" s="358" t="s">
        <v>884</v>
      </c>
      <c r="L235" s="358" t="s">
        <v>1008</v>
      </c>
    </row>
    <row r="236" spans="1:12" ht="12.75" customHeight="1" x14ac:dyDescent="0.25">
      <c r="A236" s="357">
        <v>27248</v>
      </c>
      <c r="B236" s="357">
        <v>27173</v>
      </c>
      <c r="C236" s="358" t="s">
        <v>623</v>
      </c>
      <c r="D236" s="358" t="s">
        <v>107</v>
      </c>
      <c r="E236" s="357">
        <v>24255</v>
      </c>
      <c r="F236" s="358" t="s">
        <v>636</v>
      </c>
      <c r="G236" s="357">
        <v>100</v>
      </c>
      <c r="H236" s="357">
        <v>100</v>
      </c>
      <c r="I236" s="358"/>
      <c r="J236" s="357">
        <v>100</v>
      </c>
      <c r="K236" s="358" t="s">
        <v>884</v>
      </c>
      <c r="L236" s="358" t="s">
        <v>1009</v>
      </c>
    </row>
    <row r="237" spans="1:12" ht="12.75" customHeight="1" x14ac:dyDescent="0.25">
      <c r="A237" s="357">
        <v>27251</v>
      </c>
      <c r="B237" s="357">
        <v>27174</v>
      </c>
      <c r="C237" s="358" t="s">
        <v>623</v>
      </c>
      <c r="D237" s="358" t="s">
        <v>615</v>
      </c>
      <c r="E237" s="357">
        <v>24279</v>
      </c>
      <c r="F237" s="358" t="s">
        <v>636</v>
      </c>
      <c r="G237" s="357">
        <v>100</v>
      </c>
      <c r="H237" s="357">
        <v>100</v>
      </c>
      <c r="I237" s="358"/>
      <c r="J237" s="357">
        <v>100</v>
      </c>
      <c r="K237" s="358" t="s">
        <v>824</v>
      </c>
      <c r="L237" s="358" t="s">
        <v>1010</v>
      </c>
    </row>
    <row r="238" spans="1:12" ht="12.75" customHeight="1" x14ac:dyDescent="0.25">
      <c r="A238" s="357">
        <v>27256</v>
      </c>
      <c r="B238" s="357">
        <v>27177</v>
      </c>
      <c r="C238" s="358" t="s">
        <v>623</v>
      </c>
      <c r="D238" s="358" t="s">
        <v>657</v>
      </c>
      <c r="E238" s="357">
        <v>24263</v>
      </c>
      <c r="F238" s="358" t="s">
        <v>636</v>
      </c>
      <c r="G238" s="357">
        <v>100</v>
      </c>
      <c r="H238" s="357">
        <v>100</v>
      </c>
      <c r="I238" s="358"/>
      <c r="J238" s="357">
        <v>75</v>
      </c>
      <c r="K238" s="358" t="s">
        <v>824</v>
      </c>
      <c r="L238" s="358" t="s">
        <v>1011</v>
      </c>
    </row>
    <row r="239" spans="1:12" ht="12.75" customHeight="1" x14ac:dyDescent="0.25">
      <c r="A239" s="357">
        <v>27260</v>
      </c>
      <c r="B239" s="357">
        <v>27178</v>
      </c>
      <c r="C239" s="358" t="s">
        <v>623</v>
      </c>
      <c r="D239" s="358" t="s">
        <v>616</v>
      </c>
      <c r="E239" s="357">
        <v>24297</v>
      </c>
      <c r="F239" s="358" t="s">
        <v>636</v>
      </c>
      <c r="G239" s="357">
        <v>100</v>
      </c>
      <c r="H239" s="357">
        <v>100</v>
      </c>
      <c r="I239" s="358"/>
      <c r="J239" s="357">
        <v>100</v>
      </c>
      <c r="K239" s="358" t="s">
        <v>829</v>
      </c>
      <c r="L239" s="358" t="s">
        <v>1012</v>
      </c>
    </row>
    <row r="240" spans="1:12" ht="12.75" customHeight="1" x14ac:dyDescent="0.25">
      <c r="A240" s="357">
        <v>27261</v>
      </c>
      <c r="B240" s="357">
        <v>27179</v>
      </c>
      <c r="C240" s="358" t="s">
        <v>623</v>
      </c>
      <c r="D240" s="358" t="s">
        <v>335</v>
      </c>
      <c r="E240" s="357">
        <v>24269</v>
      </c>
      <c r="F240" s="358" t="s">
        <v>636</v>
      </c>
      <c r="G240" s="357">
        <v>100</v>
      </c>
      <c r="H240" s="357">
        <v>100</v>
      </c>
      <c r="I240" s="358"/>
      <c r="J240" s="357">
        <v>89.87</v>
      </c>
      <c r="K240" s="358" t="s">
        <v>834</v>
      </c>
      <c r="L240" s="358" t="s">
        <v>1013</v>
      </c>
    </row>
    <row r="241" spans="1:12" ht="12.75" customHeight="1" x14ac:dyDescent="0.25">
      <c r="A241" s="357">
        <v>27262</v>
      </c>
      <c r="B241" s="357">
        <v>27179</v>
      </c>
      <c r="C241" s="358" t="s">
        <v>623</v>
      </c>
      <c r="D241" s="358" t="s">
        <v>338</v>
      </c>
      <c r="E241" s="357">
        <v>24302</v>
      </c>
      <c r="F241" s="358" t="s">
        <v>636</v>
      </c>
      <c r="G241" s="357">
        <v>100</v>
      </c>
      <c r="H241" s="357">
        <v>100</v>
      </c>
      <c r="I241" s="358"/>
      <c r="J241" s="357">
        <v>93.84</v>
      </c>
      <c r="K241" s="358" t="s">
        <v>834</v>
      </c>
      <c r="L241" s="358" t="s">
        <v>1014</v>
      </c>
    </row>
    <row r="242" spans="1:12" ht="12.75" customHeight="1" x14ac:dyDescent="0.25">
      <c r="A242" s="357">
        <v>27268</v>
      </c>
      <c r="B242" s="357">
        <v>27153</v>
      </c>
      <c r="C242" s="358" t="s">
        <v>623</v>
      </c>
      <c r="D242" s="358" t="s">
        <v>108</v>
      </c>
      <c r="E242" s="357">
        <v>24276</v>
      </c>
      <c r="F242" s="358" t="s">
        <v>636</v>
      </c>
      <c r="G242" s="357">
        <v>100</v>
      </c>
      <c r="H242" s="357">
        <v>100</v>
      </c>
      <c r="I242" s="358"/>
      <c r="J242" s="357">
        <v>97.5</v>
      </c>
      <c r="K242" s="358" t="s">
        <v>884</v>
      </c>
      <c r="L242" s="358" t="s">
        <v>1015</v>
      </c>
    </row>
    <row r="243" spans="1:12" ht="12.75" customHeight="1" x14ac:dyDescent="0.25">
      <c r="A243" s="357">
        <v>27269</v>
      </c>
      <c r="B243" s="357">
        <v>27153</v>
      </c>
      <c r="C243" s="358" t="s">
        <v>623</v>
      </c>
      <c r="D243" s="358" t="s">
        <v>109</v>
      </c>
      <c r="E243" s="357">
        <v>24256</v>
      </c>
      <c r="F243" s="358" t="s">
        <v>636</v>
      </c>
      <c r="G243" s="357">
        <v>100</v>
      </c>
      <c r="H243" s="357">
        <v>100</v>
      </c>
      <c r="I243" s="358"/>
      <c r="J243" s="357">
        <v>97.5</v>
      </c>
      <c r="K243" s="358" t="s">
        <v>884</v>
      </c>
      <c r="L243" s="358" t="s">
        <v>1016</v>
      </c>
    </row>
    <row r="244" spans="1:12" ht="12.75" customHeight="1" x14ac:dyDescent="0.25">
      <c r="A244" s="357">
        <v>27271</v>
      </c>
      <c r="B244" s="357">
        <v>27174</v>
      </c>
      <c r="C244" s="358" t="s">
        <v>623</v>
      </c>
      <c r="D244" s="358" t="s">
        <v>614</v>
      </c>
      <c r="E244" s="357">
        <v>24258</v>
      </c>
      <c r="F244" s="358" t="s">
        <v>636</v>
      </c>
      <c r="G244" s="357">
        <v>100</v>
      </c>
      <c r="H244" s="357">
        <v>100</v>
      </c>
      <c r="I244" s="358"/>
      <c r="J244" s="357">
        <v>100</v>
      </c>
      <c r="K244" s="358" t="s">
        <v>824</v>
      </c>
      <c r="L244" s="358" t="s">
        <v>1017</v>
      </c>
    </row>
    <row r="245" spans="1:12" ht="12.75" customHeight="1" x14ac:dyDescent="0.25">
      <c r="A245" s="357">
        <v>27272</v>
      </c>
      <c r="B245" s="357">
        <v>27174</v>
      </c>
      <c r="C245" s="358" t="s">
        <v>623</v>
      </c>
      <c r="D245" s="358" t="s">
        <v>539</v>
      </c>
      <c r="E245" s="357">
        <v>24259</v>
      </c>
      <c r="F245" s="358" t="s">
        <v>636</v>
      </c>
      <c r="G245" s="357">
        <v>100</v>
      </c>
      <c r="H245" s="357">
        <v>100</v>
      </c>
      <c r="I245" s="358"/>
      <c r="J245" s="357">
        <v>100</v>
      </c>
      <c r="K245" s="358" t="s">
        <v>824</v>
      </c>
      <c r="L245" s="358" t="s">
        <v>1018</v>
      </c>
    </row>
    <row r="246" spans="1:12" ht="12.75" customHeight="1" x14ac:dyDescent="0.25">
      <c r="A246" s="357">
        <v>27274</v>
      </c>
      <c r="B246" s="357">
        <v>27154</v>
      </c>
      <c r="C246" s="358" t="s">
        <v>623</v>
      </c>
      <c r="D246" s="358" t="s">
        <v>611</v>
      </c>
      <c r="E246" s="357">
        <v>24260</v>
      </c>
      <c r="F246" s="358" t="s">
        <v>636</v>
      </c>
      <c r="G246" s="357">
        <v>100</v>
      </c>
      <c r="H246" s="357">
        <v>100</v>
      </c>
      <c r="I246" s="358"/>
      <c r="J246" s="357">
        <v>95</v>
      </c>
      <c r="K246" s="358" t="s">
        <v>824</v>
      </c>
      <c r="L246" s="358" t="s">
        <v>1019</v>
      </c>
    </row>
    <row r="247" spans="1:12" ht="12.75" customHeight="1" x14ac:dyDescent="0.25">
      <c r="A247" s="357">
        <v>27275</v>
      </c>
      <c r="B247" s="357">
        <v>27154</v>
      </c>
      <c r="C247" s="358" t="s">
        <v>623</v>
      </c>
      <c r="D247" s="358" t="s">
        <v>702</v>
      </c>
      <c r="E247" s="357">
        <v>24282</v>
      </c>
      <c r="F247" s="358" t="s">
        <v>636</v>
      </c>
      <c r="G247" s="357">
        <v>100</v>
      </c>
      <c r="H247" s="357">
        <v>100</v>
      </c>
      <c r="I247" s="358"/>
      <c r="J247" s="357">
        <v>90</v>
      </c>
      <c r="K247" s="358" t="s">
        <v>824</v>
      </c>
      <c r="L247" s="358" t="s">
        <v>1020</v>
      </c>
    </row>
    <row r="248" spans="1:12" ht="12.75" customHeight="1" x14ac:dyDescent="0.25">
      <c r="A248" s="357">
        <v>27277</v>
      </c>
      <c r="B248" s="357">
        <v>27175</v>
      </c>
      <c r="C248" s="358" t="s">
        <v>623</v>
      </c>
      <c r="D248" s="358" t="s">
        <v>111</v>
      </c>
      <c r="E248" s="357">
        <v>24284</v>
      </c>
      <c r="F248" s="358" t="s">
        <v>636</v>
      </c>
      <c r="G248" s="357">
        <v>100</v>
      </c>
      <c r="H248" s="357">
        <v>100</v>
      </c>
      <c r="I248" s="358"/>
      <c r="J248" s="357">
        <v>95</v>
      </c>
      <c r="K248" s="358" t="s">
        <v>824</v>
      </c>
      <c r="L248" s="358" t="s">
        <v>1021</v>
      </c>
    </row>
    <row r="249" spans="1:12" ht="12.75" customHeight="1" x14ac:dyDescent="0.25">
      <c r="A249" s="357">
        <v>27279</v>
      </c>
      <c r="B249" s="357">
        <v>27176</v>
      </c>
      <c r="C249" s="358" t="s">
        <v>623</v>
      </c>
      <c r="D249" s="358" t="s">
        <v>112</v>
      </c>
      <c r="E249" s="357">
        <v>24288</v>
      </c>
      <c r="F249" s="358" t="s">
        <v>636</v>
      </c>
      <c r="G249" s="357">
        <v>100</v>
      </c>
      <c r="H249" s="357">
        <v>100</v>
      </c>
      <c r="I249" s="358"/>
      <c r="J249" s="357">
        <v>88</v>
      </c>
      <c r="K249" s="358" t="s">
        <v>824</v>
      </c>
      <c r="L249" s="358" t="s">
        <v>1022</v>
      </c>
    </row>
    <row r="250" spans="1:12" ht="12.75" customHeight="1" x14ac:dyDescent="0.25">
      <c r="A250" s="357">
        <v>27280</v>
      </c>
      <c r="B250" s="357">
        <v>27176</v>
      </c>
      <c r="C250" s="358" t="s">
        <v>623</v>
      </c>
      <c r="D250" s="358" t="s">
        <v>703</v>
      </c>
      <c r="E250" s="357">
        <v>24261</v>
      </c>
      <c r="F250" s="358" t="s">
        <v>636</v>
      </c>
      <c r="G250" s="357">
        <v>100</v>
      </c>
      <c r="H250" s="357">
        <v>100</v>
      </c>
      <c r="I250" s="358"/>
      <c r="J250" s="357">
        <v>93.33</v>
      </c>
      <c r="K250" s="358" t="s">
        <v>824</v>
      </c>
      <c r="L250" s="358" t="s">
        <v>1023</v>
      </c>
    </row>
    <row r="251" spans="1:12" ht="12.75" customHeight="1" x14ac:dyDescent="0.25">
      <c r="A251" s="357">
        <v>27281</v>
      </c>
      <c r="B251" s="357">
        <v>27176</v>
      </c>
      <c r="C251" s="358" t="s">
        <v>623</v>
      </c>
      <c r="D251" s="358" t="s">
        <v>704</v>
      </c>
      <c r="E251" s="357">
        <v>24289</v>
      </c>
      <c r="F251" s="358" t="s">
        <v>636</v>
      </c>
      <c r="G251" s="357">
        <v>100</v>
      </c>
      <c r="H251" s="357">
        <v>100</v>
      </c>
      <c r="I251" s="358"/>
      <c r="J251" s="357">
        <v>70</v>
      </c>
      <c r="K251" s="358" t="s">
        <v>824</v>
      </c>
      <c r="L251" s="358" t="s">
        <v>1024</v>
      </c>
    </row>
    <row r="252" spans="1:12" ht="12.75" customHeight="1" x14ac:dyDescent="0.25">
      <c r="A252" s="357">
        <v>27284</v>
      </c>
      <c r="B252" s="357">
        <v>27177</v>
      </c>
      <c r="C252" s="358" t="s">
        <v>623</v>
      </c>
      <c r="D252" s="358" t="s">
        <v>743</v>
      </c>
      <c r="E252" s="357">
        <v>24264</v>
      </c>
      <c r="F252" s="358" t="s">
        <v>636</v>
      </c>
      <c r="G252" s="357">
        <v>100</v>
      </c>
      <c r="H252" s="357">
        <v>100</v>
      </c>
      <c r="I252" s="358"/>
      <c r="J252" s="357">
        <v>70</v>
      </c>
      <c r="K252" s="358" t="s">
        <v>824</v>
      </c>
      <c r="L252" s="358" t="s">
        <v>1025</v>
      </c>
    </row>
    <row r="253" spans="1:12" ht="12.75" customHeight="1" x14ac:dyDescent="0.25">
      <c r="A253" s="357">
        <v>27285</v>
      </c>
      <c r="B253" s="357">
        <v>27155</v>
      </c>
      <c r="C253" s="358" t="s">
        <v>623</v>
      </c>
      <c r="D253" s="358" t="s">
        <v>752</v>
      </c>
      <c r="E253" s="357">
        <v>24294</v>
      </c>
      <c r="F253" s="358" t="s">
        <v>636</v>
      </c>
      <c r="G253" s="357">
        <v>100</v>
      </c>
      <c r="H253" s="357">
        <v>100</v>
      </c>
      <c r="I253" s="358"/>
      <c r="J253" s="357">
        <v>100</v>
      </c>
      <c r="K253" s="358" t="s">
        <v>829</v>
      </c>
      <c r="L253" s="358" t="s">
        <v>1026</v>
      </c>
    </row>
    <row r="254" spans="1:12" ht="12.75" customHeight="1" x14ac:dyDescent="0.25">
      <c r="A254" s="357">
        <v>27286</v>
      </c>
      <c r="B254" s="357">
        <v>27155</v>
      </c>
      <c r="C254" s="358" t="s">
        <v>623</v>
      </c>
      <c r="D254" s="358" t="s">
        <v>744</v>
      </c>
      <c r="E254" s="357">
        <v>24265</v>
      </c>
      <c r="F254" s="358" t="s">
        <v>636</v>
      </c>
      <c r="G254" s="357">
        <v>100</v>
      </c>
      <c r="H254" s="357">
        <v>100</v>
      </c>
      <c r="I254" s="358"/>
      <c r="J254" s="357">
        <v>100</v>
      </c>
      <c r="K254" s="358" t="s">
        <v>829</v>
      </c>
      <c r="L254" s="358" t="s">
        <v>1027</v>
      </c>
    </row>
    <row r="255" spans="1:12" ht="12.75" customHeight="1" x14ac:dyDescent="0.25">
      <c r="A255" s="357">
        <v>27287</v>
      </c>
      <c r="B255" s="357">
        <v>27155</v>
      </c>
      <c r="C255" s="358" t="s">
        <v>623</v>
      </c>
      <c r="D255" s="358" t="s">
        <v>745</v>
      </c>
      <c r="E255" s="357">
        <v>24295</v>
      </c>
      <c r="F255" s="358" t="s">
        <v>636</v>
      </c>
      <c r="G255" s="357">
        <v>100</v>
      </c>
      <c r="H255" s="357">
        <v>100</v>
      </c>
      <c r="I255" s="358"/>
      <c r="J255" s="357">
        <v>100</v>
      </c>
      <c r="K255" s="358" t="s">
        <v>829</v>
      </c>
      <c r="L255" s="358" t="s">
        <v>1028</v>
      </c>
    </row>
    <row r="256" spans="1:12" ht="12.75" customHeight="1" x14ac:dyDescent="0.25">
      <c r="A256" s="357">
        <v>27290</v>
      </c>
      <c r="B256" s="357">
        <v>27178</v>
      </c>
      <c r="C256" s="358" t="s">
        <v>623</v>
      </c>
      <c r="D256" s="358" t="s">
        <v>617</v>
      </c>
      <c r="E256" s="357">
        <v>24298</v>
      </c>
      <c r="F256" s="358" t="s">
        <v>636</v>
      </c>
      <c r="G256" s="357">
        <v>100</v>
      </c>
      <c r="H256" s="357">
        <v>100</v>
      </c>
      <c r="I256" s="358"/>
      <c r="J256" s="357">
        <v>100</v>
      </c>
      <c r="K256" s="358" t="s">
        <v>829</v>
      </c>
      <c r="L256" s="358" t="s">
        <v>1029</v>
      </c>
    </row>
    <row r="257" spans="1:12" ht="12.75" customHeight="1" x14ac:dyDescent="0.25">
      <c r="A257" s="357">
        <v>27293</v>
      </c>
      <c r="B257" s="357">
        <v>27179</v>
      </c>
      <c r="C257" s="358" t="s">
        <v>623</v>
      </c>
      <c r="D257" s="358" t="s">
        <v>336</v>
      </c>
      <c r="E257" s="357">
        <v>24270</v>
      </c>
      <c r="F257" s="358" t="s">
        <v>636</v>
      </c>
      <c r="G257" s="357">
        <v>100</v>
      </c>
      <c r="H257" s="357">
        <v>100</v>
      </c>
      <c r="I257" s="358"/>
      <c r="J257" s="357">
        <v>92.22</v>
      </c>
      <c r="K257" s="358" t="s">
        <v>834</v>
      </c>
      <c r="L257" s="358" t="s">
        <v>1030</v>
      </c>
    </row>
    <row r="258" spans="1:12" ht="12.75" customHeight="1" x14ac:dyDescent="0.25">
      <c r="A258" s="357">
        <v>27294</v>
      </c>
      <c r="B258" s="357">
        <v>27179</v>
      </c>
      <c r="C258" s="358" t="s">
        <v>623</v>
      </c>
      <c r="D258" s="358" t="s">
        <v>337</v>
      </c>
      <c r="E258" s="357">
        <v>24271</v>
      </c>
      <c r="F258" s="358" t="s">
        <v>636</v>
      </c>
      <c r="G258" s="357">
        <v>100</v>
      </c>
      <c r="H258" s="357">
        <v>100</v>
      </c>
      <c r="I258" s="358"/>
      <c r="J258" s="357">
        <v>100</v>
      </c>
      <c r="K258" s="358" t="s">
        <v>834</v>
      </c>
      <c r="L258" s="358" t="s">
        <v>1031</v>
      </c>
    </row>
    <row r="259" spans="1:12" ht="12.75" customHeight="1" x14ac:dyDescent="0.25">
      <c r="A259" s="357">
        <v>27295</v>
      </c>
      <c r="B259" s="357">
        <v>27179</v>
      </c>
      <c r="C259" s="358" t="s">
        <v>623</v>
      </c>
      <c r="D259" s="358" t="s">
        <v>339</v>
      </c>
      <c r="E259" s="357">
        <v>24272</v>
      </c>
      <c r="F259" s="358" t="s">
        <v>636</v>
      </c>
      <c r="G259" s="357">
        <v>100</v>
      </c>
      <c r="H259" s="357">
        <v>100</v>
      </c>
      <c r="I259" s="358"/>
      <c r="J259" s="357">
        <v>100</v>
      </c>
      <c r="K259" s="358" t="s">
        <v>834</v>
      </c>
      <c r="L259" s="358" t="s">
        <v>1032</v>
      </c>
    </row>
    <row r="260" spans="1:12" ht="12.75" customHeight="1" x14ac:dyDescent="0.25">
      <c r="A260" s="357">
        <v>27297</v>
      </c>
      <c r="B260" s="357">
        <v>27156</v>
      </c>
      <c r="C260" s="358" t="s">
        <v>623</v>
      </c>
      <c r="D260" s="358" t="s">
        <v>343</v>
      </c>
      <c r="E260" s="357">
        <v>24306</v>
      </c>
      <c r="F260" s="358" t="s">
        <v>636</v>
      </c>
      <c r="G260" s="357">
        <v>100</v>
      </c>
      <c r="H260" s="357">
        <v>100</v>
      </c>
      <c r="I260" s="358"/>
      <c r="J260" s="357">
        <v>100</v>
      </c>
      <c r="K260" s="358" t="s">
        <v>829</v>
      </c>
      <c r="L260" s="358" t="s">
        <v>1033</v>
      </c>
    </row>
    <row r="261" spans="1:12" ht="12.75" customHeight="1" x14ac:dyDescent="0.25">
      <c r="A261" s="357">
        <v>27301</v>
      </c>
      <c r="B261" s="357">
        <v>27180</v>
      </c>
      <c r="C261" s="358" t="s">
        <v>623</v>
      </c>
      <c r="D261" s="358" t="s">
        <v>248</v>
      </c>
      <c r="E261" s="357">
        <v>24310</v>
      </c>
      <c r="F261" s="358" t="s">
        <v>636</v>
      </c>
      <c r="G261" s="357">
        <v>100</v>
      </c>
      <c r="H261" s="357">
        <v>100</v>
      </c>
      <c r="I261" s="358"/>
      <c r="J261" s="357">
        <v>100</v>
      </c>
      <c r="K261" s="358" t="s">
        <v>829</v>
      </c>
      <c r="L261" s="358" t="s">
        <v>1034</v>
      </c>
    </row>
    <row r="262" spans="1:12" ht="12.75" customHeight="1" x14ac:dyDescent="0.25">
      <c r="A262" s="357">
        <v>27302</v>
      </c>
      <c r="B262" s="357">
        <v>27180</v>
      </c>
      <c r="C262" s="358" t="s">
        <v>623</v>
      </c>
      <c r="D262" s="358" t="s">
        <v>249</v>
      </c>
      <c r="E262" s="357">
        <v>24319</v>
      </c>
      <c r="F262" s="358" t="s">
        <v>636</v>
      </c>
      <c r="G262" s="357">
        <v>100</v>
      </c>
      <c r="H262" s="357">
        <v>100</v>
      </c>
      <c r="I262" s="358"/>
      <c r="J262" s="357">
        <v>100</v>
      </c>
      <c r="K262" s="358" t="s">
        <v>829</v>
      </c>
      <c r="L262" s="358" t="s">
        <v>1035</v>
      </c>
    </row>
    <row r="263" spans="1:12" ht="12.75" customHeight="1" x14ac:dyDescent="0.25">
      <c r="A263" s="357">
        <v>27305</v>
      </c>
      <c r="B263" s="357">
        <v>27157</v>
      </c>
      <c r="C263" s="358" t="s">
        <v>623</v>
      </c>
      <c r="D263" s="358" t="s">
        <v>245</v>
      </c>
      <c r="E263" s="357">
        <v>24322</v>
      </c>
      <c r="F263" s="358" t="s">
        <v>636</v>
      </c>
      <c r="G263" s="357">
        <v>100</v>
      </c>
      <c r="H263" s="357">
        <v>100</v>
      </c>
      <c r="I263" s="358"/>
      <c r="J263" s="357">
        <v>95.63</v>
      </c>
      <c r="K263" s="358" t="s">
        <v>829</v>
      </c>
      <c r="L263" s="358" t="s">
        <v>1036</v>
      </c>
    </row>
    <row r="264" spans="1:12" ht="12.75" customHeight="1" x14ac:dyDescent="0.25">
      <c r="A264" s="357">
        <v>27306</v>
      </c>
      <c r="B264" s="357">
        <v>27157</v>
      </c>
      <c r="C264" s="358" t="s">
        <v>623</v>
      </c>
      <c r="D264" s="358" t="s">
        <v>545</v>
      </c>
      <c r="E264" s="357">
        <v>24323</v>
      </c>
      <c r="F264" s="358" t="s">
        <v>636</v>
      </c>
      <c r="G264" s="357">
        <v>100</v>
      </c>
      <c r="H264" s="357">
        <v>100</v>
      </c>
      <c r="I264" s="358"/>
      <c r="J264" s="357">
        <v>100</v>
      </c>
      <c r="K264" s="358" t="s">
        <v>829</v>
      </c>
      <c r="L264" s="358" t="s">
        <v>1037</v>
      </c>
    </row>
    <row r="265" spans="1:12" ht="12.75" customHeight="1" x14ac:dyDescent="0.25">
      <c r="A265" s="357">
        <v>27307</v>
      </c>
      <c r="B265" s="357">
        <v>27156</v>
      </c>
      <c r="C265" s="358" t="s">
        <v>623</v>
      </c>
      <c r="D265" s="358" t="s">
        <v>340</v>
      </c>
      <c r="E265" s="357">
        <v>24316</v>
      </c>
      <c r="F265" s="358" t="s">
        <v>636</v>
      </c>
      <c r="G265" s="357">
        <v>100</v>
      </c>
      <c r="H265" s="357">
        <v>100</v>
      </c>
      <c r="I265" s="358"/>
      <c r="J265" s="357">
        <v>96.67</v>
      </c>
      <c r="K265" s="358" t="s">
        <v>829</v>
      </c>
      <c r="L265" s="358" t="s">
        <v>1038</v>
      </c>
    </row>
    <row r="266" spans="1:12" ht="12.75" customHeight="1" x14ac:dyDescent="0.25">
      <c r="A266" s="357">
        <v>27308</v>
      </c>
      <c r="B266" s="357">
        <v>27156</v>
      </c>
      <c r="C266" s="358" t="s">
        <v>623</v>
      </c>
      <c r="D266" s="358" t="s">
        <v>341</v>
      </c>
      <c r="E266" s="357">
        <v>24304</v>
      </c>
      <c r="F266" s="358" t="s">
        <v>636</v>
      </c>
      <c r="G266" s="357">
        <v>100</v>
      </c>
      <c r="H266" s="357">
        <v>100</v>
      </c>
      <c r="I266" s="358"/>
      <c r="J266" s="357">
        <v>100</v>
      </c>
      <c r="K266" s="358" t="s">
        <v>834</v>
      </c>
      <c r="L266" s="358" t="s">
        <v>1039</v>
      </c>
    </row>
    <row r="267" spans="1:12" ht="12.75" customHeight="1" x14ac:dyDescent="0.25">
      <c r="A267" s="357">
        <v>27309</v>
      </c>
      <c r="B267" s="357">
        <v>27156</v>
      </c>
      <c r="C267" s="358" t="s">
        <v>623</v>
      </c>
      <c r="D267" s="358" t="s">
        <v>342</v>
      </c>
      <c r="E267" s="357">
        <v>24305</v>
      </c>
      <c r="F267" s="358" t="s">
        <v>636</v>
      </c>
      <c r="G267" s="357">
        <v>100</v>
      </c>
      <c r="H267" s="357">
        <v>100</v>
      </c>
      <c r="I267" s="358"/>
      <c r="J267" s="357">
        <v>97.33</v>
      </c>
      <c r="K267" s="358" t="s">
        <v>829</v>
      </c>
      <c r="L267" s="358" t="s">
        <v>1040</v>
      </c>
    </row>
    <row r="268" spans="1:12" ht="12.75" customHeight="1" x14ac:dyDescent="0.25">
      <c r="A268" s="357">
        <v>27311</v>
      </c>
      <c r="B268" s="357">
        <v>27180</v>
      </c>
      <c r="C268" s="358" t="s">
        <v>623</v>
      </c>
      <c r="D268" s="358" t="s">
        <v>247</v>
      </c>
      <c r="E268" s="357">
        <v>24309</v>
      </c>
      <c r="F268" s="358" t="s">
        <v>636</v>
      </c>
      <c r="G268" s="357">
        <v>100</v>
      </c>
      <c r="H268" s="357">
        <v>100</v>
      </c>
      <c r="I268" s="358"/>
      <c r="J268" s="357">
        <v>100</v>
      </c>
      <c r="K268" s="358" t="s">
        <v>829</v>
      </c>
      <c r="L268" s="358" t="s">
        <v>1041</v>
      </c>
    </row>
    <row r="269" spans="1:12" ht="12.75" customHeight="1" x14ac:dyDescent="0.25">
      <c r="A269" s="357">
        <v>27312</v>
      </c>
      <c r="B269" s="357">
        <v>27180</v>
      </c>
      <c r="C269" s="358" t="s">
        <v>623</v>
      </c>
      <c r="D269" s="358" t="s">
        <v>250</v>
      </c>
      <c r="E269" s="357">
        <v>24320</v>
      </c>
      <c r="F269" s="358" t="s">
        <v>636</v>
      </c>
      <c r="G269" s="357">
        <v>100</v>
      </c>
      <c r="H269" s="357">
        <v>100</v>
      </c>
      <c r="I269" s="358"/>
      <c r="J269" s="357">
        <v>97.16</v>
      </c>
      <c r="K269" s="358" t="s">
        <v>829</v>
      </c>
      <c r="L269" s="358" t="s">
        <v>1042</v>
      </c>
    </row>
    <row r="270" spans="1:12" ht="12.75" customHeight="1" x14ac:dyDescent="0.25">
      <c r="A270" s="357">
        <v>27315</v>
      </c>
      <c r="B270" s="357">
        <v>27157</v>
      </c>
      <c r="C270" s="358" t="s">
        <v>623</v>
      </c>
      <c r="D270" s="358" t="s">
        <v>240</v>
      </c>
      <c r="E270" s="357">
        <v>24333</v>
      </c>
      <c r="F270" s="358" t="s">
        <v>636</v>
      </c>
      <c r="G270" s="357">
        <v>100</v>
      </c>
      <c r="H270" s="357">
        <v>100</v>
      </c>
      <c r="I270" s="358"/>
      <c r="J270" s="357">
        <v>100</v>
      </c>
      <c r="K270" s="358" t="s">
        <v>829</v>
      </c>
      <c r="L270" s="358" t="s">
        <v>1043</v>
      </c>
    </row>
    <row r="271" spans="1:12" ht="12.75" customHeight="1" x14ac:dyDescent="0.25">
      <c r="A271" s="357">
        <v>27318</v>
      </c>
      <c r="B271" s="357">
        <v>27158</v>
      </c>
      <c r="C271" s="358" t="s">
        <v>623</v>
      </c>
      <c r="D271" s="358" t="s">
        <v>632</v>
      </c>
      <c r="E271" s="357">
        <v>24334</v>
      </c>
      <c r="F271" s="358" t="s">
        <v>636</v>
      </c>
      <c r="G271" s="357">
        <v>100</v>
      </c>
      <c r="H271" s="357">
        <v>100</v>
      </c>
      <c r="I271" s="358"/>
      <c r="J271" s="357">
        <v>93.33</v>
      </c>
      <c r="K271" s="358" t="s">
        <v>829</v>
      </c>
      <c r="L271" s="358" t="s">
        <v>1044</v>
      </c>
    </row>
    <row r="272" spans="1:12" ht="12.75" customHeight="1" x14ac:dyDescent="0.25">
      <c r="A272" s="357">
        <v>27319</v>
      </c>
      <c r="B272" s="357">
        <v>27158</v>
      </c>
      <c r="C272" s="358" t="s">
        <v>623</v>
      </c>
      <c r="D272" s="358" t="s">
        <v>312</v>
      </c>
      <c r="E272" s="357">
        <v>24327</v>
      </c>
      <c r="F272" s="358" t="s">
        <v>636</v>
      </c>
      <c r="G272" s="357">
        <v>100</v>
      </c>
      <c r="H272" s="357">
        <v>100</v>
      </c>
      <c r="I272" s="358"/>
      <c r="J272" s="357">
        <v>100</v>
      </c>
      <c r="K272" s="358" t="s">
        <v>829</v>
      </c>
      <c r="L272" s="358" t="s">
        <v>1045</v>
      </c>
    </row>
    <row r="273" spans="1:12" ht="12.75" customHeight="1" x14ac:dyDescent="0.25">
      <c r="A273" s="357">
        <v>27320</v>
      </c>
      <c r="B273" s="357">
        <v>27158</v>
      </c>
      <c r="C273" s="358" t="s">
        <v>623</v>
      </c>
      <c r="D273" s="358" t="s">
        <v>313</v>
      </c>
      <c r="E273" s="357">
        <v>24328</v>
      </c>
      <c r="F273" s="358" t="s">
        <v>636</v>
      </c>
      <c r="G273" s="357">
        <v>100</v>
      </c>
      <c r="H273" s="357">
        <v>100</v>
      </c>
      <c r="I273" s="358"/>
      <c r="J273" s="357">
        <v>100</v>
      </c>
      <c r="K273" s="358" t="s">
        <v>829</v>
      </c>
      <c r="L273" s="358" t="s">
        <v>1046</v>
      </c>
    </row>
    <row r="274" spans="1:12" ht="12.75" customHeight="1" x14ac:dyDescent="0.25">
      <c r="A274" s="357">
        <v>27323</v>
      </c>
      <c r="B274" s="357">
        <v>27159</v>
      </c>
      <c r="C274" s="358" t="s">
        <v>623</v>
      </c>
      <c r="D274" s="358" t="s">
        <v>251</v>
      </c>
      <c r="E274" s="357">
        <v>24336</v>
      </c>
      <c r="F274" s="358" t="s">
        <v>636</v>
      </c>
      <c r="G274" s="357">
        <v>100</v>
      </c>
      <c r="H274" s="357">
        <v>100</v>
      </c>
      <c r="I274" s="358"/>
      <c r="J274" s="357">
        <v>98.57</v>
      </c>
      <c r="K274" s="358" t="s">
        <v>834</v>
      </c>
      <c r="L274" s="358" t="s">
        <v>1047</v>
      </c>
    </row>
    <row r="275" spans="1:12" ht="12.75" customHeight="1" x14ac:dyDescent="0.25">
      <c r="A275" s="357">
        <v>27324</v>
      </c>
      <c r="B275" s="357">
        <v>27159</v>
      </c>
      <c r="C275" s="358" t="s">
        <v>623</v>
      </c>
      <c r="D275" s="358" t="s">
        <v>252</v>
      </c>
      <c r="E275" s="357">
        <v>24337</v>
      </c>
      <c r="F275" s="358" t="s">
        <v>636</v>
      </c>
      <c r="G275" s="357">
        <v>100</v>
      </c>
      <c r="H275" s="357">
        <v>100</v>
      </c>
      <c r="I275" s="358"/>
      <c r="J275" s="357">
        <v>95</v>
      </c>
      <c r="K275" s="358" t="s">
        <v>834</v>
      </c>
      <c r="L275" s="358" t="s">
        <v>1048</v>
      </c>
    </row>
    <row r="276" spans="1:12" ht="12.75" customHeight="1" x14ac:dyDescent="0.25">
      <c r="A276" s="357">
        <v>27325</v>
      </c>
      <c r="B276" s="357">
        <v>27159</v>
      </c>
      <c r="C276" s="358" t="s">
        <v>623</v>
      </c>
      <c r="D276" s="358" t="s">
        <v>24</v>
      </c>
      <c r="E276" s="357">
        <v>24332</v>
      </c>
      <c r="F276" s="358" t="s">
        <v>636</v>
      </c>
      <c r="G276" s="357">
        <v>100</v>
      </c>
      <c r="H276" s="357">
        <v>100</v>
      </c>
      <c r="I276" s="358"/>
      <c r="J276" s="357">
        <v>96.43</v>
      </c>
      <c r="K276" s="358" t="s">
        <v>834</v>
      </c>
      <c r="L276" s="358" t="s">
        <v>1049</v>
      </c>
    </row>
    <row r="277" spans="1:12" ht="12.75" customHeight="1" x14ac:dyDescent="0.25">
      <c r="A277" s="357">
        <v>27329</v>
      </c>
      <c r="B277" s="357">
        <v>27159</v>
      </c>
      <c r="C277" s="358" t="s">
        <v>623</v>
      </c>
      <c r="D277" s="358" t="s">
        <v>241</v>
      </c>
      <c r="E277" s="357">
        <v>24338</v>
      </c>
      <c r="F277" s="358" t="s">
        <v>636</v>
      </c>
      <c r="G277" s="357">
        <v>100</v>
      </c>
      <c r="H277" s="357">
        <v>100</v>
      </c>
      <c r="I277" s="358"/>
      <c r="J277" s="357">
        <v>99.3</v>
      </c>
      <c r="K277" s="358" t="s">
        <v>834</v>
      </c>
      <c r="L277" s="358" t="s">
        <v>1050</v>
      </c>
    </row>
    <row r="278" spans="1:12" ht="12.75" customHeight="1" x14ac:dyDescent="0.25">
      <c r="A278" s="357">
        <v>27333</v>
      </c>
      <c r="B278" s="357">
        <v>27181</v>
      </c>
      <c r="C278" s="358" t="s">
        <v>623</v>
      </c>
      <c r="D278" s="358" t="s">
        <v>637</v>
      </c>
      <c r="E278" s="357">
        <v>24342</v>
      </c>
      <c r="F278" s="358" t="s">
        <v>636</v>
      </c>
      <c r="G278" s="357">
        <v>100</v>
      </c>
      <c r="H278" s="357">
        <v>100</v>
      </c>
      <c r="I278" s="358"/>
      <c r="J278" s="357">
        <v>90</v>
      </c>
      <c r="K278" s="358" t="s">
        <v>834</v>
      </c>
      <c r="L278" s="358" t="s">
        <v>1051</v>
      </c>
    </row>
    <row r="279" spans="1:12" ht="12.75" customHeight="1" x14ac:dyDescent="0.25">
      <c r="A279" s="357">
        <v>27334</v>
      </c>
      <c r="B279" s="357">
        <v>27181</v>
      </c>
      <c r="C279" s="358" t="s">
        <v>623</v>
      </c>
      <c r="D279" s="358" t="s">
        <v>638</v>
      </c>
      <c r="E279" s="357">
        <v>24343</v>
      </c>
      <c r="F279" s="358" t="s">
        <v>636</v>
      </c>
      <c r="G279" s="357">
        <v>100</v>
      </c>
      <c r="H279" s="357">
        <v>100</v>
      </c>
      <c r="I279" s="358"/>
      <c r="J279" s="357">
        <v>93.75</v>
      </c>
      <c r="K279" s="358" t="s">
        <v>834</v>
      </c>
      <c r="L279" s="358" t="s">
        <v>1052</v>
      </c>
    </row>
    <row r="280" spans="1:12" ht="12.75" customHeight="1" x14ac:dyDescent="0.25">
      <c r="A280" s="357">
        <v>27335</v>
      </c>
      <c r="B280" s="357">
        <v>27181</v>
      </c>
      <c r="C280" s="358" t="s">
        <v>623</v>
      </c>
      <c r="D280" s="358" t="s">
        <v>639</v>
      </c>
      <c r="E280" s="357">
        <v>24344</v>
      </c>
      <c r="F280" s="358" t="s">
        <v>636</v>
      </c>
      <c r="G280" s="357">
        <v>100</v>
      </c>
      <c r="H280" s="357">
        <v>100</v>
      </c>
      <c r="I280" s="358"/>
      <c r="J280" s="357">
        <v>95.17</v>
      </c>
      <c r="K280" s="358" t="s">
        <v>834</v>
      </c>
      <c r="L280" s="358" t="s">
        <v>1053</v>
      </c>
    </row>
    <row r="281" spans="1:12" ht="12.75" customHeight="1" x14ac:dyDescent="0.25">
      <c r="A281" s="357">
        <v>27347</v>
      </c>
      <c r="B281" s="357">
        <v>27182</v>
      </c>
      <c r="C281" s="358" t="s">
        <v>623</v>
      </c>
      <c r="D281" s="358" t="s">
        <v>253</v>
      </c>
      <c r="E281" s="357">
        <v>24394</v>
      </c>
      <c r="F281" s="358" t="s">
        <v>636</v>
      </c>
      <c r="G281" s="357">
        <v>100</v>
      </c>
      <c r="H281" s="357">
        <v>100</v>
      </c>
      <c r="I281" s="358"/>
      <c r="J281" s="357">
        <v>100</v>
      </c>
      <c r="K281" s="358" t="s">
        <v>834</v>
      </c>
      <c r="L281" s="358" t="s">
        <v>1054</v>
      </c>
    </row>
    <row r="282" spans="1:12" ht="12.75" customHeight="1" x14ac:dyDescent="0.25">
      <c r="A282" s="357">
        <v>27367</v>
      </c>
      <c r="B282" s="357">
        <v>27182</v>
      </c>
      <c r="C282" s="358" t="s">
        <v>623</v>
      </c>
      <c r="D282" s="358" t="s">
        <v>254</v>
      </c>
      <c r="E282" s="357">
        <v>24395</v>
      </c>
      <c r="F282" s="358" t="s">
        <v>636</v>
      </c>
      <c r="G282" s="357">
        <v>100</v>
      </c>
      <c r="H282" s="357">
        <v>100</v>
      </c>
      <c r="I282" s="358"/>
      <c r="J282" s="357">
        <v>100</v>
      </c>
      <c r="K282" s="358" t="s">
        <v>834</v>
      </c>
      <c r="L282" s="358" t="s">
        <v>1055</v>
      </c>
    </row>
    <row r="283" spans="1:12" ht="12.75" customHeight="1" x14ac:dyDescent="0.25">
      <c r="A283" s="357">
        <v>27370</v>
      </c>
      <c r="B283" s="357">
        <v>27160</v>
      </c>
      <c r="C283" s="358" t="s">
        <v>623</v>
      </c>
      <c r="D283" s="358" t="s">
        <v>325</v>
      </c>
      <c r="E283" s="357">
        <v>24414</v>
      </c>
      <c r="F283" s="358" t="s">
        <v>636</v>
      </c>
      <c r="G283" s="357">
        <v>100</v>
      </c>
      <c r="H283" s="357">
        <v>100</v>
      </c>
      <c r="I283" s="358"/>
      <c r="J283" s="357">
        <v>97.5</v>
      </c>
      <c r="K283" s="358" t="s">
        <v>829</v>
      </c>
      <c r="L283" s="358" t="s">
        <v>1056</v>
      </c>
    </row>
    <row r="284" spans="1:12" ht="12.75" customHeight="1" x14ac:dyDescent="0.25">
      <c r="A284" s="357">
        <v>27373</v>
      </c>
      <c r="B284" s="357">
        <v>27184</v>
      </c>
      <c r="C284" s="358" t="s">
        <v>623</v>
      </c>
      <c r="D284" s="358" t="s">
        <v>327</v>
      </c>
      <c r="E284" s="357">
        <v>24435</v>
      </c>
      <c r="F284" s="358" t="s">
        <v>636</v>
      </c>
      <c r="G284" s="357">
        <v>100</v>
      </c>
      <c r="H284" s="357">
        <v>100</v>
      </c>
      <c r="I284" s="358"/>
      <c r="J284" s="357">
        <v>93.75</v>
      </c>
      <c r="K284" s="358" t="s">
        <v>829</v>
      </c>
      <c r="L284" s="358" t="s">
        <v>1057</v>
      </c>
    </row>
    <row r="285" spans="1:12" ht="12.75" customHeight="1" x14ac:dyDescent="0.25">
      <c r="A285" s="357">
        <v>27374</v>
      </c>
      <c r="B285" s="357">
        <v>27185</v>
      </c>
      <c r="C285" s="358" t="s">
        <v>623</v>
      </c>
      <c r="D285" s="358" t="s">
        <v>329</v>
      </c>
      <c r="E285" s="357">
        <v>24419</v>
      </c>
      <c r="F285" s="358" t="s">
        <v>636</v>
      </c>
      <c r="G285" s="357">
        <v>100</v>
      </c>
      <c r="H285" s="357">
        <v>100</v>
      </c>
      <c r="I285" s="358"/>
      <c r="J285" s="357">
        <v>100</v>
      </c>
      <c r="K285" s="358" t="s">
        <v>829</v>
      </c>
      <c r="L285" s="358" t="s">
        <v>1058</v>
      </c>
    </row>
    <row r="286" spans="1:12" ht="12.75" customHeight="1" x14ac:dyDescent="0.25">
      <c r="A286" s="357">
        <v>27377</v>
      </c>
      <c r="B286" s="357">
        <v>27186</v>
      </c>
      <c r="C286" s="358" t="s">
        <v>623</v>
      </c>
      <c r="D286" s="358" t="s">
        <v>317</v>
      </c>
      <c r="E286" s="357">
        <v>24442</v>
      </c>
      <c r="F286" s="358" t="s">
        <v>636</v>
      </c>
      <c r="G286" s="357">
        <v>100</v>
      </c>
      <c r="H286" s="357">
        <v>100</v>
      </c>
      <c r="I286" s="358"/>
      <c r="J286" s="357">
        <v>100</v>
      </c>
      <c r="K286" s="358" t="s">
        <v>829</v>
      </c>
      <c r="L286" s="358" t="s">
        <v>1059</v>
      </c>
    </row>
    <row r="287" spans="1:12" ht="12.75" customHeight="1" x14ac:dyDescent="0.25">
      <c r="A287" s="357">
        <v>27380</v>
      </c>
      <c r="B287" s="357">
        <v>27161</v>
      </c>
      <c r="C287" s="358" t="s">
        <v>623</v>
      </c>
      <c r="D287" s="358" t="s">
        <v>242</v>
      </c>
      <c r="E287" s="357">
        <v>24425</v>
      </c>
      <c r="F287" s="358" t="s">
        <v>636</v>
      </c>
      <c r="G287" s="357">
        <v>100</v>
      </c>
      <c r="H287" s="357">
        <v>100</v>
      </c>
      <c r="I287" s="358"/>
      <c r="J287" s="357">
        <v>90</v>
      </c>
      <c r="K287" s="358" t="s">
        <v>805</v>
      </c>
      <c r="L287" s="358" t="s">
        <v>809</v>
      </c>
    </row>
    <row r="288" spans="1:12" ht="12.75" customHeight="1" x14ac:dyDescent="0.25">
      <c r="A288" s="357">
        <v>27381</v>
      </c>
      <c r="B288" s="357">
        <v>27161</v>
      </c>
      <c r="C288" s="358" t="s">
        <v>623</v>
      </c>
      <c r="D288" s="358" t="s">
        <v>244</v>
      </c>
      <c r="E288" s="357">
        <v>24427</v>
      </c>
      <c r="F288" s="358" t="s">
        <v>636</v>
      </c>
      <c r="G288" s="357">
        <v>100</v>
      </c>
      <c r="H288" s="357">
        <v>100</v>
      </c>
      <c r="I288" s="358"/>
      <c r="J288" s="357">
        <v>100</v>
      </c>
      <c r="K288" s="358" t="s">
        <v>805</v>
      </c>
      <c r="L288" s="358" t="s">
        <v>812</v>
      </c>
    </row>
    <row r="289" spans="1:12" ht="12.75" customHeight="1" x14ac:dyDescent="0.25">
      <c r="A289" s="357">
        <v>27385</v>
      </c>
      <c r="B289" s="357">
        <v>27187</v>
      </c>
      <c r="C289" s="358" t="s">
        <v>623</v>
      </c>
      <c r="D289" s="358" t="s">
        <v>679</v>
      </c>
      <c r="E289" s="357">
        <v>24454</v>
      </c>
      <c r="F289" s="358" t="s">
        <v>636</v>
      </c>
      <c r="G289" s="357">
        <v>100</v>
      </c>
      <c r="H289" s="357">
        <v>100</v>
      </c>
      <c r="I289" s="358"/>
      <c r="J289" s="357">
        <v>71.67</v>
      </c>
      <c r="K289" s="358" t="s">
        <v>804</v>
      </c>
      <c r="L289" s="358" t="s">
        <v>815</v>
      </c>
    </row>
    <row r="290" spans="1:12" ht="12.75" customHeight="1" x14ac:dyDescent="0.25">
      <c r="A290" s="357">
        <v>27386</v>
      </c>
      <c r="B290" s="357">
        <v>27187</v>
      </c>
      <c r="C290" s="358" t="s">
        <v>623</v>
      </c>
      <c r="D290" s="358" t="s">
        <v>677</v>
      </c>
      <c r="E290" s="357">
        <v>24455</v>
      </c>
      <c r="F290" s="358" t="s">
        <v>636</v>
      </c>
      <c r="G290" s="357">
        <v>100</v>
      </c>
      <c r="H290" s="357">
        <v>100</v>
      </c>
      <c r="I290" s="358"/>
      <c r="J290" s="357">
        <v>73.75</v>
      </c>
      <c r="K290" s="358" t="s">
        <v>804</v>
      </c>
      <c r="L290" s="358" t="s">
        <v>814</v>
      </c>
    </row>
    <row r="291" spans="1:12" ht="12.75" customHeight="1" x14ac:dyDescent="0.25">
      <c r="A291" s="357">
        <v>27387</v>
      </c>
      <c r="B291" s="357">
        <v>27182</v>
      </c>
      <c r="C291" s="358" t="s">
        <v>623</v>
      </c>
      <c r="D291" s="358" t="s">
        <v>255</v>
      </c>
      <c r="E291" s="357">
        <v>24374</v>
      </c>
      <c r="F291" s="358" t="s">
        <v>636</v>
      </c>
      <c r="G291" s="357">
        <v>100</v>
      </c>
      <c r="H291" s="357">
        <v>100</v>
      </c>
      <c r="I291" s="358"/>
      <c r="J291" s="357">
        <v>100</v>
      </c>
      <c r="K291" s="358" t="s">
        <v>834</v>
      </c>
      <c r="L291" s="358" t="s">
        <v>1060</v>
      </c>
    </row>
    <row r="292" spans="1:12" ht="12.75" customHeight="1" x14ac:dyDescent="0.25">
      <c r="A292" s="357">
        <v>27390</v>
      </c>
      <c r="B292" s="357">
        <v>27183</v>
      </c>
      <c r="C292" s="358" t="s">
        <v>623</v>
      </c>
      <c r="D292" s="358" t="s">
        <v>542</v>
      </c>
      <c r="E292" s="357">
        <v>24375</v>
      </c>
      <c r="F292" s="358" t="s">
        <v>636</v>
      </c>
      <c r="G292" s="357">
        <v>100</v>
      </c>
      <c r="H292" s="357">
        <v>100</v>
      </c>
      <c r="I292" s="358"/>
      <c r="J292" s="357">
        <v>62</v>
      </c>
      <c r="K292" s="358" t="s">
        <v>834</v>
      </c>
      <c r="L292" s="358" t="s">
        <v>1061</v>
      </c>
    </row>
    <row r="293" spans="1:12" ht="12.75" customHeight="1" x14ac:dyDescent="0.25">
      <c r="A293" s="357">
        <v>27391</v>
      </c>
      <c r="B293" s="357">
        <v>27183</v>
      </c>
      <c r="C293" s="358" t="s">
        <v>623</v>
      </c>
      <c r="D293" s="358" t="s">
        <v>543</v>
      </c>
      <c r="E293" s="357">
        <v>24398</v>
      </c>
      <c r="F293" s="358" t="s">
        <v>636</v>
      </c>
      <c r="G293" s="357">
        <v>100</v>
      </c>
      <c r="H293" s="357">
        <v>100</v>
      </c>
      <c r="I293" s="358"/>
      <c r="J293" s="357">
        <v>87</v>
      </c>
      <c r="K293" s="358" t="s">
        <v>834</v>
      </c>
      <c r="L293" s="358" t="s">
        <v>1062</v>
      </c>
    </row>
    <row r="294" spans="1:12" ht="12.75" customHeight="1" x14ac:dyDescent="0.25">
      <c r="A294" s="357">
        <v>27393</v>
      </c>
      <c r="B294" s="357">
        <v>27160</v>
      </c>
      <c r="C294" s="358" t="s">
        <v>623</v>
      </c>
      <c r="D294" s="358" t="s">
        <v>326</v>
      </c>
      <c r="E294" s="357">
        <v>24415</v>
      </c>
      <c r="F294" s="358" t="s">
        <v>636</v>
      </c>
      <c r="G294" s="357">
        <v>100</v>
      </c>
      <c r="H294" s="357">
        <v>100</v>
      </c>
      <c r="I294" s="358"/>
      <c r="J294" s="357">
        <v>90</v>
      </c>
      <c r="K294" s="358" t="s">
        <v>824</v>
      </c>
      <c r="L294" s="358" t="s">
        <v>1063</v>
      </c>
    </row>
    <row r="295" spans="1:12" ht="12.75" customHeight="1" x14ac:dyDescent="0.25">
      <c r="A295" s="357">
        <v>27394</v>
      </c>
      <c r="B295" s="357">
        <v>27184</v>
      </c>
      <c r="C295" s="358" t="s">
        <v>623</v>
      </c>
      <c r="D295" s="358" t="s">
        <v>640</v>
      </c>
      <c r="E295" s="357">
        <v>24436</v>
      </c>
      <c r="F295" s="358" t="s">
        <v>636</v>
      </c>
      <c r="G295" s="357">
        <v>100</v>
      </c>
      <c r="H295" s="357">
        <v>100</v>
      </c>
      <c r="I295" s="358"/>
      <c r="J295" s="357">
        <v>84.67</v>
      </c>
      <c r="K295" s="358" t="s">
        <v>853</v>
      </c>
      <c r="L295" s="358" t="s">
        <v>1064</v>
      </c>
    </row>
    <row r="296" spans="1:12" ht="12.75" customHeight="1" x14ac:dyDescent="0.25">
      <c r="A296" s="357">
        <v>27397</v>
      </c>
      <c r="B296" s="357">
        <v>27185</v>
      </c>
      <c r="C296" s="358" t="s">
        <v>623</v>
      </c>
      <c r="D296" s="358" t="s">
        <v>328</v>
      </c>
      <c r="E296" s="357">
        <v>24418</v>
      </c>
      <c r="F296" s="358" t="s">
        <v>636</v>
      </c>
      <c r="G296" s="357">
        <v>100</v>
      </c>
      <c r="H296" s="357">
        <v>100</v>
      </c>
      <c r="I296" s="358"/>
      <c r="J296" s="357">
        <v>100</v>
      </c>
      <c r="K296" s="358" t="s">
        <v>829</v>
      </c>
      <c r="L296" s="358" t="s">
        <v>1065</v>
      </c>
    </row>
    <row r="297" spans="1:12" ht="12.75" customHeight="1" x14ac:dyDescent="0.25">
      <c r="A297" s="357">
        <v>27398</v>
      </c>
      <c r="B297" s="357">
        <v>27186</v>
      </c>
      <c r="C297" s="358" t="s">
        <v>623</v>
      </c>
      <c r="D297" s="358" t="s">
        <v>315</v>
      </c>
      <c r="E297" s="357">
        <v>24441</v>
      </c>
      <c r="F297" s="358" t="s">
        <v>636</v>
      </c>
      <c r="G297" s="357">
        <v>100</v>
      </c>
      <c r="H297" s="357">
        <v>100</v>
      </c>
      <c r="I297" s="358"/>
      <c r="J297" s="357">
        <v>100</v>
      </c>
      <c r="K297" s="358" t="s">
        <v>829</v>
      </c>
      <c r="L297" s="358" t="s">
        <v>1066</v>
      </c>
    </row>
    <row r="298" spans="1:12" ht="12.75" customHeight="1" x14ac:dyDescent="0.25">
      <c r="A298" s="357">
        <v>27399</v>
      </c>
      <c r="B298" s="357">
        <v>27186</v>
      </c>
      <c r="C298" s="358" t="s">
        <v>623</v>
      </c>
      <c r="D298" s="358" t="s">
        <v>316</v>
      </c>
      <c r="E298" s="357">
        <v>24421</v>
      </c>
      <c r="F298" s="358" t="s">
        <v>636</v>
      </c>
      <c r="G298" s="357">
        <v>100</v>
      </c>
      <c r="H298" s="357">
        <v>100</v>
      </c>
      <c r="I298" s="358"/>
      <c r="J298" s="357">
        <v>100</v>
      </c>
      <c r="K298" s="358" t="s">
        <v>829</v>
      </c>
      <c r="L298" s="358" t="s">
        <v>1067</v>
      </c>
    </row>
    <row r="299" spans="1:12" ht="12.75" customHeight="1" x14ac:dyDescent="0.25">
      <c r="A299" s="357">
        <v>27400</v>
      </c>
      <c r="B299" s="357">
        <v>27186</v>
      </c>
      <c r="C299" s="358" t="s">
        <v>623</v>
      </c>
      <c r="D299" s="358" t="s">
        <v>318</v>
      </c>
      <c r="E299" s="357">
        <v>24422</v>
      </c>
      <c r="F299" s="358" t="s">
        <v>636</v>
      </c>
      <c r="G299" s="357">
        <v>100</v>
      </c>
      <c r="H299" s="357">
        <v>100</v>
      </c>
      <c r="I299" s="358"/>
      <c r="J299" s="357">
        <v>100</v>
      </c>
      <c r="K299" s="358" t="s">
        <v>829</v>
      </c>
      <c r="L299" s="358" t="s">
        <v>1068</v>
      </c>
    </row>
    <row r="300" spans="1:12" ht="12.75" customHeight="1" x14ac:dyDescent="0.25">
      <c r="A300" s="357">
        <v>27403</v>
      </c>
      <c r="B300" s="357">
        <v>27161</v>
      </c>
      <c r="C300" s="358" t="s">
        <v>623</v>
      </c>
      <c r="D300" s="358" t="s">
        <v>243</v>
      </c>
      <c r="E300" s="357">
        <v>24426</v>
      </c>
      <c r="F300" s="358" t="s">
        <v>636</v>
      </c>
      <c r="G300" s="357">
        <v>100</v>
      </c>
      <c r="H300" s="357">
        <v>100</v>
      </c>
      <c r="I300" s="358"/>
      <c r="J300" s="357">
        <v>94</v>
      </c>
      <c r="K300" s="358" t="s">
        <v>805</v>
      </c>
      <c r="L300" s="358" t="s">
        <v>820</v>
      </c>
    </row>
    <row r="301" spans="1:12" ht="12.75" customHeight="1" x14ac:dyDescent="0.25">
      <c r="A301" s="357">
        <v>27404</v>
      </c>
      <c r="B301" s="357">
        <v>27187</v>
      </c>
      <c r="C301" s="358" t="s">
        <v>623</v>
      </c>
      <c r="D301" s="358" t="s">
        <v>753</v>
      </c>
      <c r="E301" s="357">
        <v>24457</v>
      </c>
      <c r="F301" s="358" t="s">
        <v>795</v>
      </c>
      <c r="G301" s="357">
        <v>100</v>
      </c>
      <c r="H301" s="357">
        <v>100</v>
      </c>
      <c r="I301" s="358"/>
      <c r="J301" s="357">
        <v>95</v>
      </c>
      <c r="K301" s="358" t="s">
        <v>824</v>
      </c>
      <c r="L301" s="358" t="s">
        <v>1069</v>
      </c>
    </row>
    <row r="302" spans="1:12" ht="12.75" customHeight="1" x14ac:dyDescent="0.25">
      <c r="A302" s="357">
        <v>27407</v>
      </c>
      <c r="B302" s="357">
        <v>27187</v>
      </c>
      <c r="C302" s="358" t="s">
        <v>623</v>
      </c>
      <c r="D302" s="358" t="s">
        <v>664</v>
      </c>
      <c r="E302" s="357">
        <v>24456</v>
      </c>
      <c r="F302" s="358" t="s">
        <v>636</v>
      </c>
      <c r="G302" s="357">
        <v>100</v>
      </c>
      <c r="H302" s="357">
        <v>100</v>
      </c>
      <c r="I302" s="358"/>
      <c r="J302" s="357">
        <v>62.5</v>
      </c>
      <c r="K302" s="358" t="s">
        <v>804</v>
      </c>
      <c r="L302" s="358" t="s">
        <v>810</v>
      </c>
    </row>
    <row r="303" spans="1:12" ht="12.75" customHeight="1" x14ac:dyDescent="0.25">
      <c r="A303" s="357">
        <v>27408</v>
      </c>
      <c r="B303" s="357">
        <v>27188</v>
      </c>
      <c r="C303" s="358" t="s">
        <v>623</v>
      </c>
      <c r="D303" s="358" t="s">
        <v>344</v>
      </c>
      <c r="E303" s="357">
        <v>24473</v>
      </c>
      <c r="F303" s="358" t="s">
        <v>636</v>
      </c>
      <c r="G303" s="357">
        <v>100</v>
      </c>
      <c r="H303" s="357">
        <v>100</v>
      </c>
      <c r="I303" s="358"/>
      <c r="J303" s="357">
        <v>100</v>
      </c>
      <c r="K303" s="358" t="s">
        <v>824</v>
      </c>
      <c r="L303" s="358" t="s">
        <v>1070</v>
      </c>
    </row>
    <row r="304" spans="1:12" ht="12.75" customHeight="1" x14ac:dyDescent="0.25">
      <c r="A304" s="357">
        <v>27409</v>
      </c>
      <c r="B304" s="357">
        <v>27188</v>
      </c>
      <c r="C304" s="358" t="s">
        <v>623</v>
      </c>
      <c r="D304" s="358" t="s">
        <v>345</v>
      </c>
      <c r="E304" s="357">
        <v>24493</v>
      </c>
      <c r="F304" s="358" t="s">
        <v>636</v>
      </c>
      <c r="G304" s="357">
        <v>100</v>
      </c>
      <c r="H304" s="357">
        <v>100</v>
      </c>
      <c r="I304" s="358"/>
      <c r="J304" s="357">
        <v>100</v>
      </c>
      <c r="K304" s="358" t="s">
        <v>824</v>
      </c>
      <c r="L304" s="358" t="s">
        <v>1071</v>
      </c>
    </row>
    <row r="305" spans="1:12" ht="12.75" customHeight="1" x14ac:dyDescent="0.25">
      <c r="A305" s="357">
        <v>27411</v>
      </c>
      <c r="B305" s="357">
        <v>27189</v>
      </c>
      <c r="C305" s="358" t="s">
        <v>623</v>
      </c>
      <c r="D305" s="358" t="s">
        <v>346</v>
      </c>
      <c r="E305" s="357">
        <v>24496</v>
      </c>
      <c r="F305" s="358" t="s">
        <v>636</v>
      </c>
      <c r="G305" s="357">
        <v>100</v>
      </c>
      <c r="H305" s="357">
        <v>100</v>
      </c>
      <c r="I305" s="358"/>
      <c r="J305" s="357">
        <v>100</v>
      </c>
      <c r="K305" s="358" t="s">
        <v>824</v>
      </c>
      <c r="L305" s="358" t="s">
        <v>1072</v>
      </c>
    </row>
    <row r="306" spans="1:12" ht="12.75" customHeight="1" x14ac:dyDescent="0.25">
      <c r="A306" s="357">
        <v>27412</v>
      </c>
      <c r="B306" s="357">
        <v>27189</v>
      </c>
      <c r="C306" s="358" t="s">
        <v>623</v>
      </c>
      <c r="D306" s="358" t="s">
        <v>347</v>
      </c>
      <c r="E306" s="357">
        <v>24497</v>
      </c>
      <c r="F306" s="358" t="s">
        <v>636</v>
      </c>
      <c r="G306" s="357">
        <v>100</v>
      </c>
      <c r="H306" s="357">
        <v>100</v>
      </c>
      <c r="I306" s="358"/>
      <c r="J306" s="357">
        <v>100</v>
      </c>
      <c r="K306" s="358" t="s">
        <v>824</v>
      </c>
      <c r="L306" s="358" t="s">
        <v>1073</v>
      </c>
    </row>
    <row r="307" spans="1:12" ht="12.75" customHeight="1" x14ac:dyDescent="0.25">
      <c r="A307" s="357">
        <v>27415</v>
      </c>
      <c r="B307" s="357">
        <v>27162</v>
      </c>
      <c r="C307" s="358" t="s">
        <v>623</v>
      </c>
      <c r="D307" s="358" t="s">
        <v>610</v>
      </c>
      <c r="E307" s="357">
        <v>24499</v>
      </c>
      <c r="F307" s="358" t="s">
        <v>636</v>
      </c>
      <c r="G307" s="357">
        <v>100</v>
      </c>
      <c r="H307" s="357">
        <v>100</v>
      </c>
      <c r="I307" s="358"/>
      <c r="J307" s="357">
        <v>96</v>
      </c>
      <c r="K307" s="358" t="s">
        <v>826</v>
      </c>
      <c r="L307" s="358" t="s">
        <v>1074</v>
      </c>
    </row>
    <row r="308" spans="1:12" ht="12.75" customHeight="1" x14ac:dyDescent="0.25">
      <c r="A308" s="357">
        <v>27418</v>
      </c>
      <c r="B308" s="357">
        <v>27163</v>
      </c>
      <c r="C308" s="358" t="s">
        <v>623</v>
      </c>
      <c r="D308" s="358" t="s">
        <v>350</v>
      </c>
      <c r="E308" s="357">
        <v>24515</v>
      </c>
      <c r="F308" s="358" t="s">
        <v>636</v>
      </c>
      <c r="G308" s="357">
        <v>100</v>
      </c>
      <c r="H308" s="357">
        <v>100</v>
      </c>
      <c r="I308" s="358"/>
      <c r="J308" s="357">
        <v>92.86</v>
      </c>
      <c r="K308" s="358" t="s">
        <v>826</v>
      </c>
      <c r="L308" s="358" t="s">
        <v>1075</v>
      </c>
    </row>
    <row r="309" spans="1:12" ht="12.75" customHeight="1" x14ac:dyDescent="0.25">
      <c r="A309" s="357">
        <v>27419</v>
      </c>
      <c r="B309" s="357">
        <v>27163</v>
      </c>
      <c r="C309" s="358" t="s">
        <v>623</v>
      </c>
      <c r="D309" s="358" t="s">
        <v>351</v>
      </c>
      <c r="E309" s="357">
        <v>24504</v>
      </c>
      <c r="F309" s="358" t="s">
        <v>636</v>
      </c>
      <c r="G309" s="357">
        <v>100</v>
      </c>
      <c r="H309" s="357">
        <v>100</v>
      </c>
      <c r="I309" s="358"/>
      <c r="J309" s="357">
        <v>100</v>
      </c>
      <c r="K309" s="358" t="s">
        <v>853</v>
      </c>
      <c r="L309" s="358" t="s">
        <v>1076</v>
      </c>
    </row>
    <row r="310" spans="1:12" ht="12.75" customHeight="1" x14ac:dyDescent="0.25">
      <c r="A310" s="357">
        <v>27423</v>
      </c>
      <c r="B310" s="357">
        <v>27165</v>
      </c>
      <c r="C310" s="358" t="s">
        <v>623</v>
      </c>
      <c r="D310" s="358" t="s">
        <v>352</v>
      </c>
      <c r="E310" s="357">
        <v>24521</v>
      </c>
      <c r="F310" s="358" t="s">
        <v>636</v>
      </c>
      <c r="G310" s="357">
        <v>100</v>
      </c>
      <c r="H310" s="357">
        <v>100</v>
      </c>
      <c r="I310" s="358"/>
      <c r="J310" s="357">
        <v>89.07</v>
      </c>
      <c r="K310" s="358" t="s">
        <v>829</v>
      </c>
      <c r="L310" s="358" t="s">
        <v>1077</v>
      </c>
    </row>
    <row r="311" spans="1:12" ht="12.75" customHeight="1" x14ac:dyDescent="0.25">
      <c r="A311" s="357">
        <v>27425</v>
      </c>
      <c r="B311" s="357">
        <v>27190</v>
      </c>
      <c r="C311" s="358" t="s">
        <v>623</v>
      </c>
      <c r="D311" s="358" t="s">
        <v>662</v>
      </c>
      <c r="E311" s="357">
        <v>24509</v>
      </c>
      <c r="F311" s="358" t="s">
        <v>636</v>
      </c>
      <c r="G311" s="357">
        <v>100</v>
      </c>
      <c r="H311" s="357">
        <v>100</v>
      </c>
      <c r="I311" s="358"/>
      <c r="J311" s="357">
        <v>79</v>
      </c>
      <c r="K311" s="358" t="s">
        <v>829</v>
      </c>
      <c r="L311" s="358" t="s">
        <v>1078</v>
      </c>
    </row>
    <row r="312" spans="1:12" ht="12.75" customHeight="1" x14ac:dyDescent="0.25">
      <c r="A312" s="357">
        <v>27430</v>
      </c>
      <c r="B312" s="357">
        <v>27162</v>
      </c>
      <c r="C312" s="358" t="s">
        <v>623</v>
      </c>
      <c r="D312" s="358" t="s">
        <v>348</v>
      </c>
      <c r="E312" s="357">
        <v>24500</v>
      </c>
      <c r="F312" s="358" t="s">
        <v>636</v>
      </c>
      <c r="G312" s="357">
        <v>100</v>
      </c>
      <c r="H312" s="357">
        <v>100</v>
      </c>
      <c r="I312" s="358"/>
      <c r="J312" s="357">
        <v>95</v>
      </c>
      <c r="K312" s="358" t="s">
        <v>826</v>
      </c>
      <c r="L312" s="358" t="s">
        <v>1079</v>
      </c>
    </row>
    <row r="313" spans="1:12" ht="12.75" customHeight="1" x14ac:dyDescent="0.25">
      <c r="A313" s="357">
        <v>27431</v>
      </c>
      <c r="B313" s="357">
        <v>27163</v>
      </c>
      <c r="C313" s="358" t="s">
        <v>623</v>
      </c>
      <c r="D313" s="358" t="s">
        <v>349</v>
      </c>
      <c r="E313" s="357">
        <v>24503</v>
      </c>
      <c r="F313" s="358" t="s">
        <v>636</v>
      </c>
      <c r="G313" s="357">
        <v>100</v>
      </c>
      <c r="H313" s="357">
        <v>100</v>
      </c>
      <c r="I313" s="358"/>
      <c r="J313" s="357">
        <v>93.75</v>
      </c>
      <c r="K313" s="358" t="s">
        <v>826</v>
      </c>
      <c r="L313" s="358" t="s">
        <v>1080</v>
      </c>
    </row>
    <row r="314" spans="1:12" ht="12.75" customHeight="1" x14ac:dyDescent="0.25">
      <c r="A314" s="357">
        <v>27433</v>
      </c>
      <c r="B314" s="357">
        <v>27164</v>
      </c>
      <c r="C314" s="358" t="s">
        <v>623</v>
      </c>
      <c r="D314" s="358" t="s">
        <v>246</v>
      </c>
      <c r="E314" s="357">
        <v>24518</v>
      </c>
      <c r="F314" s="358" t="s">
        <v>636</v>
      </c>
      <c r="G314" s="357">
        <v>100</v>
      </c>
      <c r="H314" s="357">
        <v>100</v>
      </c>
      <c r="I314" s="358"/>
      <c r="J314" s="357">
        <v>96.88</v>
      </c>
      <c r="K314" s="358" t="s">
        <v>822</v>
      </c>
      <c r="L314" s="358" t="s">
        <v>1081</v>
      </c>
    </row>
    <row r="315" spans="1:12" ht="12.75" customHeight="1" x14ac:dyDescent="0.25">
      <c r="A315" s="357">
        <v>27434</v>
      </c>
      <c r="B315" s="357">
        <v>27164</v>
      </c>
      <c r="C315" s="358" t="s">
        <v>623</v>
      </c>
      <c r="D315" s="358" t="s">
        <v>256</v>
      </c>
      <c r="E315" s="357">
        <v>24505</v>
      </c>
      <c r="F315" s="358" t="s">
        <v>636</v>
      </c>
      <c r="G315" s="357">
        <v>100</v>
      </c>
      <c r="H315" s="357">
        <v>100</v>
      </c>
      <c r="I315" s="358"/>
      <c r="J315" s="357">
        <v>100</v>
      </c>
      <c r="K315" s="358" t="s">
        <v>824</v>
      </c>
      <c r="L315" s="358" t="s">
        <v>1082</v>
      </c>
    </row>
    <row r="316" spans="1:12" ht="12.75" customHeight="1" x14ac:dyDescent="0.25">
      <c r="A316" s="357">
        <v>27436</v>
      </c>
      <c r="B316" s="357">
        <v>27165</v>
      </c>
      <c r="C316" s="358" t="s">
        <v>623</v>
      </c>
      <c r="D316" s="358" t="s">
        <v>314</v>
      </c>
      <c r="E316" s="357">
        <v>24522</v>
      </c>
      <c r="F316" s="358" t="s">
        <v>636</v>
      </c>
      <c r="G316" s="357">
        <v>100</v>
      </c>
      <c r="H316" s="357">
        <v>100</v>
      </c>
      <c r="I316" s="358"/>
      <c r="J316" s="357">
        <v>89.33</v>
      </c>
      <c r="K316" s="358" t="s">
        <v>829</v>
      </c>
      <c r="L316" s="358" t="s">
        <v>1083</v>
      </c>
    </row>
    <row r="317" spans="1:12" ht="12.75" customHeight="1" x14ac:dyDescent="0.25">
      <c r="A317" s="357">
        <v>27437</v>
      </c>
      <c r="B317" s="357">
        <v>27165</v>
      </c>
      <c r="C317" s="358" t="s">
        <v>623</v>
      </c>
      <c r="D317" s="358" t="s">
        <v>633</v>
      </c>
      <c r="E317" s="357">
        <v>24507</v>
      </c>
      <c r="F317" s="358" t="s">
        <v>636</v>
      </c>
      <c r="G317" s="357">
        <v>100</v>
      </c>
      <c r="H317" s="357">
        <v>100</v>
      </c>
      <c r="I317" s="358"/>
      <c r="J317" s="357">
        <v>61</v>
      </c>
      <c r="K317" s="358" t="s">
        <v>804</v>
      </c>
      <c r="L317" s="358" t="s">
        <v>821</v>
      </c>
    </row>
    <row r="318" spans="1:12" ht="12.75" customHeight="1" x14ac:dyDescent="0.25">
      <c r="A318" s="357">
        <v>27440</v>
      </c>
      <c r="B318" s="357">
        <v>27190</v>
      </c>
      <c r="C318" s="358" t="s">
        <v>623</v>
      </c>
      <c r="D318" s="358" t="s">
        <v>195</v>
      </c>
      <c r="E318" s="357">
        <v>24510</v>
      </c>
      <c r="F318" s="358" t="s">
        <v>636</v>
      </c>
      <c r="G318" s="357">
        <v>100</v>
      </c>
      <c r="H318" s="357">
        <v>100</v>
      </c>
      <c r="I318" s="358"/>
      <c r="J318" s="357">
        <v>96.67</v>
      </c>
      <c r="K318" s="358" t="s">
        <v>853</v>
      </c>
      <c r="L318" s="358" t="s">
        <v>1084</v>
      </c>
    </row>
    <row r="319" spans="1:12" ht="12.75" customHeight="1" x14ac:dyDescent="0.25">
      <c r="A319" s="357">
        <v>27441</v>
      </c>
      <c r="B319" s="357">
        <v>27190</v>
      </c>
      <c r="C319" s="358" t="s">
        <v>623</v>
      </c>
      <c r="D319" s="358" t="s">
        <v>607</v>
      </c>
      <c r="E319" s="357">
        <v>24525</v>
      </c>
      <c r="F319" s="358" t="s">
        <v>636</v>
      </c>
      <c r="G319" s="357">
        <v>100</v>
      </c>
      <c r="H319" s="357">
        <v>100</v>
      </c>
      <c r="I319" s="358"/>
      <c r="J319" s="357">
        <v>96.25</v>
      </c>
      <c r="K319" s="358" t="s">
        <v>970</v>
      </c>
      <c r="L319" s="358" t="s">
        <v>1085</v>
      </c>
    </row>
    <row r="320" spans="1:12" ht="12.75" customHeight="1" x14ac:dyDescent="0.25">
      <c r="A320" s="357">
        <v>27443</v>
      </c>
      <c r="B320" s="357">
        <v>27166</v>
      </c>
      <c r="C320" s="358" t="s">
        <v>623</v>
      </c>
      <c r="D320" s="358" t="s">
        <v>198</v>
      </c>
      <c r="E320" s="357">
        <v>24533</v>
      </c>
      <c r="F320" s="358" t="s">
        <v>636</v>
      </c>
      <c r="G320" s="357">
        <v>100</v>
      </c>
      <c r="H320" s="357">
        <v>100</v>
      </c>
      <c r="I320" s="358"/>
      <c r="J320" s="357">
        <v>88.12</v>
      </c>
      <c r="K320" s="358" t="s">
        <v>917</v>
      </c>
      <c r="L320" s="358" t="s">
        <v>1086</v>
      </c>
    </row>
    <row r="321" spans="1:12" ht="12.75" customHeight="1" x14ac:dyDescent="0.25">
      <c r="A321" s="357">
        <v>27446</v>
      </c>
      <c r="B321" s="357">
        <v>27192</v>
      </c>
      <c r="C321" s="358" t="s">
        <v>623</v>
      </c>
      <c r="D321" s="358" t="s">
        <v>199</v>
      </c>
      <c r="E321" s="357">
        <v>24531</v>
      </c>
      <c r="F321" s="358" t="s">
        <v>636</v>
      </c>
      <c r="G321" s="357">
        <v>100</v>
      </c>
      <c r="H321" s="357">
        <v>100</v>
      </c>
      <c r="I321" s="358"/>
      <c r="J321" s="357">
        <v>90.28</v>
      </c>
      <c r="K321" s="358" t="s">
        <v>822</v>
      </c>
      <c r="L321" s="358" t="s">
        <v>1087</v>
      </c>
    </row>
    <row r="322" spans="1:12" ht="12.75" customHeight="1" x14ac:dyDescent="0.25">
      <c r="A322" s="357">
        <v>27448</v>
      </c>
      <c r="B322" s="357">
        <v>27166</v>
      </c>
      <c r="C322" s="358" t="s">
        <v>623</v>
      </c>
      <c r="D322" s="358" t="s">
        <v>196</v>
      </c>
      <c r="E322" s="357">
        <v>24527</v>
      </c>
      <c r="F322" s="358" t="s">
        <v>636</v>
      </c>
      <c r="G322" s="357">
        <v>100</v>
      </c>
      <c r="H322" s="357">
        <v>100</v>
      </c>
      <c r="I322" s="358"/>
      <c r="J322" s="357">
        <v>87.5</v>
      </c>
      <c r="K322" s="358" t="s">
        <v>917</v>
      </c>
      <c r="L322" s="358" t="s">
        <v>1088</v>
      </c>
    </row>
    <row r="323" spans="1:12" ht="12.75" customHeight="1" x14ac:dyDescent="0.25">
      <c r="A323" s="357">
        <v>27449</v>
      </c>
      <c r="B323" s="357">
        <v>27166</v>
      </c>
      <c r="C323" s="358" t="s">
        <v>623</v>
      </c>
      <c r="D323" s="358" t="s">
        <v>197</v>
      </c>
      <c r="E323" s="357">
        <v>24528</v>
      </c>
      <c r="F323" s="358" t="s">
        <v>636</v>
      </c>
      <c r="G323" s="357">
        <v>100</v>
      </c>
      <c r="H323" s="357">
        <v>100</v>
      </c>
      <c r="I323" s="358"/>
      <c r="J323" s="357">
        <v>90</v>
      </c>
      <c r="K323" s="358" t="s">
        <v>917</v>
      </c>
      <c r="L323" s="358" t="s">
        <v>1089</v>
      </c>
    </row>
    <row r="324" spans="1:12" ht="12.75" customHeight="1" x14ac:dyDescent="0.25">
      <c r="A324" s="357">
        <v>27451</v>
      </c>
      <c r="B324" s="357">
        <v>27192</v>
      </c>
      <c r="C324" s="358" t="s">
        <v>623</v>
      </c>
      <c r="D324" s="358" t="s">
        <v>200</v>
      </c>
      <c r="E324" s="357">
        <v>24532</v>
      </c>
      <c r="F324" s="358" t="s">
        <v>636</v>
      </c>
      <c r="G324" s="357">
        <v>100</v>
      </c>
      <c r="H324" s="357">
        <v>100</v>
      </c>
      <c r="I324" s="358"/>
      <c r="J324" s="357">
        <v>97.1</v>
      </c>
      <c r="K324" s="358" t="s">
        <v>822</v>
      </c>
      <c r="L324" s="358" t="s">
        <v>1090</v>
      </c>
    </row>
    <row r="325" spans="1:12" ht="12.75" customHeight="1" x14ac:dyDescent="0.25">
      <c r="A325" s="357">
        <v>27452</v>
      </c>
      <c r="B325" s="357">
        <v>27207</v>
      </c>
      <c r="C325" s="358" t="s">
        <v>623</v>
      </c>
      <c r="D325" s="358" t="s">
        <v>204</v>
      </c>
      <c r="E325" s="357">
        <v>24558</v>
      </c>
      <c r="F325" s="358" t="s">
        <v>636</v>
      </c>
      <c r="G325" s="357">
        <v>100</v>
      </c>
      <c r="H325" s="357">
        <v>100</v>
      </c>
      <c r="I325" s="358"/>
      <c r="J325" s="357">
        <v>95</v>
      </c>
      <c r="K325" s="358" t="s">
        <v>824</v>
      </c>
      <c r="L325" s="358" t="s">
        <v>1091</v>
      </c>
    </row>
    <row r="326" spans="1:12" ht="12.75" customHeight="1" x14ac:dyDescent="0.25">
      <c r="A326" s="357">
        <v>27456</v>
      </c>
      <c r="B326" s="357">
        <v>27193</v>
      </c>
      <c r="C326" s="358" t="s">
        <v>623</v>
      </c>
      <c r="D326" s="358" t="s">
        <v>207</v>
      </c>
      <c r="E326" s="357">
        <v>24569</v>
      </c>
      <c r="F326" s="358" t="s">
        <v>636</v>
      </c>
      <c r="G326" s="357">
        <v>100</v>
      </c>
      <c r="H326" s="357">
        <v>100</v>
      </c>
      <c r="I326" s="358"/>
      <c r="J326" s="357">
        <v>100</v>
      </c>
      <c r="K326" s="358" t="s">
        <v>829</v>
      </c>
      <c r="L326" s="358" t="s">
        <v>1092</v>
      </c>
    </row>
    <row r="327" spans="1:12" ht="12.75" customHeight="1" x14ac:dyDescent="0.25">
      <c r="A327" s="357">
        <v>27457</v>
      </c>
      <c r="B327" s="357">
        <v>27193</v>
      </c>
      <c r="C327" s="358" t="s">
        <v>623</v>
      </c>
      <c r="D327" s="358" t="s">
        <v>208</v>
      </c>
      <c r="E327" s="357">
        <v>24570</v>
      </c>
      <c r="F327" s="358" t="s">
        <v>636</v>
      </c>
      <c r="G327" s="357">
        <v>100</v>
      </c>
      <c r="H327" s="357">
        <v>100</v>
      </c>
      <c r="I327" s="358"/>
      <c r="J327" s="357">
        <v>100</v>
      </c>
      <c r="K327" s="358" t="s">
        <v>829</v>
      </c>
      <c r="L327" s="358" t="s">
        <v>1093</v>
      </c>
    </row>
    <row r="328" spans="1:12" ht="12.75" customHeight="1" x14ac:dyDescent="0.25">
      <c r="A328" s="357">
        <v>27460</v>
      </c>
      <c r="B328" s="357">
        <v>27211</v>
      </c>
      <c r="C328" s="358" t="s">
        <v>623</v>
      </c>
      <c r="D328" s="358" t="s">
        <v>354</v>
      </c>
      <c r="E328" s="357">
        <v>24545</v>
      </c>
      <c r="F328" s="358" t="s">
        <v>636</v>
      </c>
      <c r="G328" s="357">
        <v>100</v>
      </c>
      <c r="H328" s="357">
        <v>100</v>
      </c>
      <c r="I328" s="358"/>
      <c r="J328" s="357">
        <v>96.67</v>
      </c>
      <c r="K328" s="358" t="s">
        <v>834</v>
      </c>
      <c r="L328" s="358" t="s">
        <v>1094</v>
      </c>
    </row>
    <row r="329" spans="1:12" ht="12.75" customHeight="1" x14ac:dyDescent="0.25">
      <c r="A329" s="357">
        <v>27461</v>
      </c>
      <c r="B329" s="357">
        <v>27211</v>
      </c>
      <c r="C329" s="358" t="s">
        <v>623</v>
      </c>
      <c r="D329" s="358" t="s">
        <v>355</v>
      </c>
      <c r="E329" s="357">
        <v>24546</v>
      </c>
      <c r="F329" s="358" t="s">
        <v>636</v>
      </c>
      <c r="G329" s="357">
        <v>100</v>
      </c>
      <c r="H329" s="357">
        <v>100</v>
      </c>
      <c r="I329" s="358"/>
      <c r="J329" s="357">
        <v>97.33</v>
      </c>
      <c r="K329" s="358" t="s">
        <v>834</v>
      </c>
      <c r="L329" s="358" t="s">
        <v>1095</v>
      </c>
    </row>
    <row r="330" spans="1:12" ht="12.75" customHeight="1" x14ac:dyDescent="0.25">
      <c r="A330" s="357">
        <v>27465</v>
      </c>
      <c r="B330" s="357">
        <v>27213</v>
      </c>
      <c r="C330" s="358" t="s">
        <v>623</v>
      </c>
      <c r="D330" s="358" t="s">
        <v>257</v>
      </c>
      <c r="E330" s="357">
        <v>24580</v>
      </c>
      <c r="F330" s="358" t="s">
        <v>636</v>
      </c>
      <c r="G330" s="357">
        <v>100</v>
      </c>
      <c r="H330" s="357">
        <v>100</v>
      </c>
      <c r="I330" s="358"/>
      <c r="J330" s="357">
        <v>90.91</v>
      </c>
      <c r="K330" s="358" t="s">
        <v>824</v>
      </c>
      <c r="L330" s="358" t="s">
        <v>1096</v>
      </c>
    </row>
    <row r="331" spans="1:12" ht="12.75" customHeight="1" x14ac:dyDescent="0.25">
      <c r="A331" s="357">
        <v>27467</v>
      </c>
      <c r="B331" s="357">
        <v>27192</v>
      </c>
      <c r="C331" s="358" t="s">
        <v>623</v>
      </c>
      <c r="D331" s="358" t="s">
        <v>201</v>
      </c>
      <c r="E331" s="357">
        <v>24553</v>
      </c>
      <c r="F331" s="358" t="s">
        <v>636</v>
      </c>
      <c r="G331" s="357">
        <v>100</v>
      </c>
      <c r="H331" s="357">
        <v>100</v>
      </c>
      <c r="I331" s="358"/>
      <c r="J331" s="357">
        <v>92.54</v>
      </c>
      <c r="K331" s="358" t="s">
        <v>822</v>
      </c>
      <c r="L331" s="358" t="s">
        <v>1097</v>
      </c>
    </row>
    <row r="332" spans="1:12" ht="12.75" customHeight="1" x14ac:dyDescent="0.25">
      <c r="A332" s="357">
        <v>27471</v>
      </c>
      <c r="B332" s="357">
        <v>27207</v>
      </c>
      <c r="C332" s="358" t="s">
        <v>623</v>
      </c>
      <c r="D332" s="358" t="s">
        <v>202</v>
      </c>
      <c r="E332" s="357">
        <v>24536</v>
      </c>
      <c r="F332" s="358" t="s">
        <v>636</v>
      </c>
      <c r="G332" s="357">
        <v>100</v>
      </c>
      <c r="H332" s="357">
        <v>100</v>
      </c>
      <c r="I332" s="358"/>
      <c r="J332" s="357">
        <v>93.22</v>
      </c>
      <c r="K332" s="358" t="s">
        <v>824</v>
      </c>
      <c r="L332" s="358" t="s">
        <v>1098</v>
      </c>
    </row>
    <row r="333" spans="1:12" ht="12.75" customHeight="1" x14ac:dyDescent="0.25">
      <c r="A333" s="357">
        <v>27472</v>
      </c>
      <c r="B333" s="357">
        <v>27207</v>
      </c>
      <c r="C333" s="358" t="s">
        <v>623</v>
      </c>
      <c r="D333" s="358" t="s">
        <v>203</v>
      </c>
      <c r="E333" s="357">
        <v>24557</v>
      </c>
      <c r="F333" s="358" t="s">
        <v>636</v>
      </c>
      <c r="G333" s="357">
        <v>100</v>
      </c>
      <c r="H333" s="357">
        <v>100</v>
      </c>
      <c r="I333" s="358"/>
      <c r="J333" s="357">
        <v>95</v>
      </c>
      <c r="K333" s="358" t="s">
        <v>824</v>
      </c>
      <c r="L333" s="358" t="s">
        <v>1099</v>
      </c>
    </row>
    <row r="334" spans="1:12" ht="12.75" customHeight="1" x14ac:dyDescent="0.25">
      <c r="A334" s="357">
        <v>27473</v>
      </c>
      <c r="B334" s="357">
        <v>27207</v>
      </c>
      <c r="C334" s="358" t="s">
        <v>623</v>
      </c>
      <c r="D334" s="358" t="s">
        <v>605</v>
      </c>
      <c r="E334" s="357">
        <v>24537</v>
      </c>
      <c r="F334" s="358" t="s">
        <v>636</v>
      </c>
      <c r="G334" s="357">
        <v>100</v>
      </c>
      <c r="H334" s="357">
        <v>100</v>
      </c>
      <c r="I334" s="358"/>
      <c r="J334" s="357">
        <v>96.67</v>
      </c>
      <c r="K334" s="358" t="s">
        <v>970</v>
      </c>
      <c r="L334" s="358" t="s">
        <v>1100</v>
      </c>
    </row>
    <row r="335" spans="1:12" ht="12.75" customHeight="1" x14ac:dyDescent="0.25">
      <c r="A335" s="357">
        <v>27476</v>
      </c>
      <c r="B335" s="357">
        <v>27208</v>
      </c>
      <c r="C335" s="358" t="s">
        <v>623</v>
      </c>
      <c r="D335" s="358" t="s">
        <v>706</v>
      </c>
      <c r="E335" s="357">
        <v>24538</v>
      </c>
      <c r="F335" s="358" t="s">
        <v>636</v>
      </c>
      <c r="G335" s="357">
        <v>100</v>
      </c>
      <c r="H335" s="357">
        <v>100</v>
      </c>
      <c r="I335" s="358"/>
      <c r="J335" s="357">
        <v>100</v>
      </c>
      <c r="K335" s="358" t="s">
        <v>826</v>
      </c>
      <c r="L335" s="358" t="s">
        <v>1101</v>
      </c>
    </row>
    <row r="336" spans="1:12" ht="12.75" customHeight="1" x14ac:dyDescent="0.25">
      <c r="A336" s="357">
        <v>27477</v>
      </c>
      <c r="B336" s="357">
        <v>27208</v>
      </c>
      <c r="C336" s="358" t="s">
        <v>623</v>
      </c>
      <c r="D336" s="358" t="s">
        <v>746</v>
      </c>
      <c r="E336" s="357">
        <v>24561</v>
      </c>
      <c r="F336" s="358" t="s">
        <v>636</v>
      </c>
      <c r="G336" s="357">
        <v>100</v>
      </c>
      <c r="H336" s="357">
        <v>100</v>
      </c>
      <c r="I336" s="358"/>
      <c r="J336" s="357">
        <v>94.6</v>
      </c>
      <c r="K336" s="358" t="s">
        <v>826</v>
      </c>
      <c r="L336" s="358" t="s">
        <v>1102</v>
      </c>
    </row>
    <row r="337" spans="1:12" ht="12.75" customHeight="1" x14ac:dyDescent="0.25">
      <c r="A337" s="357">
        <v>27479</v>
      </c>
      <c r="B337" s="357">
        <v>27209</v>
      </c>
      <c r="C337" s="358" t="s">
        <v>623</v>
      </c>
      <c r="D337" s="358" t="s">
        <v>205</v>
      </c>
      <c r="E337" s="357">
        <v>24563</v>
      </c>
      <c r="F337" s="358" t="s">
        <v>636</v>
      </c>
      <c r="G337" s="357">
        <v>100</v>
      </c>
      <c r="H337" s="357">
        <v>100</v>
      </c>
      <c r="I337" s="358"/>
      <c r="J337" s="357">
        <v>91.22</v>
      </c>
      <c r="K337" s="358" t="s">
        <v>829</v>
      </c>
      <c r="L337" s="358" t="s">
        <v>1103</v>
      </c>
    </row>
    <row r="338" spans="1:12" ht="12.75" customHeight="1" x14ac:dyDescent="0.25">
      <c r="A338" s="357">
        <v>27481</v>
      </c>
      <c r="B338" s="357">
        <v>27193</v>
      </c>
      <c r="C338" s="358" t="s">
        <v>623</v>
      </c>
      <c r="D338" s="358" t="s">
        <v>634</v>
      </c>
      <c r="E338" s="357">
        <v>24567</v>
      </c>
      <c r="F338" s="358" t="s">
        <v>636</v>
      </c>
      <c r="G338" s="357">
        <v>100</v>
      </c>
      <c r="H338" s="357">
        <v>100</v>
      </c>
      <c r="I338" s="358"/>
      <c r="J338" s="357">
        <v>100</v>
      </c>
      <c r="K338" s="358" t="s">
        <v>829</v>
      </c>
      <c r="L338" s="358" t="s">
        <v>1104</v>
      </c>
    </row>
    <row r="339" spans="1:12" ht="12.75" customHeight="1" x14ac:dyDescent="0.25">
      <c r="A339" s="357">
        <v>27482</v>
      </c>
      <c r="B339" s="357">
        <v>27193</v>
      </c>
      <c r="C339" s="358" t="s">
        <v>623</v>
      </c>
      <c r="D339" s="358" t="s">
        <v>206</v>
      </c>
      <c r="E339" s="357">
        <v>24568</v>
      </c>
      <c r="F339" s="358" t="s">
        <v>636</v>
      </c>
      <c r="G339" s="357">
        <v>100</v>
      </c>
      <c r="H339" s="357">
        <v>100</v>
      </c>
      <c r="I339" s="358"/>
      <c r="J339" s="357">
        <v>100</v>
      </c>
      <c r="K339" s="358" t="s">
        <v>829</v>
      </c>
      <c r="L339" s="358" t="s">
        <v>1105</v>
      </c>
    </row>
    <row r="340" spans="1:12" ht="12.75" customHeight="1" x14ac:dyDescent="0.25">
      <c r="A340" s="357">
        <v>27483</v>
      </c>
      <c r="B340" s="357">
        <v>27193</v>
      </c>
      <c r="C340" s="358" t="s">
        <v>623</v>
      </c>
      <c r="D340" s="358" t="s">
        <v>748</v>
      </c>
      <c r="E340" s="357">
        <v>24541</v>
      </c>
      <c r="F340" s="358" t="s">
        <v>636</v>
      </c>
      <c r="G340" s="357">
        <v>100</v>
      </c>
      <c r="H340" s="357">
        <v>100</v>
      </c>
      <c r="I340" s="358"/>
      <c r="J340" s="357">
        <v>100</v>
      </c>
      <c r="K340" s="358" t="s">
        <v>829</v>
      </c>
      <c r="L340" s="358" t="s">
        <v>1106</v>
      </c>
    </row>
    <row r="341" spans="1:12" ht="12.75" customHeight="1" x14ac:dyDescent="0.25">
      <c r="A341" s="357">
        <v>27488</v>
      </c>
      <c r="B341" s="357">
        <v>27210</v>
      </c>
      <c r="C341" s="358" t="s">
        <v>623</v>
      </c>
      <c r="D341" s="358" t="s">
        <v>353</v>
      </c>
      <c r="E341" s="357">
        <v>24542</v>
      </c>
      <c r="F341" s="358" t="s">
        <v>636</v>
      </c>
      <c r="G341" s="357">
        <v>100</v>
      </c>
      <c r="H341" s="357">
        <v>100</v>
      </c>
      <c r="I341" s="358"/>
      <c r="J341" s="357">
        <v>93.33</v>
      </c>
      <c r="K341" s="358" t="s">
        <v>834</v>
      </c>
      <c r="L341" s="358" t="s">
        <v>1107</v>
      </c>
    </row>
    <row r="342" spans="1:12" ht="12.75" customHeight="1" x14ac:dyDescent="0.25">
      <c r="A342" s="357">
        <v>27489</v>
      </c>
      <c r="B342" s="357">
        <v>27211</v>
      </c>
      <c r="C342" s="358" t="s">
        <v>623</v>
      </c>
      <c r="D342" s="358" t="s">
        <v>747</v>
      </c>
      <c r="E342" s="357">
        <v>24547</v>
      </c>
      <c r="F342" s="358" t="s">
        <v>636</v>
      </c>
      <c r="G342" s="357">
        <v>100</v>
      </c>
      <c r="H342" s="357">
        <v>100</v>
      </c>
      <c r="I342" s="358"/>
      <c r="J342" s="357">
        <v>98.44</v>
      </c>
      <c r="K342" s="358" t="s">
        <v>829</v>
      </c>
      <c r="L342" s="358" t="s">
        <v>1108</v>
      </c>
    </row>
    <row r="343" spans="1:12" ht="12.75" customHeight="1" x14ac:dyDescent="0.25">
      <c r="A343" s="357">
        <v>27490</v>
      </c>
      <c r="B343" s="357">
        <v>27213</v>
      </c>
      <c r="C343" s="358" t="s">
        <v>623</v>
      </c>
      <c r="D343" s="358" t="s">
        <v>641</v>
      </c>
      <c r="E343" s="357">
        <v>24549</v>
      </c>
      <c r="F343" s="358" t="s">
        <v>801</v>
      </c>
      <c r="G343" s="357">
        <v>100</v>
      </c>
      <c r="H343" s="357">
        <v>100</v>
      </c>
      <c r="I343" s="358"/>
      <c r="J343" s="357">
        <v>99</v>
      </c>
      <c r="K343" s="358" t="s">
        <v>970</v>
      </c>
      <c r="L343" s="358" t="s">
        <v>1109</v>
      </c>
    </row>
    <row r="344" spans="1:12" ht="12.75" customHeight="1" x14ac:dyDescent="0.25">
      <c r="A344" s="357">
        <v>27491</v>
      </c>
      <c r="B344" s="357">
        <v>27213</v>
      </c>
      <c r="C344" s="358" t="s">
        <v>623</v>
      </c>
      <c r="D344" s="358" t="s">
        <v>707</v>
      </c>
      <c r="E344" s="357">
        <v>24550</v>
      </c>
      <c r="F344" s="358" t="s">
        <v>636</v>
      </c>
      <c r="G344" s="357">
        <v>100</v>
      </c>
      <c r="H344" s="357">
        <v>100</v>
      </c>
      <c r="I344" s="358"/>
      <c r="J344" s="357">
        <v>95.5</v>
      </c>
      <c r="K344" s="358" t="s">
        <v>829</v>
      </c>
      <c r="L344" s="358" t="s">
        <v>1110</v>
      </c>
    </row>
    <row r="345" spans="1:12" ht="12.75" customHeight="1" x14ac:dyDescent="0.25">
      <c r="A345" s="357">
        <v>27492</v>
      </c>
      <c r="B345" s="357">
        <v>27213</v>
      </c>
      <c r="C345" s="358" t="s">
        <v>623</v>
      </c>
      <c r="D345" s="358" t="s">
        <v>708</v>
      </c>
      <c r="E345" s="357">
        <v>24579</v>
      </c>
      <c r="F345" s="358" t="s">
        <v>636</v>
      </c>
      <c r="G345" s="357">
        <v>100</v>
      </c>
      <c r="H345" s="357">
        <v>100</v>
      </c>
      <c r="I345" s="358"/>
      <c r="J345" s="357">
        <v>98.33</v>
      </c>
      <c r="K345" s="358" t="s">
        <v>829</v>
      </c>
      <c r="L345" s="358" t="s">
        <v>1111</v>
      </c>
    </row>
    <row r="346" spans="1:12" ht="12.75" customHeight="1" x14ac:dyDescent="0.25">
      <c r="A346" s="357">
        <v>27493</v>
      </c>
      <c r="B346" s="357">
        <v>27213</v>
      </c>
      <c r="C346" s="358" t="s">
        <v>623</v>
      </c>
      <c r="D346" s="358" t="s">
        <v>258</v>
      </c>
      <c r="E346" s="357">
        <v>24551</v>
      </c>
      <c r="F346" s="358" t="s">
        <v>636</v>
      </c>
      <c r="G346" s="357">
        <v>100</v>
      </c>
      <c r="H346" s="357">
        <v>100</v>
      </c>
      <c r="I346" s="358"/>
      <c r="J346" s="357">
        <v>99</v>
      </c>
      <c r="K346" s="358" t="s">
        <v>829</v>
      </c>
      <c r="L346" s="358" t="s">
        <v>1112</v>
      </c>
    </row>
    <row r="347" spans="1:12" ht="12.75" customHeight="1" x14ac:dyDescent="0.25">
      <c r="A347" s="357">
        <v>27496</v>
      </c>
      <c r="B347" s="357">
        <v>27214</v>
      </c>
      <c r="C347" s="358" t="s">
        <v>623</v>
      </c>
      <c r="D347" s="358" t="s">
        <v>260</v>
      </c>
      <c r="E347" s="357">
        <v>24583</v>
      </c>
      <c r="F347" s="358" t="s">
        <v>636</v>
      </c>
      <c r="G347" s="357">
        <v>100</v>
      </c>
      <c r="H347" s="357">
        <v>100</v>
      </c>
      <c r="I347" s="358"/>
      <c r="J347" s="357">
        <v>95</v>
      </c>
      <c r="K347" s="358" t="s">
        <v>824</v>
      </c>
      <c r="L347" s="358" t="s">
        <v>1113</v>
      </c>
    </row>
    <row r="348" spans="1:12" ht="12.75" customHeight="1" x14ac:dyDescent="0.25">
      <c r="A348" s="357">
        <v>27499</v>
      </c>
      <c r="B348" s="357">
        <v>27215</v>
      </c>
      <c r="C348" s="358" t="s">
        <v>623</v>
      </c>
      <c r="D348" s="358" t="s">
        <v>642</v>
      </c>
      <c r="E348" s="357">
        <v>24586</v>
      </c>
      <c r="F348" s="358" t="s">
        <v>636</v>
      </c>
      <c r="G348" s="357">
        <v>100</v>
      </c>
      <c r="H348" s="357">
        <v>100</v>
      </c>
      <c r="I348" s="358"/>
      <c r="J348" s="357">
        <v>97</v>
      </c>
      <c r="K348" s="358" t="s">
        <v>826</v>
      </c>
      <c r="L348" s="358" t="s">
        <v>1114</v>
      </c>
    </row>
    <row r="349" spans="1:12" ht="12.75" customHeight="1" x14ac:dyDescent="0.25">
      <c r="A349" s="357">
        <v>27500</v>
      </c>
      <c r="B349" s="357">
        <v>27215</v>
      </c>
      <c r="C349" s="358" t="s">
        <v>623</v>
      </c>
      <c r="D349" s="358" t="s">
        <v>764</v>
      </c>
      <c r="E349" s="357">
        <v>24587</v>
      </c>
      <c r="F349" s="358" t="s">
        <v>779</v>
      </c>
      <c r="G349" s="357">
        <v>100</v>
      </c>
      <c r="H349" s="357">
        <v>100</v>
      </c>
      <c r="I349" s="358"/>
      <c r="J349" s="357">
        <v>100</v>
      </c>
      <c r="K349" s="358" t="s">
        <v>826</v>
      </c>
      <c r="L349" s="358" t="s">
        <v>1115</v>
      </c>
    </row>
    <row r="350" spans="1:12" ht="12.75" customHeight="1" x14ac:dyDescent="0.25">
      <c r="A350" s="357">
        <v>27505</v>
      </c>
      <c r="B350" s="357">
        <v>27194</v>
      </c>
      <c r="C350" s="358" t="s">
        <v>623</v>
      </c>
      <c r="D350" s="358" t="s">
        <v>643</v>
      </c>
      <c r="E350" s="357">
        <v>24597</v>
      </c>
      <c r="F350" s="358" t="s">
        <v>636</v>
      </c>
      <c r="G350" s="357">
        <v>100</v>
      </c>
      <c r="H350" s="357">
        <v>100</v>
      </c>
      <c r="I350" s="358"/>
      <c r="J350" s="357">
        <v>97.5</v>
      </c>
      <c r="K350" s="358" t="s">
        <v>853</v>
      </c>
      <c r="L350" s="358" t="s">
        <v>1116</v>
      </c>
    </row>
    <row r="351" spans="1:12" ht="12.75" customHeight="1" x14ac:dyDescent="0.25">
      <c r="A351" s="357">
        <v>27506</v>
      </c>
      <c r="B351" s="357">
        <v>27194</v>
      </c>
      <c r="C351" s="358" t="s">
        <v>623</v>
      </c>
      <c r="D351" s="358" t="s">
        <v>261</v>
      </c>
      <c r="E351" s="357">
        <v>24598</v>
      </c>
      <c r="F351" s="358" t="s">
        <v>636</v>
      </c>
      <c r="G351" s="357">
        <v>100</v>
      </c>
      <c r="H351" s="357">
        <v>100</v>
      </c>
      <c r="I351" s="358"/>
      <c r="J351" s="357">
        <v>97.5</v>
      </c>
      <c r="K351" s="358" t="s">
        <v>853</v>
      </c>
      <c r="L351" s="358" t="s">
        <v>1117</v>
      </c>
    </row>
    <row r="352" spans="1:12" ht="12.75" customHeight="1" x14ac:dyDescent="0.25">
      <c r="A352" s="357">
        <v>27509</v>
      </c>
      <c r="B352" s="357">
        <v>27214</v>
      </c>
      <c r="C352" s="358" t="s">
        <v>623</v>
      </c>
      <c r="D352" s="358" t="s">
        <v>259</v>
      </c>
      <c r="E352" s="357">
        <v>24582</v>
      </c>
      <c r="F352" s="358" t="s">
        <v>636</v>
      </c>
      <c r="G352" s="357">
        <v>100</v>
      </c>
      <c r="H352" s="357">
        <v>100</v>
      </c>
      <c r="I352" s="358"/>
      <c r="J352" s="357">
        <v>95</v>
      </c>
      <c r="K352" s="358" t="s">
        <v>824</v>
      </c>
      <c r="L352" s="358" t="s">
        <v>1118</v>
      </c>
    </row>
    <row r="353" spans="1:12" ht="12.75" customHeight="1" x14ac:dyDescent="0.25">
      <c r="A353" s="357">
        <v>27510</v>
      </c>
      <c r="B353" s="357">
        <v>27215</v>
      </c>
      <c r="C353" s="358" t="s">
        <v>623</v>
      </c>
      <c r="D353" s="358" t="s">
        <v>644</v>
      </c>
      <c r="E353" s="357">
        <v>24594</v>
      </c>
      <c r="F353" s="358" t="s">
        <v>636</v>
      </c>
      <c r="G353" s="357">
        <v>100</v>
      </c>
      <c r="H353" s="357">
        <v>100</v>
      </c>
      <c r="I353" s="358"/>
      <c r="J353" s="357">
        <v>100</v>
      </c>
      <c r="K353" s="358" t="s">
        <v>824</v>
      </c>
      <c r="L353" s="358" t="s">
        <v>1119</v>
      </c>
    </row>
    <row r="354" spans="1:12" ht="12.75" customHeight="1" x14ac:dyDescent="0.25">
      <c r="A354" s="357">
        <v>27512</v>
      </c>
      <c r="B354" s="357">
        <v>27216</v>
      </c>
      <c r="C354" s="358" t="s">
        <v>623</v>
      </c>
      <c r="D354" s="358" t="s">
        <v>669</v>
      </c>
      <c r="E354" s="357">
        <v>24588</v>
      </c>
      <c r="F354" s="358" t="s">
        <v>636</v>
      </c>
      <c r="G354" s="357">
        <v>100</v>
      </c>
      <c r="H354" s="357">
        <v>100</v>
      </c>
      <c r="I354" s="358"/>
      <c r="J354" s="357">
        <v>100</v>
      </c>
      <c r="K354" s="358" t="s">
        <v>824</v>
      </c>
      <c r="L354" s="358" t="s">
        <v>1120</v>
      </c>
    </row>
    <row r="355" spans="1:12" ht="12.75" customHeight="1" x14ac:dyDescent="0.25">
      <c r="A355" s="357">
        <v>27513</v>
      </c>
      <c r="B355" s="357">
        <v>27217</v>
      </c>
      <c r="C355" s="358" t="s">
        <v>623</v>
      </c>
      <c r="D355" s="358" t="s">
        <v>678</v>
      </c>
      <c r="E355" s="357">
        <v>24589</v>
      </c>
      <c r="F355" s="358" t="s">
        <v>636</v>
      </c>
      <c r="G355" s="357">
        <v>100</v>
      </c>
      <c r="H355" s="357">
        <v>100</v>
      </c>
      <c r="I355" s="358"/>
      <c r="J355" s="357">
        <v>97</v>
      </c>
      <c r="K355" s="358" t="s">
        <v>822</v>
      </c>
      <c r="L355" s="358" t="s">
        <v>1121</v>
      </c>
    </row>
  </sheetData>
  <pageMargins left="0.7" right="0.7" top="0.75" bottom="0.75" header="0.5" footer="0.5"/>
  <pageSetup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dimension ref="A1:AH108"/>
  <sheetViews>
    <sheetView topLeftCell="O1" zoomScale="69" zoomScaleNormal="69" workbookViewId="0">
      <selection activeCell="T1" sqref="T1:AE1048576"/>
    </sheetView>
  </sheetViews>
  <sheetFormatPr baseColWidth="10" defaultColWidth="0" defaultRowHeight="12.75" zeroHeight="1" x14ac:dyDescent="0.2"/>
  <cols>
    <col min="1" max="1" width="6.7109375" style="52" customWidth="1"/>
    <col min="2" max="2" width="34.28515625" style="21" customWidth="1"/>
    <col min="3" max="3" width="7" style="21" hidden="1" customWidth="1"/>
    <col min="4" max="4" width="14.28515625" style="22" hidden="1" customWidth="1"/>
    <col min="5" max="5" width="19.5703125" style="22" customWidth="1"/>
    <col min="6" max="6" width="83.42578125" style="21" customWidth="1"/>
    <col min="7" max="7" width="106" style="21" customWidth="1"/>
    <col min="8" max="8" width="18" style="21" hidden="1" customWidth="1"/>
    <col min="9" max="9" width="15" style="22" hidden="1" customWidth="1"/>
    <col min="10" max="10" width="30" style="22" hidden="1" customWidth="1"/>
    <col min="11" max="11" width="9.5703125" style="22" hidden="1" customWidth="1"/>
    <col min="12" max="13" width="11.7109375" style="21" hidden="1" customWidth="1"/>
    <col min="14" max="14" width="9.5703125" style="21" hidden="1" customWidth="1"/>
    <col min="15" max="15" width="14.140625" style="22" customWidth="1"/>
    <col min="16" max="16" width="14.140625" style="23" customWidth="1"/>
    <col min="17" max="17" width="17.28515625" style="22" customWidth="1"/>
    <col min="18" max="18" width="23.5703125" style="67" customWidth="1"/>
    <col min="19" max="19" width="23.5703125" style="22" customWidth="1"/>
    <col min="20" max="23" width="17.28515625" style="22" hidden="1" customWidth="1"/>
    <col min="24" max="24" width="17.85546875" style="22" hidden="1" customWidth="1"/>
    <col min="25" max="25" width="22.5703125" style="22" hidden="1" customWidth="1"/>
    <col min="26" max="26" width="28.85546875" style="22" hidden="1" customWidth="1"/>
    <col min="27" max="28" width="23" style="5" hidden="1" customWidth="1"/>
    <col min="29" max="29" width="25" style="5" hidden="1" customWidth="1"/>
    <col min="30" max="31" width="19.85546875" style="5" hidden="1" customWidth="1"/>
    <col min="32" max="32" width="11.7109375" style="134" customWidth="1"/>
    <col min="33" max="33" width="14.42578125" style="5" hidden="1" customWidth="1"/>
    <col min="34" max="16384" width="14.42578125" hidden="1"/>
  </cols>
  <sheetData>
    <row r="1" spans="1:34" s="52" customFormat="1" ht="13.5" thickBot="1" x14ac:dyDescent="0.25">
      <c r="D1" s="134"/>
      <c r="E1" s="134"/>
      <c r="I1" s="134"/>
      <c r="J1" s="134"/>
      <c r="K1" s="134"/>
      <c r="O1" s="59"/>
      <c r="P1" s="59"/>
      <c r="Q1" s="59"/>
      <c r="R1" s="146"/>
      <c r="S1" s="59"/>
      <c r="T1" s="59"/>
      <c r="U1" s="59"/>
      <c r="V1" s="59"/>
      <c r="W1" s="59"/>
      <c r="X1" s="59"/>
      <c r="Y1" s="59"/>
      <c r="AA1" s="134"/>
      <c r="AB1" s="134"/>
      <c r="AC1" s="134"/>
      <c r="AD1" s="134"/>
      <c r="AE1" s="134"/>
      <c r="AF1" s="134"/>
    </row>
    <row r="2" spans="1:34" s="12" customFormat="1" ht="54.75" customHeight="1" thickBot="1" x14ac:dyDescent="0.25">
      <c r="A2" s="19"/>
      <c r="B2" s="391" t="s">
        <v>529</v>
      </c>
      <c r="C2" s="392"/>
      <c r="D2" s="392"/>
      <c r="E2" s="393"/>
      <c r="F2" s="382" t="s">
        <v>531</v>
      </c>
      <c r="G2" s="383"/>
      <c r="H2" s="383"/>
      <c r="I2" s="383"/>
      <c r="J2" s="383"/>
      <c r="K2" s="383"/>
      <c r="L2" s="383"/>
      <c r="M2" s="383"/>
      <c r="N2" s="383"/>
      <c r="O2" s="383"/>
      <c r="P2" s="383"/>
      <c r="Q2" s="384"/>
      <c r="R2" s="136"/>
      <c r="S2" s="136"/>
      <c r="T2" s="136"/>
      <c r="U2" s="136"/>
      <c r="V2" s="136"/>
      <c r="W2" s="136"/>
      <c r="X2" s="136"/>
      <c r="Y2" s="136"/>
      <c r="Z2" s="53"/>
      <c r="AA2" s="134"/>
      <c r="AB2" s="134"/>
      <c r="AC2" s="134"/>
      <c r="AD2" s="134"/>
      <c r="AE2" s="134"/>
      <c r="AF2" s="134"/>
      <c r="AG2" s="11"/>
      <c r="AH2" s="11"/>
    </row>
    <row r="3" spans="1:34" s="52" customFormat="1" ht="27.75" customHeight="1" x14ac:dyDescent="0.2">
      <c r="D3" s="134"/>
      <c r="E3" s="134"/>
      <c r="I3" s="134"/>
      <c r="J3" s="134"/>
      <c r="K3" s="134"/>
      <c r="O3" s="59"/>
      <c r="P3" s="59"/>
      <c r="Q3" s="59"/>
      <c r="R3" s="146"/>
      <c r="S3" s="59"/>
      <c r="T3" s="59"/>
      <c r="U3" s="59"/>
      <c r="V3" s="59"/>
      <c r="W3" s="59"/>
      <c r="X3" s="59"/>
      <c r="Y3" s="59"/>
      <c r="AA3" s="134"/>
      <c r="AB3" s="134"/>
      <c r="AC3" s="134"/>
      <c r="AD3" s="134"/>
      <c r="AE3" s="134"/>
      <c r="AF3" s="134"/>
    </row>
    <row r="4" spans="1:34" s="21" customFormat="1" ht="33.75" customHeight="1" x14ac:dyDescent="0.2">
      <c r="A4" s="52"/>
      <c r="B4" s="400" t="s">
        <v>61</v>
      </c>
      <c r="C4" s="400"/>
      <c r="D4" s="400"/>
      <c r="E4" s="400"/>
      <c r="F4" s="400"/>
      <c r="G4" s="400"/>
      <c r="H4" s="400"/>
      <c r="I4" s="400"/>
      <c r="J4" s="400"/>
      <c r="K4" s="400"/>
      <c r="L4" s="400"/>
      <c r="M4" s="400"/>
      <c r="N4" s="400"/>
      <c r="O4" s="400"/>
      <c r="P4" s="400"/>
      <c r="Q4" s="400"/>
      <c r="R4" s="146"/>
      <c r="S4" s="59"/>
      <c r="T4" s="59"/>
      <c r="U4" s="59"/>
      <c r="V4" s="59"/>
      <c r="W4" s="59"/>
      <c r="X4" s="59"/>
      <c r="Y4" s="59"/>
      <c r="Z4" s="52"/>
      <c r="AA4" s="134"/>
      <c r="AB4" s="134"/>
      <c r="AC4" s="134"/>
      <c r="AD4" s="134"/>
      <c r="AE4" s="134"/>
      <c r="AF4" s="134"/>
    </row>
    <row r="5" spans="1:34" s="21" customFormat="1" ht="51" x14ac:dyDescent="0.2">
      <c r="A5" s="52"/>
      <c r="B5" s="274" t="s">
        <v>61</v>
      </c>
      <c r="C5" s="275" t="s">
        <v>9</v>
      </c>
      <c r="D5" s="274" t="s">
        <v>34</v>
      </c>
      <c r="E5" s="274" t="s">
        <v>571</v>
      </c>
      <c r="F5" s="396" t="s">
        <v>51</v>
      </c>
      <c r="G5" s="397"/>
      <c r="H5" s="401" t="s">
        <v>99</v>
      </c>
      <c r="I5" s="402"/>
      <c r="J5" s="278" t="s">
        <v>17</v>
      </c>
      <c r="K5" s="278" t="s">
        <v>25</v>
      </c>
      <c r="L5" s="279" t="s">
        <v>15</v>
      </c>
      <c r="M5" s="278" t="s">
        <v>16</v>
      </c>
      <c r="N5" s="278" t="s">
        <v>97</v>
      </c>
      <c r="O5" s="274" t="s">
        <v>100</v>
      </c>
      <c r="P5" s="274" t="s">
        <v>101</v>
      </c>
      <c r="Q5" s="274" t="s">
        <v>102</v>
      </c>
      <c r="R5" s="148"/>
      <c r="S5" s="138"/>
      <c r="T5" s="138"/>
      <c r="U5" s="138"/>
      <c r="V5" s="138"/>
      <c r="W5" s="138"/>
      <c r="X5" s="134"/>
      <c r="Y5" s="134"/>
      <c r="Z5" s="134"/>
      <c r="AA5" s="134"/>
      <c r="AB5" s="134"/>
      <c r="AC5" s="134"/>
      <c r="AD5" s="134"/>
      <c r="AE5" s="134"/>
      <c r="AF5" s="134"/>
      <c r="AG5" s="22"/>
    </row>
    <row r="6" spans="1:34" s="21" customFormat="1" ht="18" customHeight="1" x14ac:dyDescent="0.2">
      <c r="A6" s="52"/>
      <c r="B6" s="403" t="s">
        <v>504</v>
      </c>
      <c r="C6" s="283">
        <f>VLOOKUP(F6,'Sheet 1'!D:E,2,FALSE)</f>
        <v>2593</v>
      </c>
      <c r="D6" s="284" t="s">
        <v>356</v>
      </c>
      <c r="E6" s="284" t="s">
        <v>573</v>
      </c>
      <c r="F6" s="424" t="s">
        <v>618</v>
      </c>
      <c r="G6" s="425"/>
      <c r="H6" s="85" t="s">
        <v>35</v>
      </c>
      <c r="I6" s="33"/>
      <c r="J6" s="99" t="str">
        <f>VLOOKUP(C6,'Sheet 1'!E:L,7,FALSE)</f>
        <v>09/12/2024</v>
      </c>
      <c r="K6" s="70">
        <f>J6-"28/02/2018"</f>
        <v>2476</v>
      </c>
      <c r="L6" s="28">
        <f>VLOOKUP(C6,'Sheet 1'!E:K,4,FALSE)</f>
        <v>118</v>
      </c>
      <c r="M6" s="28">
        <f>VLOOKUP(C6,'Sheet 1'!E:K,6,FALSE)</f>
        <v>115</v>
      </c>
      <c r="N6" s="28">
        <f>IF(K6&lt;0,0,M6)</f>
        <v>115</v>
      </c>
      <c r="O6" s="45">
        <f t="shared" ref="O6:O8" si="0">L6</f>
        <v>118</v>
      </c>
      <c r="P6" s="48">
        <f>N6</f>
        <v>115</v>
      </c>
      <c r="Q6" s="106">
        <f t="shared" ref="Q6:Q8" si="1">IF(P6/O6&gt;100%,100%,P6/O6)</f>
        <v>0.97457627118644063</v>
      </c>
      <c r="R6" s="148"/>
      <c r="S6" s="152"/>
      <c r="T6" s="152"/>
      <c r="U6" s="138"/>
      <c r="V6" s="138"/>
      <c r="W6" s="138"/>
      <c r="X6" s="134"/>
      <c r="Y6" s="134"/>
      <c r="Z6" s="134"/>
      <c r="AA6" s="134"/>
      <c r="AB6" s="134"/>
      <c r="AC6" s="134"/>
      <c r="AD6" s="134"/>
      <c r="AE6" s="134"/>
      <c r="AF6" s="134"/>
      <c r="AG6" s="22"/>
    </row>
    <row r="7" spans="1:34" s="21" customFormat="1" ht="18" customHeight="1" x14ac:dyDescent="0.2">
      <c r="A7" s="52"/>
      <c r="B7" s="423"/>
      <c r="C7" s="283">
        <f>VLOOKUP(F7,'Sheet 1'!D:E,2,FALSE)</f>
        <v>2594</v>
      </c>
      <c r="D7" s="284" t="s">
        <v>357</v>
      </c>
      <c r="E7" s="284" t="s">
        <v>36</v>
      </c>
      <c r="F7" s="424" t="s">
        <v>331</v>
      </c>
      <c r="G7" s="425"/>
      <c r="H7" s="85" t="s">
        <v>35</v>
      </c>
      <c r="I7" s="33"/>
      <c r="J7" s="99" t="str">
        <f>VLOOKUP(C7,'Sheet 1'!E:L,7,FALSE)</f>
        <v>09/12/2024</v>
      </c>
      <c r="K7" s="70">
        <f t="shared" ref="K7:K8" si="2">J7-"28/02/2018"</f>
        <v>2476</v>
      </c>
      <c r="L7" s="28">
        <f>VLOOKUP(C7,'Sheet 1'!E:K,4,FALSE)</f>
        <v>9</v>
      </c>
      <c r="M7" s="28">
        <f>VLOOKUP(C7,'Sheet 1'!E:K,6,FALSE)</f>
        <v>9</v>
      </c>
      <c r="N7" s="28">
        <f t="shared" ref="N7:N8" si="3">IF(K7&lt;0,0,M7)</f>
        <v>9</v>
      </c>
      <c r="O7" s="45">
        <f t="shared" si="0"/>
        <v>9</v>
      </c>
      <c r="P7" s="48">
        <f t="shared" ref="P7:P8" si="4">N7</f>
        <v>9</v>
      </c>
      <c r="Q7" s="106">
        <f t="shared" si="1"/>
        <v>1</v>
      </c>
      <c r="R7" s="148"/>
      <c r="S7" s="138"/>
      <c r="T7" s="138"/>
      <c r="U7" s="138"/>
      <c r="V7" s="138"/>
      <c r="W7" s="138"/>
      <c r="X7" s="134"/>
      <c r="Y7" s="134"/>
      <c r="Z7" s="134"/>
      <c r="AA7" s="134"/>
      <c r="AB7" s="134"/>
      <c r="AC7" s="134"/>
      <c r="AD7" s="134"/>
      <c r="AE7" s="134"/>
      <c r="AF7" s="134"/>
      <c r="AG7" s="22"/>
    </row>
    <row r="8" spans="1:34" s="21" customFormat="1" ht="18" customHeight="1" x14ac:dyDescent="0.2">
      <c r="A8" s="52"/>
      <c r="B8" s="423"/>
      <c r="C8" s="283">
        <f>VLOOKUP(F8,'Sheet 1'!D:E,2,FALSE)</f>
        <v>2595</v>
      </c>
      <c r="D8" s="284" t="s">
        <v>358</v>
      </c>
      <c r="E8" s="284" t="s">
        <v>35</v>
      </c>
      <c r="F8" s="424" t="s">
        <v>330</v>
      </c>
      <c r="G8" s="425"/>
      <c r="H8" s="85" t="s">
        <v>35</v>
      </c>
      <c r="I8" s="33"/>
      <c r="J8" s="99" t="str">
        <f>VLOOKUP(C8,'Sheet 1'!E:L,7,FALSE)</f>
        <v>10/12/2024</v>
      </c>
      <c r="K8" s="70">
        <f t="shared" si="2"/>
        <v>2477</v>
      </c>
      <c r="L8" s="28">
        <f>VLOOKUP(C8,'Sheet 1'!E:K,4,FALSE)</f>
        <v>4400</v>
      </c>
      <c r="M8" s="28">
        <f>VLOOKUP(C8,'Sheet 1'!E:K,6,FALSE)</f>
        <v>4402</v>
      </c>
      <c r="N8" s="28">
        <f t="shared" si="3"/>
        <v>4402</v>
      </c>
      <c r="O8" s="45">
        <f t="shared" si="0"/>
        <v>4400</v>
      </c>
      <c r="P8" s="48">
        <f t="shared" si="4"/>
        <v>4402</v>
      </c>
      <c r="Q8" s="106">
        <f t="shared" si="1"/>
        <v>1</v>
      </c>
      <c r="R8" s="148"/>
      <c r="S8" s="138"/>
      <c r="T8" s="138"/>
      <c r="U8" s="138"/>
      <c r="V8" s="138"/>
      <c r="W8" s="138"/>
      <c r="X8" s="134"/>
      <c r="Y8" s="134"/>
      <c r="Z8" s="134"/>
      <c r="AA8" s="134"/>
      <c r="AB8" s="134"/>
      <c r="AC8" s="134"/>
      <c r="AD8" s="134"/>
      <c r="AE8" s="134"/>
      <c r="AF8" s="134"/>
      <c r="AG8" s="22"/>
    </row>
    <row r="9" spans="1:34" s="52" customFormat="1" ht="15" x14ac:dyDescent="0.2">
      <c r="B9" s="147"/>
      <c r="C9" s="55"/>
      <c r="D9" s="138"/>
      <c r="E9" s="138"/>
      <c r="F9" s="55"/>
      <c r="G9" s="55"/>
      <c r="H9" s="55"/>
      <c r="I9" s="138"/>
      <c r="J9" s="138"/>
      <c r="K9" s="138"/>
      <c r="L9" s="55"/>
      <c r="M9" s="55"/>
      <c r="N9" s="55"/>
      <c r="O9" s="138"/>
      <c r="P9" s="54"/>
      <c r="Q9" s="138"/>
      <c r="R9" s="148"/>
      <c r="S9" s="138"/>
      <c r="T9" s="138"/>
      <c r="U9" s="138"/>
      <c r="V9" s="138"/>
      <c r="W9" s="138"/>
      <c r="X9" s="134"/>
      <c r="Y9" s="134"/>
      <c r="Z9" s="134"/>
      <c r="AA9" s="134"/>
      <c r="AB9" s="134"/>
      <c r="AC9" s="134"/>
      <c r="AD9" s="134"/>
      <c r="AE9" s="134"/>
      <c r="AF9" s="134"/>
      <c r="AG9" s="134"/>
    </row>
    <row r="10" spans="1:34" s="124" customFormat="1" ht="33.75" customHeight="1" x14ac:dyDescent="0.2">
      <c r="A10" s="129"/>
      <c r="B10" s="400" t="s">
        <v>526</v>
      </c>
      <c r="C10" s="400"/>
      <c r="D10" s="400"/>
      <c r="E10" s="400"/>
      <c r="F10" s="400"/>
      <c r="G10" s="400"/>
      <c r="H10" s="400"/>
      <c r="I10" s="400"/>
      <c r="J10" s="400"/>
      <c r="K10" s="400"/>
      <c r="L10" s="400"/>
      <c r="M10" s="400"/>
      <c r="N10" s="400"/>
      <c r="O10" s="400"/>
      <c r="P10" s="400"/>
      <c r="Q10" s="400"/>
      <c r="R10" s="14">
        <f>AVERAGE(R12:R26)</f>
        <v>0.94897883597883592</v>
      </c>
      <c r="S10" s="129"/>
      <c r="T10" s="54"/>
      <c r="U10" s="54"/>
      <c r="V10" s="54"/>
      <c r="W10" s="54"/>
      <c r="X10" s="59"/>
      <c r="Y10" s="59"/>
      <c r="Z10" s="59"/>
      <c r="AA10" s="59"/>
      <c r="AB10" s="59"/>
      <c r="AC10" s="59"/>
      <c r="AD10" s="59"/>
      <c r="AE10" s="59"/>
      <c r="AF10" s="59"/>
      <c r="AG10" s="23"/>
    </row>
    <row r="11" spans="1:34" ht="51" x14ac:dyDescent="0.2">
      <c r="B11" s="274" t="s">
        <v>49</v>
      </c>
      <c r="C11" s="275" t="s">
        <v>9</v>
      </c>
      <c r="D11" s="274" t="s">
        <v>34</v>
      </c>
      <c r="E11" s="274" t="s">
        <v>571</v>
      </c>
      <c r="F11" s="396" t="s">
        <v>51</v>
      </c>
      <c r="G11" s="397"/>
      <c r="H11" s="401" t="s">
        <v>98</v>
      </c>
      <c r="I11" s="402"/>
      <c r="J11" s="278" t="s">
        <v>17</v>
      </c>
      <c r="K11" s="278" t="s">
        <v>25</v>
      </c>
      <c r="L11" s="279" t="s">
        <v>15</v>
      </c>
      <c r="M11" s="278" t="s">
        <v>16</v>
      </c>
      <c r="N11" s="278" t="s">
        <v>97</v>
      </c>
      <c r="O11" s="274" t="s">
        <v>100</v>
      </c>
      <c r="P11" s="274" t="s">
        <v>101</v>
      </c>
      <c r="Q11" s="274" t="s">
        <v>102</v>
      </c>
      <c r="R11" s="274" t="s">
        <v>103</v>
      </c>
      <c r="S11" s="134"/>
      <c r="T11" s="138"/>
      <c r="U11" s="138"/>
      <c r="V11" s="138"/>
      <c r="W11" s="138"/>
      <c r="X11" s="134"/>
      <c r="Y11" s="134"/>
      <c r="Z11" s="134"/>
      <c r="AA11" s="134"/>
      <c r="AB11" s="134"/>
      <c r="AC11" s="134"/>
      <c r="AD11" s="134"/>
      <c r="AE11" s="134"/>
    </row>
    <row r="12" spans="1:34" ht="15.75" customHeight="1" x14ac:dyDescent="0.2">
      <c r="B12" s="404" t="s">
        <v>359</v>
      </c>
      <c r="C12" s="283">
        <f>VLOOKUP(F12,'Sheet 1'!D:E,2,FALSE)</f>
        <v>2596</v>
      </c>
      <c r="D12" s="284" t="s">
        <v>362</v>
      </c>
      <c r="E12" s="284" t="s">
        <v>36</v>
      </c>
      <c r="F12" s="285" t="s">
        <v>148</v>
      </c>
      <c r="G12" s="291"/>
      <c r="H12" s="85" t="s">
        <v>35</v>
      </c>
      <c r="I12" s="87">
        <v>0.2</v>
      </c>
      <c r="J12" s="100" t="str">
        <f>VLOOKUP(C12,'Sheet 1'!E:L,7,FALSE)</f>
        <v>09/12/2024</v>
      </c>
      <c r="K12" s="70">
        <f t="shared" ref="K12:K26" si="5">J12-"28/02/2018"</f>
        <v>2476</v>
      </c>
      <c r="L12" s="28">
        <f>VLOOKUP(C12,'Sheet 1'!E:J,4,FALSE)</f>
        <v>100</v>
      </c>
      <c r="M12" s="28">
        <f>VLOOKUP(C12,'Sheet 1'!E:L,6,FALSE)</f>
        <v>101</v>
      </c>
      <c r="N12" s="28">
        <f t="shared" ref="N12:N25" si="6">IF(K12&lt;0,0,M12)</f>
        <v>101</v>
      </c>
      <c r="O12" s="45">
        <f t="shared" ref="O12:O26" si="7">L12</f>
        <v>100</v>
      </c>
      <c r="P12" s="44">
        <f>N12</f>
        <v>101</v>
      </c>
      <c r="Q12" s="8">
        <f t="shared" ref="Q12:Q25" si="8">IF(P12/O12&gt;100%,100%,P12/O12)</f>
        <v>1</v>
      </c>
      <c r="R12" s="406">
        <f>SUMPRODUCT(I12:I16,Q12:Q16)</f>
        <v>0.90642857142857136</v>
      </c>
      <c r="S12" s="134"/>
      <c r="T12" s="138"/>
      <c r="U12" s="138"/>
      <c r="V12" s="138"/>
      <c r="W12" s="138"/>
      <c r="X12" s="134"/>
      <c r="Y12" s="134"/>
      <c r="Z12" s="134"/>
      <c r="AA12" s="134"/>
      <c r="AB12" s="134"/>
      <c r="AC12" s="134"/>
      <c r="AD12" s="134"/>
      <c r="AE12" s="134"/>
    </row>
    <row r="13" spans="1:34" ht="15.75" customHeight="1" x14ac:dyDescent="0.2">
      <c r="B13" s="411"/>
      <c r="C13" s="283">
        <f>VLOOKUP(F13,'Sheet 1'!D:E,2,FALSE)</f>
        <v>2597</v>
      </c>
      <c r="D13" s="284" t="s">
        <v>363</v>
      </c>
      <c r="E13" s="284" t="s">
        <v>573</v>
      </c>
      <c r="F13" s="286" t="s">
        <v>619</v>
      </c>
      <c r="G13" s="291"/>
      <c r="H13" s="85" t="s">
        <v>35</v>
      </c>
      <c r="I13" s="87">
        <v>0.2</v>
      </c>
      <c r="J13" s="100" t="str">
        <f>VLOOKUP(C13,'Sheet 1'!E:L,7,FALSE)</f>
        <v>09/12/2024</v>
      </c>
      <c r="K13" s="70">
        <f t="shared" si="5"/>
        <v>2476</v>
      </c>
      <c r="L13" s="28">
        <f>VLOOKUP(C13,'Sheet 1'!E:J,4,FALSE)</f>
        <v>200</v>
      </c>
      <c r="M13" s="28">
        <f>VLOOKUP(C13,'Sheet 1'!E:L,6,FALSE)</f>
        <v>195</v>
      </c>
      <c r="N13" s="28">
        <f t="shared" si="6"/>
        <v>195</v>
      </c>
      <c r="O13" s="45">
        <f t="shared" si="7"/>
        <v>200</v>
      </c>
      <c r="P13" s="44">
        <f t="shared" ref="P13:P26" si="9">N13</f>
        <v>195</v>
      </c>
      <c r="Q13" s="8">
        <f t="shared" si="8"/>
        <v>0.97499999999999998</v>
      </c>
      <c r="R13" s="422"/>
      <c r="S13" s="134"/>
      <c r="T13" s="138"/>
      <c r="U13" s="138"/>
      <c r="V13" s="138"/>
      <c r="W13" s="138"/>
      <c r="X13" s="134"/>
      <c r="Y13" s="134"/>
      <c r="Z13" s="134"/>
      <c r="AA13" s="134"/>
      <c r="AB13" s="134"/>
      <c r="AC13" s="134"/>
      <c r="AD13" s="134"/>
      <c r="AE13" s="134"/>
    </row>
    <row r="14" spans="1:34" ht="15.75" customHeight="1" x14ac:dyDescent="0.2">
      <c r="B14" s="411"/>
      <c r="C14" s="283">
        <f>VLOOKUP(F14,'Sheet 1'!D:E,2,FALSE)</f>
        <v>2598</v>
      </c>
      <c r="D14" s="284" t="s">
        <v>364</v>
      </c>
      <c r="E14" s="284" t="s">
        <v>573</v>
      </c>
      <c r="F14" s="286" t="s">
        <v>147</v>
      </c>
      <c r="G14" s="291"/>
      <c r="H14" s="85" t="s">
        <v>35</v>
      </c>
      <c r="I14" s="87">
        <v>0.2</v>
      </c>
      <c r="J14" s="100" t="str">
        <f>VLOOKUP(C14,'Sheet 1'!E:L,7,FALSE)</f>
        <v>09/12/2024</v>
      </c>
      <c r="K14" s="70">
        <f t="shared" si="5"/>
        <v>2476</v>
      </c>
      <c r="L14" s="28">
        <f>VLOOKUP(C14,'Sheet 1'!E:J,4,FALSE)</f>
        <v>130</v>
      </c>
      <c r="M14" s="28">
        <f>VLOOKUP(C14,'Sheet 1'!E:L,6,FALSE)</f>
        <v>152</v>
      </c>
      <c r="N14" s="28">
        <f t="shared" si="6"/>
        <v>152</v>
      </c>
      <c r="O14" s="45">
        <f t="shared" si="7"/>
        <v>130</v>
      </c>
      <c r="P14" s="44">
        <f t="shared" si="9"/>
        <v>152</v>
      </c>
      <c r="Q14" s="8">
        <f t="shared" si="8"/>
        <v>1</v>
      </c>
      <c r="R14" s="422"/>
      <c r="S14" s="134"/>
      <c r="T14" s="138"/>
      <c r="U14" s="138"/>
      <c r="V14" s="138"/>
      <c r="W14" s="138"/>
      <c r="X14" s="134"/>
      <c r="Y14" s="134"/>
      <c r="Z14" s="134"/>
      <c r="AA14" s="134"/>
      <c r="AB14" s="134"/>
      <c r="AC14" s="134"/>
      <c r="AD14" s="134"/>
      <c r="AE14" s="134"/>
    </row>
    <row r="15" spans="1:34" ht="15.75" customHeight="1" x14ac:dyDescent="0.2">
      <c r="B15" s="411"/>
      <c r="C15" s="283">
        <f>VLOOKUP(F15,'Sheet 1'!D:E,2,FALSE)</f>
        <v>2599</v>
      </c>
      <c r="D15" s="284" t="s">
        <v>365</v>
      </c>
      <c r="E15" s="284" t="s">
        <v>36</v>
      </c>
      <c r="F15" s="286" t="s">
        <v>146</v>
      </c>
      <c r="G15" s="291"/>
      <c r="H15" s="85" t="s">
        <v>35</v>
      </c>
      <c r="I15" s="87">
        <v>0.2</v>
      </c>
      <c r="J15" s="100" t="str">
        <f>VLOOKUP(C15,'Sheet 1'!E:L,7,FALSE)</f>
        <v>10/12/2024</v>
      </c>
      <c r="K15" s="70">
        <f t="shared" si="5"/>
        <v>2477</v>
      </c>
      <c r="L15" s="28">
        <f>VLOOKUP(C15,'Sheet 1'!E:J,4,FALSE)</f>
        <v>420</v>
      </c>
      <c r="M15" s="28">
        <f>VLOOKUP(C15,'Sheet 1'!E:L,6,FALSE)</f>
        <v>304</v>
      </c>
      <c r="N15" s="28">
        <f t="shared" si="6"/>
        <v>304</v>
      </c>
      <c r="O15" s="45">
        <f t="shared" si="7"/>
        <v>420</v>
      </c>
      <c r="P15" s="44">
        <f t="shared" si="9"/>
        <v>304</v>
      </c>
      <c r="Q15" s="8">
        <f t="shared" si="8"/>
        <v>0.72380952380952379</v>
      </c>
      <c r="R15" s="422"/>
      <c r="S15" s="134"/>
      <c r="T15" s="138"/>
      <c r="U15" s="138"/>
      <c r="V15" s="138"/>
      <c r="W15" s="138"/>
      <c r="X15" s="134"/>
      <c r="Y15" s="134"/>
      <c r="Z15" s="134"/>
      <c r="AA15" s="134"/>
      <c r="AB15" s="134"/>
      <c r="AC15" s="134"/>
      <c r="AD15" s="134"/>
      <c r="AE15" s="134"/>
    </row>
    <row r="16" spans="1:34" ht="15.75" customHeight="1" x14ac:dyDescent="0.2">
      <c r="B16" s="405"/>
      <c r="C16" s="283">
        <f>VLOOKUP(F16,'Sheet 1'!D:E,2,FALSE)</f>
        <v>3166</v>
      </c>
      <c r="D16" s="284" t="s">
        <v>597</v>
      </c>
      <c r="E16" s="284" t="s">
        <v>36</v>
      </c>
      <c r="F16" s="286" t="s">
        <v>598</v>
      </c>
      <c r="G16" s="291"/>
      <c r="H16" s="232" t="s">
        <v>35</v>
      </c>
      <c r="I16" s="233">
        <v>0.2</v>
      </c>
      <c r="J16" s="237" t="str">
        <f>VLOOKUP(C16,'Sheet 1'!E:L,7,FALSE)</f>
        <v>17/09/2024</v>
      </c>
      <c r="K16" s="235">
        <f t="shared" ref="K16" si="10">J16-"28/02/2018"</f>
        <v>2393</v>
      </c>
      <c r="L16" s="236">
        <f>VLOOKUP(C16,'Sheet 1'!E:J,4,FALSE)</f>
        <v>6</v>
      </c>
      <c r="M16" s="236">
        <f>VLOOKUP(C16,'Sheet 1'!E:L,6,FALSE)</f>
        <v>5</v>
      </c>
      <c r="N16" s="236">
        <f t="shared" ref="N16" si="11">IF(K16&lt;0,0,M16)</f>
        <v>5</v>
      </c>
      <c r="O16" s="45">
        <f t="shared" ref="O16" si="12">L16</f>
        <v>6</v>
      </c>
      <c r="P16" s="44">
        <f t="shared" ref="P16" si="13">N16</f>
        <v>5</v>
      </c>
      <c r="Q16" s="8">
        <f t="shared" ref="Q16" si="14">IF(P16/O16&gt;100%,100%,P16/O16)</f>
        <v>0.83333333333333337</v>
      </c>
      <c r="R16" s="407"/>
      <c r="S16" s="134"/>
      <c r="T16" s="138"/>
      <c r="U16" s="138"/>
      <c r="V16" s="138"/>
      <c r="W16" s="138"/>
      <c r="X16" s="134"/>
      <c r="Y16" s="134"/>
      <c r="Z16" s="134"/>
      <c r="AA16" s="134"/>
      <c r="AB16" s="134"/>
      <c r="AC16" s="134"/>
      <c r="AD16" s="134"/>
      <c r="AE16" s="134"/>
    </row>
    <row r="17" spans="1:33" ht="15.75" customHeight="1" x14ac:dyDescent="0.2">
      <c r="B17" s="404" t="s">
        <v>360</v>
      </c>
      <c r="C17" s="283">
        <f>VLOOKUP(F17,'Sheet 1'!D:E,2,FALSE)</f>
        <v>2600</v>
      </c>
      <c r="D17" s="284" t="s">
        <v>366</v>
      </c>
      <c r="E17" s="284" t="s">
        <v>35</v>
      </c>
      <c r="F17" s="286" t="s">
        <v>549</v>
      </c>
      <c r="G17" s="291"/>
      <c r="H17" s="85" t="s">
        <v>35</v>
      </c>
      <c r="I17" s="86">
        <v>0.2</v>
      </c>
      <c r="J17" s="100" t="str">
        <f>VLOOKUP(C17,'Sheet 1'!E:L,7,FALSE)</f>
        <v>10/12/2024</v>
      </c>
      <c r="K17" s="70">
        <f t="shared" si="5"/>
        <v>2477</v>
      </c>
      <c r="L17" s="28">
        <f>VLOOKUP(C17,'Sheet 1'!E:J,4,FALSE)</f>
        <v>800</v>
      </c>
      <c r="M17" s="28">
        <f>VLOOKUP(C17,'Sheet 1'!E:L,6,FALSE)</f>
        <v>1230</v>
      </c>
      <c r="N17" s="28">
        <f t="shared" si="6"/>
        <v>1230</v>
      </c>
      <c r="O17" s="45">
        <f t="shared" si="7"/>
        <v>800</v>
      </c>
      <c r="P17" s="44">
        <f t="shared" si="9"/>
        <v>1230</v>
      </c>
      <c r="Q17" s="8">
        <f t="shared" si="8"/>
        <v>1</v>
      </c>
      <c r="R17" s="410">
        <f>SUMPRODUCT(I17:I21,Q17:Q21)</f>
        <v>0.9762222222222221</v>
      </c>
      <c r="S17" s="134"/>
      <c r="T17" s="138"/>
      <c r="U17" s="138"/>
      <c r="V17" s="138"/>
      <c r="W17" s="138"/>
      <c r="X17" s="134"/>
      <c r="Y17" s="134"/>
      <c r="Z17" s="134"/>
      <c r="AA17" s="134"/>
      <c r="AB17" s="134"/>
      <c r="AC17" s="134"/>
      <c r="AD17" s="134"/>
      <c r="AE17" s="134"/>
    </row>
    <row r="18" spans="1:33" ht="15.75" customHeight="1" x14ac:dyDescent="0.2">
      <c r="B18" s="411"/>
      <c r="C18" s="283">
        <f>VLOOKUP(F18,'Sheet 1'!D:E,2,FALSE)</f>
        <v>2601</v>
      </c>
      <c r="D18" s="284" t="s">
        <v>367</v>
      </c>
      <c r="E18" s="284" t="s">
        <v>35</v>
      </c>
      <c r="F18" s="286" t="s">
        <v>152</v>
      </c>
      <c r="G18" s="291"/>
      <c r="H18" s="85" t="s">
        <v>35</v>
      </c>
      <c r="I18" s="86">
        <v>0.2</v>
      </c>
      <c r="J18" s="100" t="str">
        <f>VLOOKUP(C18,'Sheet 1'!E:L,7,FALSE)</f>
        <v>10/12/2024</v>
      </c>
      <c r="K18" s="70">
        <f t="shared" si="5"/>
        <v>2477</v>
      </c>
      <c r="L18" s="28">
        <f>VLOOKUP(C18,'Sheet 1'!E:J,4,FALSE)</f>
        <v>3600</v>
      </c>
      <c r="M18" s="28">
        <f>VLOOKUP(C18,'Sheet 1'!E:L,6,FALSE)</f>
        <v>3172</v>
      </c>
      <c r="N18" s="28">
        <f t="shared" si="6"/>
        <v>3172</v>
      </c>
      <c r="O18" s="45">
        <f t="shared" si="7"/>
        <v>3600</v>
      </c>
      <c r="P18" s="44">
        <f t="shared" si="9"/>
        <v>3172</v>
      </c>
      <c r="Q18" s="36">
        <f t="shared" si="8"/>
        <v>0.88111111111111107</v>
      </c>
      <c r="R18" s="410"/>
      <c r="S18" s="134"/>
      <c r="T18" s="138"/>
      <c r="U18" s="138"/>
      <c r="V18" s="138"/>
      <c r="W18" s="138"/>
      <c r="X18" s="134"/>
      <c r="Y18" s="134"/>
      <c r="Z18" s="134"/>
      <c r="AA18" s="134"/>
      <c r="AB18" s="134"/>
      <c r="AC18" s="134"/>
      <c r="AD18" s="134"/>
      <c r="AE18" s="134"/>
    </row>
    <row r="19" spans="1:33" ht="15.75" customHeight="1" x14ac:dyDescent="0.2">
      <c r="B19" s="411"/>
      <c r="C19" s="283">
        <f>VLOOKUP(F19,'Sheet 1'!D:E,2,FALSE)</f>
        <v>2602</v>
      </c>
      <c r="D19" s="284" t="s">
        <v>368</v>
      </c>
      <c r="E19" s="284" t="s">
        <v>35</v>
      </c>
      <c r="F19" s="286" t="s">
        <v>151</v>
      </c>
      <c r="G19" s="291"/>
      <c r="H19" s="85" t="s">
        <v>35</v>
      </c>
      <c r="I19" s="86">
        <v>0.2</v>
      </c>
      <c r="J19" s="100" t="str">
        <f>VLOOKUP(C19,'Sheet 1'!E:L,7,FALSE)</f>
        <v>10/12/2024</v>
      </c>
      <c r="K19" s="70">
        <f t="shared" si="5"/>
        <v>2477</v>
      </c>
      <c r="L19" s="28">
        <f>VLOOKUP(C19,'Sheet 1'!E:J,4,FALSE)</f>
        <v>870</v>
      </c>
      <c r="M19" s="28">
        <f>VLOOKUP(C19,'Sheet 1'!E:L,6,FALSE)</f>
        <v>888</v>
      </c>
      <c r="N19" s="28">
        <f t="shared" si="6"/>
        <v>888</v>
      </c>
      <c r="O19" s="45">
        <f t="shared" si="7"/>
        <v>870</v>
      </c>
      <c r="P19" s="44">
        <f t="shared" si="9"/>
        <v>888</v>
      </c>
      <c r="Q19" s="8">
        <f t="shared" si="8"/>
        <v>1</v>
      </c>
      <c r="R19" s="410"/>
      <c r="S19" s="134"/>
      <c r="T19" s="138"/>
      <c r="U19" s="138"/>
      <c r="V19" s="138"/>
      <c r="W19" s="138"/>
      <c r="X19" s="134"/>
      <c r="Y19" s="134"/>
      <c r="Z19" s="134"/>
      <c r="AA19" s="134"/>
      <c r="AB19" s="134"/>
      <c r="AC19" s="134"/>
      <c r="AD19" s="134"/>
      <c r="AE19" s="134"/>
    </row>
    <row r="20" spans="1:33" ht="15.75" customHeight="1" x14ac:dyDescent="0.2">
      <c r="B20" s="411"/>
      <c r="C20" s="283">
        <f>VLOOKUP(F20,'Sheet 1'!D:E,2,FALSE)</f>
        <v>2603</v>
      </c>
      <c r="D20" s="284" t="s">
        <v>369</v>
      </c>
      <c r="E20" s="284" t="s">
        <v>35</v>
      </c>
      <c r="F20" s="286" t="s">
        <v>150</v>
      </c>
      <c r="G20" s="291"/>
      <c r="H20" s="85" t="s">
        <v>35</v>
      </c>
      <c r="I20" s="86">
        <v>0.2</v>
      </c>
      <c r="J20" s="100" t="str">
        <f>VLOOKUP(C20,'Sheet 1'!E:L,7,FALSE)</f>
        <v>10/12/2024</v>
      </c>
      <c r="K20" s="70">
        <f t="shared" si="5"/>
        <v>2477</v>
      </c>
      <c r="L20" s="28">
        <f>VLOOKUP(C20,'Sheet 1'!E:J,4,FALSE)</f>
        <v>4600</v>
      </c>
      <c r="M20" s="28">
        <f>VLOOKUP(C20,'Sheet 1'!E:L,6,FALSE)</f>
        <v>6364</v>
      </c>
      <c r="N20" s="28">
        <f t="shared" si="6"/>
        <v>6364</v>
      </c>
      <c r="O20" s="45">
        <f t="shared" si="7"/>
        <v>4600</v>
      </c>
      <c r="P20" s="44">
        <f t="shared" si="9"/>
        <v>6364</v>
      </c>
      <c r="Q20" s="8">
        <f t="shared" si="8"/>
        <v>1</v>
      </c>
      <c r="R20" s="410"/>
      <c r="S20" s="134"/>
      <c r="T20" s="138"/>
      <c r="U20" s="138"/>
      <c r="V20" s="138"/>
      <c r="W20" s="138"/>
      <c r="X20" s="134"/>
      <c r="Y20" s="134"/>
      <c r="Z20" s="134"/>
      <c r="AA20" s="134"/>
      <c r="AB20" s="134"/>
      <c r="AC20" s="134"/>
      <c r="AD20" s="134"/>
      <c r="AE20" s="134"/>
    </row>
    <row r="21" spans="1:33" ht="15.75" customHeight="1" x14ac:dyDescent="0.2">
      <c r="B21" s="405"/>
      <c r="C21" s="283">
        <f>VLOOKUP(F21,'Sheet 1'!D:E,2,FALSE)</f>
        <v>2604</v>
      </c>
      <c r="D21" s="284" t="s">
        <v>370</v>
      </c>
      <c r="E21" s="284" t="s">
        <v>36</v>
      </c>
      <c r="F21" s="286" t="s">
        <v>149</v>
      </c>
      <c r="G21" s="291"/>
      <c r="H21" s="85" t="s">
        <v>35</v>
      </c>
      <c r="I21" s="86">
        <v>0.2</v>
      </c>
      <c r="J21" s="100" t="str">
        <f>VLOOKUP(C21,'Sheet 1'!E:L,7,FALSE)</f>
        <v>10/12/2024</v>
      </c>
      <c r="K21" s="70">
        <f t="shared" si="5"/>
        <v>2477</v>
      </c>
      <c r="L21" s="28">
        <f>VLOOKUP(C21,'Sheet 1'!E:J,4,FALSE)</f>
        <v>15000</v>
      </c>
      <c r="M21" s="28">
        <f>VLOOKUP(C21,'Sheet 1'!E:L,6,FALSE)</f>
        <v>126217</v>
      </c>
      <c r="N21" s="28">
        <f t="shared" si="6"/>
        <v>126217</v>
      </c>
      <c r="O21" s="45">
        <f t="shared" si="7"/>
        <v>15000</v>
      </c>
      <c r="P21" s="44">
        <f t="shared" si="9"/>
        <v>126217</v>
      </c>
      <c r="Q21" s="8">
        <f t="shared" si="8"/>
        <v>1</v>
      </c>
      <c r="R21" s="410"/>
      <c r="S21" s="134"/>
      <c r="T21" s="138"/>
      <c r="U21" s="138"/>
      <c r="V21" s="138"/>
      <c r="W21" s="138"/>
      <c r="X21" s="134"/>
      <c r="Y21" s="134"/>
      <c r="Z21" s="134"/>
      <c r="AA21" s="134"/>
      <c r="AB21" s="134"/>
      <c r="AC21" s="134"/>
      <c r="AD21" s="134"/>
      <c r="AE21" s="134"/>
    </row>
    <row r="22" spans="1:33" ht="15.75" customHeight="1" x14ac:dyDescent="0.2">
      <c r="B22" s="404" t="s">
        <v>361</v>
      </c>
      <c r="C22" s="283">
        <f>VLOOKUP(F22,'Sheet 1'!D:E,2,FALSE)</f>
        <v>2605</v>
      </c>
      <c r="D22" s="284" t="s">
        <v>371</v>
      </c>
      <c r="E22" s="284" t="s">
        <v>36</v>
      </c>
      <c r="F22" s="286" t="s">
        <v>157</v>
      </c>
      <c r="G22" s="291"/>
      <c r="H22" s="85" t="s">
        <v>35</v>
      </c>
      <c r="I22" s="61">
        <v>0.25</v>
      </c>
      <c r="J22" s="100" t="str">
        <f>VLOOKUP(C22,'Sheet 1'!E:L,7,FALSE)</f>
        <v>10/12/2024</v>
      </c>
      <c r="K22" s="70">
        <f t="shared" si="5"/>
        <v>2477</v>
      </c>
      <c r="L22" s="28">
        <f>VLOOKUP(C22,'Sheet 1'!E:J,4,FALSE)</f>
        <v>35</v>
      </c>
      <c r="M22" s="28">
        <f>VLOOKUP(C22,'Sheet 1'!E:L,6,FALSE)</f>
        <v>30</v>
      </c>
      <c r="N22" s="28">
        <f t="shared" si="6"/>
        <v>30</v>
      </c>
      <c r="O22" s="45">
        <f t="shared" si="7"/>
        <v>35</v>
      </c>
      <c r="P22" s="44">
        <f t="shared" si="9"/>
        <v>30</v>
      </c>
      <c r="Q22" s="8">
        <f t="shared" si="8"/>
        <v>0.8571428571428571</v>
      </c>
      <c r="R22" s="410">
        <f>SUMPRODUCT(I22:I25,Q22:Q25)</f>
        <v>0.9642857142857143</v>
      </c>
      <c r="S22" s="134"/>
      <c r="T22" s="138"/>
      <c r="U22" s="138"/>
      <c r="V22" s="138"/>
      <c r="W22" s="138"/>
      <c r="X22" s="134"/>
      <c r="Y22" s="134"/>
      <c r="Z22" s="134"/>
      <c r="AA22" s="134"/>
      <c r="AB22" s="134"/>
      <c r="AC22" s="134"/>
      <c r="AD22" s="134"/>
      <c r="AE22" s="134"/>
    </row>
    <row r="23" spans="1:33" ht="15.75" customHeight="1" x14ac:dyDescent="0.2">
      <c r="B23" s="411"/>
      <c r="C23" s="283">
        <f>VLOOKUP(F23,'Sheet 1'!D:E,2,FALSE)</f>
        <v>2606</v>
      </c>
      <c r="D23" s="284" t="s">
        <v>372</v>
      </c>
      <c r="E23" s="284" t="s">
        <v>36</v>
      </c>
      <c r="F23" s="286" t="s">
        <v>156</v>
      </c>
      <c r="G23" s="291"/>
      <c r="H23" s="85" t="s">
        <v>35</v>
      </c>
      <c r="I23" s="61">
        <v>0.25</v>
      </c>
      <c r="J23" s="100" t="str">
        <f>VLOOKUP(C23,'Sheet 1'!E:L,7,FALSE)</f>
        <v>09/12/2024</v>
      </c>
      <c r="K23" s="70">
        <f t="shared" si="5"/>
        <v>2476</v>
      </c>
      <c r="L23" s="28">
        <f>VLOOKUP(C23,'Sheet 1'!E:J,4,FALSE)</f>
        <v>5</v>
      </c>
      <c r="M23" s="28">
        <f>VLOOKUP(C23,'Sheet 1'!E:L,6,FALSE)</f>
        <v>5</v>
      </c>
      <c r="N23" s="28">
        <f t="shared" si="6"/>
        <v>5</v>
      </c>
      <c r="O23" s="45">
        <f t="shared" si="7"/>
        <v>5</v>
      </c>
      <c r="P23" s="44">
        <f t="shared" si="9"/>
        <v>5</v>
      </c>
      <c r="Q23" s="8">
        <f t="shared" si="8"/>
        <v>1</v>
      </c>
      <c r="R23" s="410"/>
      <c r="S23" s="134"/>
      <c r="T23" s="138"/>
      <c r="U23" s="138"/>
      <c r="V23" s="138"/>
      <c r="W23" s="138"/>
      <c r="X23" s="134"/>
      <c r="Y23" s="134"/>
      <c r="Z23" s="134"/>
      <c r="AA23" s="134"/>
      <c r="AB23" s="134"/>
      <c r="AC23" s="134"/>
      <c r="AD23" s="134"/>
      <c r="AE23" s="134"/>
    </row>
    <row r="24" spans="1:33" ht="15.75" customHeight="1" x14ac:dyDescent="0.2">
      <c r="B24" s="411"/>
      <c r="C24" s="283">
        <f>VLOOKUP(F24,'Sheet 1'!D:E,2,FALSE)</f>
        <v>2607</v>
      </c>
      <c r="D24" s="284" t="s">
        <v>373</v>
      </c>
      <c r="E24" s="284" t="s">
        <v>36</v>
      </c>
      <c r="F24" s="286" t="s">
        <v>155</v>
      </c>
      <c r="G24" s="291"/>
      <c r="H24" s="85" t="s">
        <v>35</v>
      </c>
      <c r="I24" s="61">
        <v>0.25</v>
      </c>
      <c r="J24" s="100" t="str">
        <f>VLOOKUP(C24,'Sheet 1'!E:L,7,FALSE)</f>
        <v>15/05/2024</v>
      </c>
      <c r="K24" s="70">
        <f t="shared" si="5"/>
        <v>2268</v>
      </c>
      <c r="L24" s="28">
        <f>VLOOKUP(C24,'Sheet 1'!E:J,4,FALSE)</f>
        <v>280</v>
      </c>
      <c r="M24" s="28">
        <f>VLOOKUP(C24,'Sheet 1'!E:L,6,FALSE)</f>
        <v>280</v>
      </c>
      <c r="N24" s="28">
        <f t="shared" si="6"/>
        <v>280</v>
      </c>
      <c r="O24" s="45">
        <f t="shared" si="7"/>
        <v>280</v>
      </c>
      <c r="P24" s="44">
        <f t="shared" si="9"/>
        <v>280</v>
      </c>
      <c r="Q24" s="8">
        <f t="shared" si="8"/>
        <v>1</v>
      </c>
      <c r="R24" s="410"/>
      <c r="S24" s="134"/>
      <c r="T24" s="138"/>
      <c r="U24" s="138"/>
      <c r="V24" s="138"/>
      <c r="W24" s="138"/>
      <c r="X24" s="134"/>
      <c r="Y24" s="134"/>
      <c r="Z24" s="134"/>
      <c r="AA24" s="134"/>
      <c r="AB24" s="134"/>
      <c r="AC24" s="134"/>
      <c r="AD24" s="134"/>
      <c r="AE24" s="134"/>
    </row>
    <row r="25" spans="1:33" ht="15.75" customHeight="1" x14ac:dyDescent="0.2">
      <c r="B25" s="411"/>
      <c r="C25" s="283">
        <f>VLOOKUP(F25,'Sheet 1'!D:E,2,FALSE)</f>
        <v>2608</v>
      </c>
      <c r="D25" s="284" t="s">
        <v>374</v>
      </c>
      <c r="E25" s="284" t="s">
        <v>36</v>
      </c>
      <c r="F25" s="286" t="s">
        <v>154</v>
      </c>
      <c r="G25" s="291"/>
      <c r="H25" s="85" t="s">
        <v>35</v>
      </c>
      <c r="I25" s="61">
        <v>0.25</v>
      </c>
      <c r="J25" s="100" t="str">
        <f>VLOOKUP(C25,'Sheet 1'!E:L,7,FALSE)</f>
        <v>13/11/2024</v>
      </c>
      <c r="K25" s="70">
        <f t="shared" si="5"/>
        <v>2450</v>
      </c>
      <c r="L25" s="28">
        <f>VLOOKUP(C25,'Sheet 1'!E:J,4,FALSE)</f>
        <v>8</v>
      </c>
      <c r="M25" s="28">
        <f>VLOOKUP(C25,'Sheet 1'!E:L,6,FALSE)</f>
        <v>8</v>
      </c>
      <c r="N25" s="28">
        <f t="shared" si="6"/>
        <v>8</v>
      </c>
      <c r="O25" s="45">
        <f t="shared" si="7"/>
        <v>8</v>
      </c>
      <c r="P25" s="44">
        <f t="shared" si="9"/>
        <v>8</v>
      </c>
      <c r="Q25" s="8">
        <f t="shared" si="8"/>
        <v>1</v>
      </c>
      <c r="R25" s="410"/>
      <c r="S25" s="134"/>
      <c r="T25" s="138"/>
      <c r="U25" s="138"/>
      <c r="V25" s="138"/>
      <c r="W25" s="138"/>
      <c r="X25" s="134"/>
      <c r="Y25" s="134"/>
      <c r="Z25" s="134"/>
      <c r="AA25" s="134"/>
      <c r="AB25" s="134"/>
      <c r="AC25" s="134"/>
      <c r="AD25" s="134"/>
      <c r="AE25" s="134"/>
    </row>
    <row r="26" spans="1:33" ht="15.75" customHeight="1" x14ac:dyDescent="0.2">
      <c r="B26" s="405"/>
      <c r="C26" s="283">
        <f>VLOOKUP(F26,'Sheet 1'!D:E,2,FALSE)</f>
        <v>2609</v>
      </c>
      <c r="D26" s="284" t="s">
        <v>375</v>
      </c>
      <c r="E26" s="284" t="s">
        <v>36</v>
      </c>
      <c r="F26" s="286" t="s">
        <v>153</v>
      </c>
      <c r="G26" s="291"/>
      <c r="H26" s="85" t="s">
        <v>35</v>
      </c>
      <c r="I26" s="61">
        <v>0</v>
      </c>
      <c r="J26" s="100" t="str">
        <f>VLOOKUP(C26,'Sheet 1'!E:L,7,FALSE)</f>
        <v>23/02/2024</v>
      </c>
      <c r="K26" s="70">
        <f t="shared" si="5"/>
        <v>2186</v>
      </c>
      <c r="L26" s="28">
        <v>0</v>
      </c>
      <c r="M26" s="28">
        <v>0</v>
      </c>
      <c r="N26" s="28">
        <v>0</v>
      </c>
      <c r="O26" s="133">
        <f t="shared" si="7"/>
        <v>0</v>
      </c>
      <c r="P26" s="157">
        <f t="shared" si="9"/>
        <v>0</v>
      </c>
      <c r="Q26" s="192" t="str">
        <f>IF(O26=0,"",IF(P26/O26&gt;100%,100%,P26/O26))</f>
        <v/>
      </c>
      <c r="R26" s="410"/>
      <c r="S26" s="134"/>
      <c r="T26" s="138"/>
      <c r="U26" s="138"/>
      <c r="V26" s="138"/>
      <c r="W26" s="138"/>
      <c r="X26" s="134"/>
      <c r="Y26" s="134"/>
      <c r="Z26" s="134"/>
      <c r="AA26" s="134"/>
      <c r="AB26" s="134"/>
      <c r="AC26" s="134"/>
      <c r="AD26" s="134"/>
      <c r="AE26" s="134"/>
    </row>
    <row r="27" spans="1:33" s="52" customFormat="1" ht="15.75" customHeight="1" x14ac:dyDescent="0.2">
      <c r="B27" s="149"/>
      <c r="C27" s="139"/>
      <c r="D27" s="140"/>
      <c r="E27" s="140"/>
      <c r="F27" s="56"/>
      <c r="G27" s="139"/>
      <c r="H27" s="139"/>
      <c r="I27" s="140"/>
      <c r="J27" s="140"/>
      <c r="K27" s="140"/>
      <c r="L27" s="139"/>
      <c r="M27" s="139"/>
      <c r="N27" s="139"/>
      <c r="O27" s="142"/>
      <c r="P27" s="150"/>
      <c r="Q27" s="138"/>
      <c r="R27" s="151"/>
      <c r="S27" s="138"/>
      <c r="T27" s="138"/>
      <c r="U27" s="138"/>
      <c r="V27" s="138"/>
      <c r="W27" s="138"/>
      <c r="X27" s="134"/>
      <c r="Y27" s="134"/>
      <c r="Z27" s="134"/>
      <c r="AA27" s="134"/>
      <c r="AB27" s="134"/>
      <c r="AC27" s="134"/>
      <c r="AD27" s="134"/>
      <c r="AE27" s="134"/>
      <c r="AF27" s="134"/>
      <c r="AG27" s="134"/>
    </row>
    <row r="28" spans="1:33" s="154" customFormat="1" ht="33.75" customHeight="1" x14ac:dyDescent="0.2">
      <c r="A28" s="129"/>
      <c r="B28" s="400" t="s">
        <v>527</v>
      </c>
      <c r="C28" s="400"/>
      <c r="D28" s="400"/>
      <c r="E28" s="400"/>
      <c r="F28" s="400"/>
      <c r="G28" s="400"/>
      <c r="H28" s="400"/>
      <c r="I28" s="400"/>
      <c r="J28" s="400"/>
      <c r="K28" s="400"/>
      <c r="L28" s="400"/>
      <c r="M28" s="400"/>
      <c r="N28" s="400"/>
      <c r="O28" s="400"/>
      <c r="P28" s="400"/>
      <c r="Q28" s="400"/>
      <c r="R28" s="65"/>
      <c r="S28" s="153">
        <f>AVERAGE(S30:S60)</f>
        <v>0.94899370370370362</v>
      </c>
      <c r="T28" s="400" t="s">
        <v>528</v>
      </c>
      <c r="U28" s="400"/>
      <c r="V28" s="400"/>
      <c r="W28" s="400"/>
      <c r="X28" s="400"/>
      <c r="Y28" s="15">
        <f>MAX(Y30:Y60)</f>
        <v>1</v>
      </c>
      <c r="Z28" s="400" t="s">
        <v>506</v>
      </c>
      <c r="AA28" s="400"/>
      <c r="AB28" s="400"/>
      <c r="AC28" s="400"/>
      <c r="AD28" s="400"/>
      <c r="AE28" s="400"/>
      <c r="AF28" s="59"/>
      <c r="AG28" s="7"/>
    </row>
    <row r="29" spans="1:33" ht="60" x14ac:dyDescent="0.2">
      <c r="B29" s="274" t="s">
        <v>27</v>
      </c>
      <c r="C29" s="274" t="s">
        <v>9</v>
      </c>
      <c r="D29" s="274" t="s">
        <v>34</v>
      </c>
      <c r="E29" s="274" t="s">
        <v>571</v>
      </c>
      <c r="F29" s="274" t="s">
        <v>50</v>
      </c>
      <c r="G29" s="274" t="s">
        <v>51</v>
      </c>
      <c r="H29" s="274" t="s">
        <v>99</v>
      </c>
      <c r="I29" s="274"/>
      <c r="J29" s="278" t="s">
        <v>17</v>
      </c>
      <c r="K29" s="278" t="s">
        <v>25</v>
      </c>
      <c r="L29" s="279" t="s">
        <v>15</v>
      </c>
      <c r="M29" s="278" t="s">
        <v>16</v>
      </c>
      <c r="N29" s="278" t="s">
        <v>26</v>
      </c>
      <c r="O29" s="274" t="s">
        <v>100</v>
      </c>
      <c r="P29" s="274" t="s">
        <v>101</v>
      </c>
      <c r="Q29" s="274" t="s">
        <v>102</v>
      </c>
      <c r="R29" s="274" t="s">
        <v>141</v>
      </c>
      <c r="S29" s="274" t="s">
        <v>142</v>
      </c>
      <c r="T29" s="128" t="s">
        <v>520</v>
      </c>
      <c r="U29" s="128" t="s">
        <v>521</v>
      </c>
      <c r="V29" s="128" t="s">
        <v>522</v>
      </c>
      <c r="W29" s="128" t="s">
        <v>523</v>
      </c>
      <c r="X29" s="128" t="s">
        <v>524</v>
      </c>
      <c r="Y29" s="128" t="s">
        <v>525</v>
      </c>
      <c r="Z29" s="187" t="s">
        <v>31</v>
      </c>
      <c r="AA29" s="187" t="s">
        <v>32</v>
      </c>
      <c r="AB29" s="187" t="s">
        <v>33</v>
      </c>
      <c r="AC29" s="187" t="s">
        <v>47</v>
      </c>
      <c r="AD29" s="187" t="s">
        <v>29</v>
      </c>
      <c r="AE29" s="187" t="s">
        <v>30</v>
      </c>
    </row>
    <row r="30" spans="1:33" ht="20.25" x14ac:dyDescent="0.2">
      <c r="B30" s="426" t="s">
        <v>376</v>
      </c>
      <c r="C30" s="283">
        <f>VLOOKUP(G30,'Sheet 1'!D:E,2,FALSE)</f>
        <v>24269</v>
      </c>
      <c r="D30" s="287" t="s">
        <v>574</v>
      </c>
      <c r="E30" s="287" t="s">
        <v>572</v>
      </c>
      <c r="F30" s="336" t="s">
        <v>162</v>
      </c>
      <c r="G30" s="342" t="s">
        <v>335</v>
      </c>
      <c r="H30" s="92" t="s">
        <v>37</v>
      </c>
      <c r="I30" s="83"/>
      <c r="J30" s="35" t="str">
        <f>VLOOKUP(C30,'Sheet 1'!E:L,7,FALSE)</f>
        <v>09/12/2024</v>
      </c>
      <c r="K30" s="70">
        <f t="shared" ref="K30:K49" si="15">J30-"28/02/2018"</f>
        <v>2476</v>
      </c>
      <c r="L30" s="39">
        <f>VLOOKUP(C30,'Sheet 1'!E:K,4,FALSE)</f>
        <v>100</v>
      </c>
      <c r="M30" s="39">
        <f>VLOOKUP(C30,'Sheet 1'!E:J,6,FALSE)</f>
        <v>89.87</v>
      </c>
      <c r="N30" s="28">
        <f t="shared" ref="N30:N49" si="16">IF(K30&lt;0,0,M30)</f>
        <v>89.87</v>
      </c>
      <c r="O30" s="45">
        <f t="shared" ref="O30:O49" si="17">L30</f>
        <v>100</v>
      </c>
      <c r="P30" s="48">
        <f>N30</f>
        <v>89.87</v>
      </c>
      <c r="Q30" s="8">
        <f t="shared" ref="Q30:Q49" si="18">IF(P30/O30&gt;100%,100%,P30/O30)</f>
        <v>0.89870000000000005</v>
      </c>
      <c r="R30" s="80">
        <f>AVERAGE(Q30)</f>
        <v>0.89870000000000005</v>
      </c>
      <c r="S30" s="410">
        <f>AVERAGE(R30:R34)</f>
        <v>0.95185999999999993</v>
      </c>
      <c r="T30" s="132">
        <v>45292</v>
      </c>
      <c r="U30" s="132">
        <v>45657</v>
      </c>
      <c r="V30" s="83">
        <f>U30-T30+1</f>
        <v>366</v>
      </c>
      <c r="W30" s="83">
        <f>'TABLA CONTENIDO'!$F$3-T30+1</f>
        <v>366</v>
      </c>
      <c r="X30" s="38">
        <f>IF(W30/V30&gt;100%,100%,W30/V30)</f>
        <v>1</v>
      </c>
      <c r="Y30" s="105">
        <f>AVERAGE(X30)</f>
        <v>1</v>
      </c>
      <c r="Z30" s="421">
        <f>Presupuesto!C16</f>
        <v>1743271208.78</v>
      </c>
      <c r="AA30" s="421">
        <f>Presupuesto!D16</f>
        <v>1687331235</v>
      </c>
      <c r="AB30" s="421">
        <f>Presupuesto!E16</f>
        <v>1629600000</v>
      </c>
      <c r="AC30" s="420">
        <f>Presupuesto!F16</f>
        <v>0.96791091741878266</v>
      </c>
      <c r="AD30" s="420">
        <f>Presupuesto!G16</f>
        <v>0.96578547602125075</v>
      </c>
      <c r="AE30" s="420">
        <f>Presupuesto!H16</f>
        <v>0.93479430612546455</v>
      </c>
    </row>
    <row r="31" spans="1:33" ht="20.25" x14ac:dyDescent="0.2">
      <c r="B31" s="411"/>
      <c r="C31" s="283">
        <f>VLOOKUP(G31,'Sheet 1'!D:E,2,FALSE)</f>
        <v>24270</v>
      </c>
      <c r="D31" s="287" t="s">
        <v>574</v>
      </c>
      <c r="E31" s="287" t="s">
        <v>572</v>
      </c>
      <c r="F31" s="336" t="s">
        <v>161</v>
      </c>
      <c r="G31" s="342" t="s">
        <v>336</v>
      </c>
      <c r="H31" s="92" t="s">
        <v>37</v>
      </c>
      <c r="I31" s="83"/>
      <c r="J31" s="35" t="str">
        <f>VLOOKUP(C31,'Sheet 1'!E:L,7,FALSE)</f>
        <v>09/12/2024</v>
      </c>
      <c r="K31" s="70">
        <f t="shared" si="15"/>
        <v>2476</v>
      </c>
      <c r="L31" s="39">
        <f>VLOOKUP(C31,'Sheet 1'!E:K,4,FALSE)</f>
        <v>100</v>
      </c>
      <c r="M31" s="39">
        <f>VLOOKUP(C31,'Sheet 1'!E:J,6,FALSE)</f>
        <v>92.22</v>
      </c>
      <c r="N31" s="28">
        <f t="shared" si="16"/>
        <v>92.22</v>
      </c>
      <c r="O31" s="45">
        <f t="shared" si="17"/>
        <v>100</v>
      </c>
      <c r="P31" s="48">
        <f t="shared" ref="P31:P49" si="19">N31</f>
        <v>92.22</v>
      </c>
      <c r="Q31" s="8">
        <f t="shared" si="18"/>
        <v>0.92220000000000002</v>
      </c>
      <c r="R31" s="80">
        <f t="shared" ref="R31:R59" si="20">AVERAGE(Q31)</f>
        <v>0.92220000000000002</v>
      </c>
      <c r="S31" s="410"/>
      <c r="T31" s="132">
        <v>45292</v>
      </c>
      <c r="U31" s="132">
        <v>45657</v>
      </c>
      <c r="V31" s="83">
        <f t="shared" ref="V31:V60" si="21">U31-T31+1</f>
        <v>366</v>
      </c>
      <c r="W31" s="83">
        <f>'TABLA CONTENIDO'!$F$3-T31+1</f>
        <v>366</v>
      </c>
      <c r="X31" s="38">
        <f>IF(W31/V31&gt;100%,100%,W31/V31)</f>
        <v>1</v>
      </c>
      <c r="Y31" s="105">
        <f t="shared" ref="Y31:Y59" si="22">AVERAGE(X31)</f>
        <v>1</v>
      </c>
      <c r="Z31" s="421"/>
      <c r="AA31" s="421"/>
      <c r="AB31" s="421"/>
      <c r="AC31" s="420"/>
      <c r="AD31" s="420"/>
      <c r="AE31" s="420"/>
    </row>
    <row r="32" spans="1:33" ht="20.25" x14ac:dyDescent="0.2">
      <c r="B32" s="411"/>
      <c r="C32" s="283">
        <f>VLOOKUP(G32,'Sheet 1'!D:E,2,FALSE)</f>
        <v>24271</v>
      </c>
      <c r="D32" s="287" t="s">
        <v>574</v>
      </c>
      <c r="E32" s="287" t="s">
        <v>572</v>
      </c>
      <c r="F32" s="336" t="s">
        <v>160</v>
      </c>
      <c r="G32" s="342" t="s">
        <v>337</v>
      </c>
      <c r="H32" s="92" t="s">
        <v>37</v>
      </c>
      <c r="I32" s="83"/>
      <c r="J32" s="35" t="str">
        <f>VLOOKUP(C32,'Sheet 1'!E:L,7,FALSE)</f>
        <v>09/12/2024</v>
      </c>
      <c r="K32" s="70">
        <f t="shared" si="15"/>
        <v>2476</v>
      </c>
      <c r="L32" s="39">
        <f>VLOOKUP(C32,'Sheet 1'!E:K,4,FALSE)</f>
        <v>100</v>
      </c>
      <c r="M32" s="39">
        <f>VLOOKUP(C32,'Sheet 1'!E:J,6,FALSE)</f>
        <v>100</v>
      </c>
      <c r="N32" s="28">
        <f t="shared" si="16"/>
        <v>100</v>
      </c>
      <c r="O32" s="45">
        <f t="shared" si="17"/>
        <v>100</v>
      </c>
      <c r="P32" s="48">
        <f t="shared" si="19"/>
        <v>100</v>
      </c>
      <c r="Q32" s="8">
        <f t="shared" si="18"/>
        <v>1</v>
      </c>
      <c r="R32" s="80">
        <f t="shared" si="20"/>
        <v>1</v>
      </c>
      <c r="S32" s="410"/>
      <c r="T32" s="132">
        <v>45292</v>
      </c>
      <c r="U32" s="132">
        <v>45657</v>
      </c>
      <c r="V32" s="83">
        <f t="shared" si="21"/>
        <v>366</v>
      </c>
      <c r="W32" s="83">
        <f>'TABLA CONTENIDO'!$F$3-T32+1</f>
        <v>366</v>
      </c>
      <c r="X32" s="38">
        <f t="shared" ref="X32:X60" si="23">IF(W32/V32&gt;100%,100%,W32/V32)</f>
        <v>1</v>
      </c>
      <c r="Y32" s="105">
        <f t="shared" si="22"/>
        <v>1</v>
      </c>
      <c r="Z32" s="421"/>
      <c r="AA32" s="421"/>
      <c r="AB32" s="421"/>
      <c r="AC32" s="420"/>
      <c r="AD32" s="420"/>
      <c r="AE32" s="420"/>
    </row>
    <row r="33" spans="2:31" ht="20.25" x14ac:dyDescent="0.2">
      <c r="B33" s="411"/>
      <c r="C33" s="283">
        <f>VLOOKUP(G33,'Sheet 1'!D:E,2,FALSE)</f>
        <v>24302</v>
      </c>
      <c r="D33" s="287" t="s">
        <v>574</v>
      </c>
      <c r="E33" s="287" t="s">
        <v>572</v>
      </c>
      <c r="F33" s="336" t="s">
        <v>159</v>
      </c>
      <c r="G33" s="342" t="s">
        <v>338</v>
      </c>
      <c r="H33" s="92" t="s">
        <v>37</v>
      </c>
      <c r="I33" s="83"/>
      <c r="J33" s="35" t="str">
        <f>VLOOKUP(C33,'Sheet 1'!E:L,7,FALSE)</f>
        <v>09/12/2024</v>
      </c>
      <c r="K33" s="70">
        <f t="shared" si="15"/>
        <v>2476</v>
      </c>
      <c r="L33" s="39">
        <f>VLOOKUP(C33,'Sheet 1'!E:K,4,FALSE)</f>
        <v>100</v>
      </c>
      <c r="M33" s="39">
        <f>VLOOKUP(C33,'Sheet 1'!E:J,6,FALSE)</f>
        <v>93.84</v>
      </c>
      <c r="N33" s="28">
        <f t="shared" si="16"/>
        <v>93.84</v>
      </c>
      <c r="O33" s="45">
        <f t="shared" si="17"/>
        <v>100</v>
      </c>
      <c r="P33" s="48">
        <f t="shared" si="19"/>
        <v>93.84</v>
      </c>
      <c r="Q33" s="8">
        <f t="shared" si="18"/>
        <v>0.93840000000000001</v>
      </c>
      <c r="R33" s="80">
        <f t="shared" si="20"/>
        <v>0.93840000000000001</v>
      </c>
      <c r="S33" s="410"/>
      <c r="T33" s="132">
        <v>45292</v>
      </c>
      <c r="U33" s="132">
        <v>45657</v>
      </c>
      <c r="V33" s="83">
        <f t="shared" si="21"/>
        <v>366</v>
      </c>
      <c r="W33" s="83">
        <f>'TABLA CONTENIDO'!$F$3-T33+1</f>
        <v>366</v>
      </c>
      <c r="X33" s="38">
        <f t="shared" si="23"/>
        <v>1</v>
      </c>
      <c r="Y33" s="105">
        <f t="shared" si="22"/>
        <v>1</v>
      </c>
      <c r="Z33" s="421"/>
      <c r="AA33" s="421"/>
      <c r="AB33" s="421"/>
      <c r="AC33" s="420"/>
      <c r="AD33" s="420"/>
      <c r="AE33" s="420"/>
    </row>
    <row r="34" spans="2:31" ht="20.25" x14ac:dyDescent="0.2">
      <c r="B34" s="405"/>
      <c r="C34" s="283">
        <f>VLOOKUP(G34,'Sheet 1'!D:E,2,FALSE)</f>
        <v>24272</v>
      </c>
      <c r="D34" s="287" t="s">
        <v>574</v>
      </c>
      <c r="E34" s="287" t="s">
        <v>572</v>
      </c>
      <c r="F34" s="336" t="s">
        <v>158</v>
      </c>
      <c r="G34" s="342" t="s">
        <v>339</v>
      </c>
      <c r="H34" s="92" t="s">
        <v>37</v>
      </c>
      <c r="I34" s="83"/>
      <c r="J34" s="35" t="str">
        <f>VLOOKUP(C34,'Sheet 1'!E:L,7,FALSE)</f>
        <v>09/12/2024</v>
      </c>
      <c r="K34" s="70">
        <f t="shared" si="15"/>
        <v>2476</v>
      </c>
      <c r="L34" s="39">
        <f>VLOOKUP(C34,'Sheet 1'!E:K,4,FALSE)</f>
        <v>100</v>
      </c>
      <c r="M34" s="39">
        <f>VLOOKUP(C34,'Sheet 1'!E:J,6,FALSE)</f>
        <v>100</v>
      </c>
      <c r="N34" s="28">
        <f t="shared" ref="N34" si="24">IF(K34&lt;0,0,M34)</f>
        <v>100</v>
      </c>
      <c r="O34" s="45">
        <f t="shared" ref="O34" si="25">L34</f>
        <v>100</v>
      </c>
      <c r="P34" s="48">
        <f t="shared" ref="P34" si="26">N34</f>
        <v>100</v>
      </c>
      <c r="Q34" s="8">
        <f t="shared" si="18"/>
        <v>1</v>
      </c>
      <c r="R34" s="80">
        <f t="shared" si="20"/>
        <v>1</v>
      </c>
      <c r="S34" s="410"/>
      <c r="T34" s="132">
        <v>45292</v>
      </c>
      <c r="U34" s="132">
        <v>45657</v>
      </c>
      <c r="V34" s="83">
        <f t="shared" si="21"/>
        <v>366</v>
      </c>
      <c r="W34" s="83">
        <f>'TABLA CONTENIDO'!$F$3-T34+1</f>
        <v>366</v>
      </c>
      <c r="X34" s="38">
        <f t="shared" si="23"/>
        <v>1</v>
      </c>
      <c r="Y34" s="105">
        <f t="shared" si="22"/>
        <v>1</v>
      </c>
      <c r="Z34" s="421"/>
      <c r="AA34" s="421"/>
      <c r="AB34" s="421"/>
      <c r="AC34" s="420"/>
      <c r="AD34" s="420"/>
      <c r="AE34" s="420"/>
    </row>
    <row r="35" spans="2:31" ht="20.25" x14ac:dyDescent="0.2">
      <c r="B35" s="429" t="s">
        <v>377</v>
      </c>
      <c r="C35" s="283">
        <f>VLOOKUP(G35,'Sheet 1'!D:E,2,FALSE)</f>
        <v>24316</v>
      </c>
      <c r="D35" s="287" t="s">
        <v>574</v>
      </c>
      <c r="E35" s="287" t="s">
        <v>572</v>
      </c>
      <c r="F35" s="336" t="s">
        <v>166</v>
      </c>
      <c r="G35" s="342" t="s">
        <v>340</v>
      </c>
      <c r="H35" s="92" t="s">
        <v>37</v>
      </c>
      <c r="I35" s="83"/>
      <c r="J35" s="35" t="str">
        <f>VLOOKUP(C35,'Sheet 1'!E:L,7,FALSE)</f>
        <v>10/12/2024</v>
      </c>
      <c r="K35" s="70">
        <f t="shared" si="15"/>
        <v>2477</v>
      </c>
      <c r="L35" s="39">
        <f>VLOOKUP(C35,'Sheet 1'!E:K,4,FALSE)</f>
        <v>100</v>
      </c>
      <c r="M35" s="39">
        <f>VLOOKUP(C35,'Sheet 1'!E:J,6,FALSE)</f>
        <v>96.67</v>
      </c>
      <c r="N35" s="28">
        <f t="shared" si="16"/>
        <v>96.67</v>
      </c>
      <c r="O35" s="45">
        <f t="shared" si="17"/>
        <v>100</v>
      </c>
      <c r="P35" s="48">
        <f t="shared" si="19"/>
        <v>96.67</v>
      </c>
      <c r="Q35" s="8">
        <f t="shared" si="18"/>
        <v>0.9667</v>
      </c>
      <c r="R35" s="80">
        <f t="shared" si="20"/>
        <v>0.9667</v>
      </c>
      <c r="S35" s="410">
        <f>AVERAGE(R35:R38)</f>
        <v>0.98499999999999999</v>
      </c>
      <c r="T35" s="132">
        <v>45292</v>
      </c>
      <c r="U35" s="132">
        <v>45657</v>
      </c>
      <c r="V35" s="83">
        <f t="shared" si="21"/>
        <v>366</v>
      </c>
      <c r="W35" s="83">
        <f>'TABLA CONTENIDO'!$F$3-T35+1</f>
        <v>366</v>
      </c>
      <c r="X35" s="38">
        <f t="shared" si="23"/>
        <v>1</v>
      </c>
      <c r="Y35" s="105">
        <f t="shared" si="22"/>
        <v>1</v>
      </c>
      <c r="Z35" s="421">
        <f>Presupuesto!C17</f>
        <v>40841356</v>
      </c>
      <c r="AA35" s="421">
        <f>Presupuesto!D17</f>
        <v>36683966</v>
      </c>
      <c r="AB35" s="421">
        <f>Presupuesto!E17</f>
        <v>25158526</v>
      </c>
      <c r="AC35" s="420">
        <f>Presupuesto!F17</f>
        <v>0.89820636709515722</v>
      </c>
      <c r="AD35" s="420">
        <f>Presupuesto!G17</f>
        <v>0.68581804922619327</v>
      </c>
      <c r="AE35" s="420">
        <f>Presupuesto!H17</f>
        <v>0.61600613848374675</v>
      </c>
    </row>
    <row r="36" spans="2:31" ht="20.25" x14ac:dyDescent="0.2">
      <c r="B36" s="411"/>
      <c r="C36" s="283">
        <f>VLOOKUP(G36,'Sheet 1'!D:E,2,FALSE)</f>
        <v>24304</v>
      </c>
      <c r="D36" s="287" t="s">
        <v>574</v>
      </c>
      <c r="E36" s="287" t="s">
        <v>572</v>
      </c>
      <c r="F36" s="336" t="s">
        <v>165</v>
      </c>
      <c r="G36" s="342" t="s">
        <v>341</v>
      </c>
      <c r="H36" s="92" t="s">
        <v>37</v>
      </c>
      <c r="I36" s="83"/>
      <c r="J36" s="35" t="str">
        <f>VLOOKUP(C36,'Sheet 1'!E:L,7,FALSE)</f>
        <v>09/12/2024</v>
      </c>
      <c r="K36" s="70">
        <f t="shared" si="15"/>
        <v>2476</v>
      </c>
      <c r="L36" s="39">
        <f>VLOOKUP(C36,'Sheet 1'!E:K,4,FALSE)</f>
        <v>100</v>
      </c>
      <c r="M36" s="39">
        <f>VLOOKUP(C36,'Sheet 1'!E:J,6,FALSE)</f>
        <v>100</v>
      </c>
      <c r="N36" s="28">
        <f t="shared" si="16"/>
        <v>100</v>
      </c>
      <c r="O36" s="45">
        <f t="shared" si="17"/>
        <v>100</v>
      </c>
      <c r="P36" s="48">
        <f t="shared" si="19"/>
        <v>100</v>
      </c>
      <c r="Q36" s="8">
        <f t="shared" si="18"/>
        <v>1</v>
      </c>
      <c r="R36" s="80">
        <f t="shared" si="20"/>
        <v>1</v>
      </c>
      <c r="S36" s="410"/>
      <c r="T36" s="132">
        <v>45292</v>
      </c>
      <c r="U36" s="132">
        <v>45657</v>
      </c>
      <c r="V36" s="83">
        <f t="shared" si="21"/>
        <v>366</v>
      </c>
      <c r="W36" s="83">
        <f>'TABLA CONTENIDO'!$F$3-T36+1</f>
        <v>366</v>
      </c>
      <c r="X36" s="38">
        <f t="shared" si="23"/>
        <v>1</v>
      </c>
      <c r="Y36" s="105">
        <f t="shared" si="22"/>
        <v>1</v>
      </c>
      <c r="Z36" s="421"/>
      <c r="AA36" s="421"/>
      <c r="AB36" s="421"/>
      <c r="AC36" s="420"/>
      <c r="AD36" s="420"/>
      <c r="AE36" s="420"/>
    </row>
    <row r="37" spans="2:31" ht="20.25" x14ac:dyDescent="0.2">
      <c r="B37" s="411"/>
      <c r="C37" s="283">
        <f>VLOOKUP(G37,'Sheet 1'!D:E,2,FALSE)</f>
        <v>24305</v>
      </c>
      <c r="D37" s="287" t="s">
        <v>574</v>
      </c>
      <c r="E37" s="287" t="s">
        <v>572</v>
      </c>
      <c r="F37" s="336" t="s">
        <v>164</v>
      </c>
      <c r="G37" s="342" t="s">
        <v>342</v>
      </c>
      <c r="H37" s="92" t="s">
        <v>37</v>
      </c>
      <c r="I37" s="83"/>
      <c r="J37" s="35" t="str">
        <f>VLOOKUP(C37,'Sheet 1'!E:L,7,FALSE)</f>
        <v>10/12/2024</v>
      </c>
      <c r="K37" s="70">
        <f t="shared" si="15"/>
        <v>2477</v>
      </c>
      <c r="L37" s="39">
        <f>VLOOKUP(C37,'Sheet 1'!E:K,4,FALSE)</f>
        <v>100</v>
      </c>
      <c r="M37" s="39">
        <f>VLOOKUP(C37,'Sheet 1'!E:J,6,FALSE)</f>
        <v>97.33</v>
      </c>
      <c r="N37" s="28">
        <f t="shared" si="16"/>
        <v>97.33</v>
      </c>
      <c r="O37" s="45">
        <f t="shared" si="17"/>
        <v>100</v>
      </c>
      <c r="P37" s="48">
        <f t="shared" si="19"/>
        <v>97.33</v>
      </c>
      <c r="Q37" s="8">
        <f t="shared" si="18"/>
        <v>0.97329999999999994</v>
      </c>
      <c r="R37" s="80">
        <f t="shared" si="20"/>
        <v>0.97329999999999994</v>
      </c>
      <c r="S37" s="410"/>
      <c r="T37" s="132">
        <v>45292</v>
      </c>
      <c r="U37" s="132">
        <v>45657</v>
      </c>
      <c r="V37" s="83">
        <f t="shared" si="21"/>
        <v>366</v>
      </c>
      <c r="W37" s="83">
        <f>'TABLA CONTENIDO'!$F$3-T37+1</f>
        <v>366</v>
      </c>
      <c r="X37" s="38">
        <f t="shared" si="23"/>
        <v>1</v>
      </c>
      <c r="Y37" s="105">
        <f t="shared" si="22"/>
        <v>1</v>
      </c>
      <c r="Z37" s="421"/>
      <c r="AA37" s="421"/>
      <c r="AB37" s="421"/>
      <c r="AC37" s="420"/>
      <c r="AD37" s="420"/>
      <c r="AE37" s="420"/>
    </row>
    <row r="38" spans="2:31" ht="20.25" x14ac:dyDescent="0.2">
      <c r="B38" s="405"/>
      <c r="C38" s="283">
        <f>VLOOKUP(G38,'Sheet 1'!D:E,2,FALSE)</f>
        <v>24306</v>
      </c>
      <c r="D38" s="287" t="s">
        <v>574</v>
      </c>
      <c r="E38" s="287" t="s">
        <v>572</v>
      </c>
      <c r="F38" s="336" t="s">
        <v>163</v>
      </c>
      <c r="G38" s="342" t="s">
        <v>343</v>
      </c>
      <c r="H38" s="92" t="s">
        <v>37</v>
      </c>
      <c r="I38" s="83"/>
      <c r="J38" s="35" t="str">
        <f>VLOOKUP(C38,'Sheet 1'!E:L,7,FALSE)</f>
        <v>10/12/2024</v>
      </c>
      <c r="K38" s="70">
        <f t="shared" si="15"/>
        <v>2477</v>
      </c>
      <c r="L38" s="39">
        <f>VLOOKUP(C38,'Sheet 1'!E:K,4,FALSE)</f>
        <v>100</v>
      </c>
      <c r="M38" s="39">
        <f>VLOOKUP(C38,'Sheet 1'!E:J,6,FALSE)</f>
        <v>100</v>
      </c>
      <c r="N38" s="28">
        <f t="shared" si="16"/>
        <v>100</v>
      </c>
      <c r="O38" s="45">
        <f t="shared" si="17"/>
        <v>100</v>
      </c>
      <c r="P38" s="48">
        <f t="shared" si="19"/>
        <v>100</v>
      </c>
      <c r="Q38" s="8">
        <f t="shared" si="18"/>
        <v>1</v>
      </c>
      <c r="R38" s="80">
        <f t="shared" si="20"/>
        <v>1</v>
      </c>
      <c r="S38" s="410"/>
      <c r="T38" s="132">
        <v>45292</v>
      </c>
      <c r="U38" s="132">
        <v>45657</v>
      </c>
      <c r="V38" s="83">
        <f t="shared" si="21"/>
        <v>366</v>
      </c>
      <c r="W38" s="83">
        <f>'TABLA CONTENIDO'!$F$3-T38+1</f>
        <v>366</v>
      </c>
      <c r="X38" s="38">
        <f t="shared" si="23"/>
        <v>1</v>
      </c>
      <c r="Y38" s="105">
        <f t="shared" si="22"/>
        <v>1</v>
      </c>
      <c r="Z38" s="421"/>
      <c r="AA38" s="421"/>
      <c r="AB38" s="421"/>
      <c r="AC38" s="420"/>
      <c r="AD38" s="420"/>
      <c r="AE38" s="420"/>
    </row>
    <row r="39" spans="2:31" ht="20.25" customHeight="1" x14ac:dyDescent="0.2">
      <c r="B39" s="429" t="s">
        <v>378</v>
      </c>
      <c r="C39" s="283">
        <f>VLOOKUP(G39,'Sheet 1'!D:E,2,FALSE)</f>
        <v>24309</v>
      </c>
      <c r="D39" s="287" t="s">
        <v>574</v>
      </c>
      <c r="E39" s="287" t="s">
        <v>572</v>
      </c>
      <c r="F39" s="336" t="s">
        <v>170</v>
      </c>
      <c r="G39" s="342" t="s">
        <v>247</v>
      </c>
      <c r="H39" s="92" t="s">
        <v>37</v>
      </c>
      <c r="I39" s="83"/>
      <c r="J39" s="35" t="str">
        <f>VLOOKUP(C39,'Sheet 1'!E:L,7,FALSE)</f>
        <v>10/12/2024</v>
      </c>
      <c r="K39" s="70">
        <f t="shared" si="15"/>
        <v>2477</v>
      </c>
      <c r="L39" s="39">
        <f>VLOOKUP(C39,'Sheet 1'!E:K,4,FALSE)</f>
        <v>100</v>
      </c>
      <c r="M39" s="39">
        <f>VLOOKUP(C39,'Sheet 1'!E:J,6,FALSE)</f>
        <v>100</v>
      </c>
      <c r="N39" s="28">
        <f t="shared" si="16"/>
        <v>100</v>
      </c>
      <c r="O39" s="45">
        <f t="shared" si="17"/>
        <v>100</v>
      </c>
      <c r="P39" s="48">
        <f t="shared" si="19"/>
        <v>100</v>
      </c>
      <c r="Q39" s="8">
        <f t="shared" si="18"/>
        <v>1</v>
      </c>
      <c r="R39" s="80">
        <f t="shared" si="20"/>
        <v>1</v>
      </c>
      <c r="S39" s="410">
        <f>AVERAGE(R39:R42)</f>
        <v>0.9929</v>
      </c>
      <c r="T39" s="132">
        <v>45292</v>
      </c>
      <c r="U39" s="132">
        <v>45657</v>
      </c>
      <c r="V39" s="83">
        <f t="shared" si="21"/>
        <v>366</v>
      </c>
      <c r="W39" s="83">
        <f>'TABLA CONTENIDO'!$F$3-T39+1</f>
        <v>366</v>
      </c>
      <c r="X39" s="38">
        <f t="shared" si="23"/>
        <v>1</v>
      </c>
      <c r="Y39" s="105">
        <f t="shared" si="22"/>
        <v>1</v>
      </c>
      <c r="Z39" s="421">
        <f>Presupuesto!C18</f>
        <v>453422905</v>
      </c>
      <c r="AA39" s="421">
        <f>Presupuesto!D18</f>
        <v>310501543</v>
      </c>
      <c r="AB39" s="421">
        <f>Presupuesto!E18</f>
        <v>235793879</v>
      </c>
      <c r="AC39" s="420">
        <f>Presupuesto!F18</f>
        <v>0.68479456943181993</v>
      </c>
      <c r="AD39" s="420">
        <f>Presupuesto!G18</f>
        <v>0.75939680273988208</v>
      </c>
      <c r="AE39" s="420">
        <f>Presupuesto!H18</f>
        <v>0.52003080656015821</v>
      </c>
    </row>
    <row r="40" spans="2:31" ht="20.25" x14ac:dyDescent="0.2">
      <c r="B40" s="411"/>
      <c r="C40" s="283">
        <f>VLOOKUP(G40,'Sheet 1'!D:E,2,FALSE)</f>
        <v>24310</v>
      </c>
      <c r="D40" s="287" t="s">
        <v>574</v>
      </c>
      <c r="E40" s="287" t="s">
        <v>572</v>
      </c>
      <c r="F40" s="336" t="s">
        <v>169</v>
      </c>
      <c r="G40" s="342" t="s">
        <v>248</v>
      </c>
      <c r="H40" s="92" t="s">
        <v>37</v>
      </c>
      <c r="I40" s="83"/>
      <c r="J40" s="35" t="str">
        <f>VLOOKUP(C40,'Sheet 1'!E:L,7,FALSE)</f>
        <v>10/12/2024</v>
      </c>
      <c r="K40" s="70">
        <f t="shared" si="15"/>
        <v>2477</v>
      </c>
      <c r="L40" s="39">
        <f>VLOOKUP(C40,'Sheet 1'!E:K,4,FALSE)</f>
        <v>100</v>
      </c>
      <c r="M40" s="39">
        <f>VLOOKUP(C40,'Sheet 1'!E:J,6,FALSE)</f>
        <v>100</v>
      </c>
      <c r="N40" s="28">
        <f t="shared" si="16"/>
        <v>100</v>
      </c>
      <c r="O40" s="45">
        <f t="shared" si="17"/>
        <v>100</v>
      </c>
      <c r="P40" s="48">
        <f t="shared" si="19"/>
        <v>100</v>
      </c>
      <c r="Q40" s="8">
        <f t="shared" si="18"/>
        <v>1</v>
      </c>
      <c r="R40" s="80">
        <f t="shared" si="20"/>
        <v>1</v>
      </c>
      <c r="S40" s="410"/>
      <c r="T40" s="132">
        <v>45292</v>
      </c>
      <c r="U40" s="132">
        <v>45657</v>
      </c>
      <c r="V40" s="83">
        <f t="shared" si="21"/>
        <v>366</v>
      </c>
      <c r="W40" s="83">
        <f>'TABLA CONTENIDO'!$F$3-T40+1</f>
        <v>366</v>
      </c>
      <c r="X40" s="38">
        <f t="shared" si="23"/>
        <v>1</v>
      </c>
      <c r="Y40" s="105">
        <f t="shared" si="22"/>
        <v>1</v>
      </c>
      <c r="Z40" s="421"/>
      <c r="AA40" s="421"/>
      <c r="AB40" s="421"/>
      <c r="AC40" s="420"/>
      <c r="AD40" s="420"/>
      <c r="AE40" s="420"/>
    </row>
    <row r="41" spans="2:31" ht="20.25" x14ac:dyDescent="0.2">
      <c r="B41" s="411"/>
      <c r="C41" s="283">
        <f>VLOOKUP(G41,'Sheet 1'!D:E,2,FALSE)</f>
        <v>24319</v>
      </c>
      <c r="D41" s="287" t="s">
        <v>574</v>
      </c>
      <c r="E41" s="287" t="s">
        <v>572</v>
      </c>
      <c r="F41" s="336" t="s">
        <v>168</v>
      </c>
      <c r="G41" s="342" t="s">
        <v>249</v>
      </c>
      <c r="H41" s="92" t="s">
        <v>37</v>
      </c>
      <c r="I41" s="83"/>
      <c r="J41" s="35" t="str">
        <f>VLOOKUP(C41,'Sheet 1'!E:L,7,FALSE)</f>
        <v>10/12/2024</v>
      </c>
      <c r="K41" s="70">
        <f t="shared" si="15"/>
        <v>2477</v>
      </c>
      <c r="L41" s="39">
        <f>VLOOKUP(C41,'Sheet 1'!E:K,4,FALSE)</f>
        <v>100</v>
      </c>
      <c r="M41" s="39">
        <f>VLOOKUP(C41,'Sheet 1'!E:J,6,FALSE)</f>
        <v>100</v>
      </c>
      <c r="N41" s="28">
        <f t="shared" si="16"/>
        <v>100</v>
      </c>
      <c r="O41" s="45">
        <f t="shared" si="17"/>
        <v>100</v>
      </c>
      <c r="P41" s="48">
        <f t="shared" si="19"/>
        <v>100</v>
      </c>
      <c r="Q41" s="8">
        <f t="shared" si="18"/>
        <v>1</v>
      </c>
      <c r="R41" s="80">
        <f t="shared" si="20"/>
        <v>1</v>
      </c>
      <c r="S41" s="410"/>
      <c r="T41" s="132">
        <v>45292</v>
      </c>
      <c r="U41" s="132">
        <v>45657</v>
      </c>
      <c r="V41" s="83">
        <f t="shared" si="21"/>
        <v>366</v>
      </c>
      <c r="W41" s="83">
        <f>'TABLA CONTENIDO'!$F$3-T41+1</f>
        <v>366</v>
      </c>
      <c r="X41" s="38">
        <f t="shared" si="23"/>
        <v>1</v>
      </c>
      <c r="Y41" s="105">
        <f t="shared" si="22"/>
        <v>1</v>
      </c>
      <c r="Z41" s="421"/>
      <c r="AA41" s="421"/>
      <c r="AB41" s="421"/>
      <c r="AC41" s="420"/>
      <c r="AD41" s="420"/>
      <c r="AE41" s="420"/>
    </row>
    <row r="42" spans="2:31" ht="20.25" x14ac:dyDescent="0.2">
      <c r="B42" s="405"/>
      <c r="C42" s="283">
        <f>VLOOKUP(G42,'Sheet 1'!D:E,2,FALSE)</f>
        <v>24320</v>
      </c>
      <c r="D42" s="287" t="s">
        <v>574</v>
      </c>
      <c r="E42" s="287" t="s">
        <v>572</v>
      </c>
      <c r="F42" s="336" t="s">
        <v>167</v>
      </c>
      <c r="G42" s="342" t="s">
        <v>250</v>
      </c>
      <c r="H42" s="92" t="s">
        <v>37</v>
      </c>
      <c r="I42" s="83"/>
      <c r="J42" s="35" t="str">
        <f>VLOOKUP(C42,'Sheet 1'!E:L,7,FALSE)</f>
        <v>10/12/2024</v>
      </c>
      <c r="K42" s="70">
        <f t="shared" si="15"/>
        <v>2477</v>
      </c>
      <c r="L42" s="39">
        <f>VLOOKUP(C42,'Sheet 1'!E:K,4,FALSE)</f>
        <v>100</v>
      </c>
      <c r="M42" s="39">
        <f>VLOOKUP(C42,'Sheet 1'!E:J,6,FALSE)</f>
        <v>97.16</v>
      </c>
      <c r="N42" s="28">
        <f t="shared" si="16"/>
        <v>97.16</v>
      </c>
      <c r="O42" s="45">
        <f t="shared" si="17"/>
        <v>100</v>
      </c>
      <c r="P42" s="48">
        <f t="shared" si="19"/>
        <v>97.16</v>
      </c>
      <c r="Q42" s="8">
        <f t="shared" si="18"/>
        <v>0.97160000000000002</v>
      </c>
      <c r="R42" s="80">
        <f t="shared" si="20"/>
        <v>0.97160000000000002</v>
      </c>
      <c r="S42" s="410"/>
      <c r="T42" s="132">
        <v>45292</v>
      </c>
      <c r="U42" s="132">
        <v>45657</v>
      </c>
      <c r="V42" s="83">
        <f t="shared" si="21"/>
        <v>366</v>
      </c>
      <c r="W42" s="83">
        <f>'TABLA CONTENIDO'!$F$3-T42+1</f>
        <v>366</v>
      </c>
      <c r="X42" s="38">
        <f t="shared" si="23"/>
        <v>1</v>
      </c>
      <c r="Y42" s="105">
        <f t="shared" si="22"/>
        <v>1</v>
      </c>
      <c r="Z42" s="421"/>
      <c r="AA42" s="421"/>
      <c r="AB42" s="421"/>
      <c r="AC42" s="420"/>
      <c r="AD42" s="420"/>
      <c r="AE42" s="420"/>
    </row>
    <row r="43" spans="2:31" ht="20.25" customHeight="1" x14ac:dyDescent="0.2">
      <c r="B43" s="429" t="s">
        <v>379</v>
      </c>
      <c r="C43" s="283">
        <f>VLOOKUP(G43,'Sheet 1'!D:E,2,FALSE)</f>
        <v>24322</v>
      </c>
      <c r="D43" s="287" t="s">
        <v>574</v>
      </c>
      <c r="E43" s="287" t="s">
        <v>572</v>
      </c>
      <c r="F43" s="336" t="s">
        <v>172</v>
      </c>
      <c r="G43" s="342" t="s">
        <v>245</v>
      </c>
      <c r="H43" s="92" t="s">
        <v>37</v>
      </c>
      <c r="I43" s="83"/>
      <c r="J43" s="35" t="str">
        <f>VLOOKUP(C43,'Sheet 1'!E:L,7,FALSE)</f>
        <v>10/12/2024</v>
      </c>
      <c r="K43" s="70">
        <f t="shared" si="15"/>
        <v>2477</v>
      </c>
      <c r="L43" s="39">
        <f>VLOOKUP(C43,'Sheet 1'!E:K,4,FALSE)</f>
        <v>100</v>
      </c>
      <c r="M43" s="39">
        <f>VLOOKUP(C43,'Sheet 1'!E:J,6,FALSE)</f>
        <v>95.63</v>
      </c>
      <c r="N43" s="28">
        <f t="shared" si="16"/>
        <v>95.63</v>
      </c>
      <c r="O43" s="45">
        <f t="shared" ref="O43" si="27">L43</f>
        <v>100</v>
      </c>
      <c r="P43" s="48">
        <f t="shared" si="19"/>
        <v>95.63</v>
      </c>
      <c r="Q43" s="8">
        <f t="shared" si="18"/>
        <v>0.95629999999999993</v>
      </c>
      <c r="R43" s="80">
        <f t="shared" si="20"/>
        <v>0.95629999999999993</v>
      </c>
      <c r="S43" s="410">
        <f>AVERAGE(R43:R45)</f>
        <v>0.98543333333333327</v>
      </c>
      <c r="T43" s="132">
        <v>45292</v>
      </c>
      <c r="U43" s="132">
        <v>45657</v>
      </c>
      <c r="V43" s="83">
        <f t="shared" si="21"/>
        <v>366</v>
      </c>
      <c r="W43" s="83">
        <f>'TABLA CONTENIDO'!$F$3-T43+1</f>
        <v>366</v>
      </c>
      <c r="X43" s="38">
        <f t="shared" si="23"/>
        <v>1</v>
      </c>
      <c r="Y43" s="105">
        <f t="shared" si="22"/>
        <v>1</v>
      </c>
      <c r="Z43" s="421">
        <f>Presupuesto!C19</f>
        <v>38323398</v>
      </c>
      <c r="AA43" s="421">
        <f>Presupuesto!D19</f>
        <v>35978466</v>
      </c>
      <c r="AB43" s="421">
        <f>Presupuesto!E19</f>
        <v>30648300</v>
      </c>
      <c r="AC43" s="420">
        <f>Presupuesto!F19</f>
        <v>0.93881200200462389</v>
      </c>
      <c r="AD43" s="420">
        <f>Presupuesto!G19</f>
        <v>0.85185121566883926</v>
      </c>
      <c r="AE43" s="420">
        <f>Presupuesto!H19</f>
        <v>0.79972814519213564</v>
      </c>
    </row>
    <row r="44" spans="2:31" ht="20.25" x14ac:dyDescent="0.2">
      <c r="B44" s="411"/>
      <c r="C44" s="283">
        <f>VLOOKUP(G44,'Sheet 1'!D:E,2,FALSE)</f>
        <v>24323</v>
      </c>
      <c r="D44" s="287" t="s">
        <v>574</v>
      </c>
      <c r="E44" s="287" t="s">
        <v>572</v>
      </c>
      <c r="F44" s="336" t="s">
        <v>544</v>
      </c>
      <c r="G44" s="342" t="s">
        <v>545</v>
      </c>
      <c r="H44" s="92" t="s">
        <v>37</v>
      </c>
      <c r="I44" s="83"/>
      <c r="J44" s="35" t="str">
        <f>VLOOKUP(C44,'Sheet 1'!E:L,7,FALSE)</f>
        <v>10/12/2024</v>
      </c>
      <c r="K44" s="70">
        <f t="shared" si="15"/>
        <v>2477</v>
      </c>
      <c r="L44" s="39">
        <f>VLOOKUP(C44,'Sheet 1'!E:K,4,FALSE)</f>
        <v>100</v>
      </c>
      <c r="M44" s="39">
        <f>VLOOKUP(C44,'Sheet 1'!E:J,6,FALSE)</f>
        <v>100</v>
      </c>
      <c r="N44" s="28">
        <f t="shared" si="16"/>
        <v>100</v>
      </c>
      <c r="O44" s="45">
        <f t="shared" si="17"/>
        <v>100</v>
      </c>
      <c r="P44" s="48">
        <f t="shared" si="19"/>
        <v>100</v>
      </c>
      <c r="Q44" s="8">
        <f t="shared" si="18"/>
        <v>1</v>
      </c>
      <c r="R44" s="80">
        <f t="shared" si="20"/>
        <v>1</v>
      </c>
      <c r="S44" s="410"/>
      <c r="T44" s="132">
        <v>45292</v>
      </c>
      <c r="U44" s="132">
        <v>45657</v>
      </c>
      <c r="V44" s="83">
        <f t="shared" si="21"/>
        <v>366</v>
      </c>
      <c r="W44" s="83">
        <f>'TABLA CONTENIDO'!$F$3-T44+1</f>
        <v>366</v>
      </c>
      <c r="X44" s="38">
        <f t="shared" si="23"/>
        <v>1</v>
      </c>
      <c r="Y44" s="105">
        <f t="shared" si="22"/>
        <v>1</v>
      </c>
      <c r="Z44" s="421"/>
      <c r="AA44" s="421"/>
      <c r="AB44" s="421"/>
      <c r="AC44" s="420"/>
      <c r="AD44" s="420"/>
      <c r="AE44" s="420"/>
    </row>
    <row r="45" spans="2:31" ht="20.25" x14ac:dyDescent="0.2">
      <c r="B45" s="405"/>
      <c r="C45" s="283">
        <f>VLOOKUP(G45,'Sheet 1'!D:E,2,FALSE)</f>
        <v>24333</v>
      </c>
      <c r="D45" s="287" t="s">
        <v>574</v>
      </c>
      <c r="E45" s="287" t="s">
        <v>572</v>
      </c>
      <c r="F45" s="336" t="s">
        <v>171</v>
      </c>
      <c r="G45" s="342" t="s">
        <v>240</v>
      </c>
      <c r="H45" s="92" t="s">
        <v>37</v>
      </c>
      <c r="I45" s="83"/>
      <c r="J45" s="35" t="str">
        <f>VLOOKUP(C45,'Sheet 1'!E:L,7,FALSE)</f>
        <v>10/12/2024</v>
      </c>
      <c r="K45" s="70">
        <f t="shared" si="15"/>
        <v>2477</v>
      </c>
      <c r="L45" s="39">
        <f>VLOOKUP(C45,'Sheet 1'!E:K,4,FALSE)</f>
        <v>100</v>
      </c>
      <c r="M45" s="39">
        <f>VLOOKUP(C45,'Sheet 1'!E:J,6,FALSE)</f>
        <v>100</v>
      </c>
      <c r="N45" s="28">
        <f t="shared" si="16"/>
        <v>100</v>
      </c>
      <c r="O45" s="45">
        <f t="shared" si="17"/>
        <v>100</v>
      </c>
      <c r="P45" s="48">
        <f t="shared" si="19"/>
        <v>100</v>
      </c>
      <c r="Q45" s="8">
        <f t="shared" si="18"/>
        <v>1</v>
      </c>
      <c r="R45" s="80">
        <f t="shared" si="20"/>
        <v>1</v>
      </c>
      <c r="S45" s="410"/>
      <c r="T45" s="132">
        <v>45292</v>
      </c>
      <c r="U45" s="132">
        <v>45657</v>
      </c>
      <c r="V45" s="83">
        <f t="shared" si="21"/>
        <v>366</v>
      </c>
      <c r="W45" s="83">
        <f>'TABLA CONTENIDO'!$F$3-T45+1</f>
        <v>366</v>
      </c>
      <c r="X45" s="38">
        <f t="shared" si="23"/>
        <v>1</v>
      </c>
      <c r="Y45" s="105">
        <f t="shared" si="22"/>
        <v>1</v>
      </c>
      <c r="Z45" s="421"/>
      <c r="AA45" s="421"/>
      <c r="AB45" s="421"/>
      <c r="AC45" s="420"/>
      <c r="AD45" s="420"/>
      <c r="AE45" s="420"/>
    </row>
    <row r="46" spans="2:31" ht="20.25" customHeight="1" x14ac:dyDescent="0.2">
      <c r="B46" s="429" t="s">
        <v>380</v>
      </c>
      <c r="C46" s="283">
        <f>VLOOKUP(G46,'Sheet 1'!D:E,2,FALSE)</f>
        <v>24334</v>
      </c>
      <c r="D46" s="287" t="s">
        <v>574</v>
      </c>
      <c r="E46" s="287" t="s">
        <v>572</v>
      </c>
      <c r="F46" s="336" t="s">
        <v>175</v>
      </c>
      <c r="G46" s="342" t="s">
        <v>632</v>
      </c>
      <c r="H46" s="92" t="s">
        <v>37</v>
      </c>
      <c r="I46" s="83"/>
      <c r="J46" s="35" t="str">
        <f>VLOOKUP(C46,'Sheet 1'!E:L,7,FALSE)</f>
        <v>10/12/2024</v>
      </c>
      <c r="K46" s="70">
        <f t="shared" si="15"/>
        <v>2477</v>
      </c>
      <c r="L46" s="39">
        <f>VLOOKUP(C46,'Sheet 1'!E:K,4,FALSE)</f>
        <v>100</v>
      </c>
      <c r="M46" s="39">
        <f>VLOOKUP(C46,'Sheet 1'!E:J,6,FALSE)</f>
        <v>93.33</v>
      </c>
      <c r="N46" s="28">
        <f t="shared" si="16"/>
        <v>93.33</v>
      </c>
      <c r="O46" s="45">
        <f t="shared" ref="O46" si="28">L46</f>
        <v>100</v>
      </c>
      <c r="P46" s="48">
        <f t="shared" si="19"/>
        <v>93.33</v>
      </c>
      <c r="Q46" s="8">
        <f t="shared" si="18"/>
        <v>0.93330000000000002</v>
      </c>
      <c r="R46" s="80">
        <f t="shared" si="20"/>
        <v>0.93330000000000002</v>
      </c>
      <c r="S46" s="410">
        <f>AVERAGE(R46:R48)</f>
        <v>0.97776666666666667</v>
      </c>
      <c r="T46" s="132">
        <v>45292</v>
      </c>
      <c r="U46" s="132">
        <v>45657</v>
      </c>
      <c r="V46" s="83">
        <f t="shared" si="21"/>
        <v>366</v>
      </c>
      <c r="W46" s="83">
        <f>'TABLA CONTENIDO'!$F$3-T46+1</f>
        <v>366</v>
      </c>
      <c r="X46" s="38">
        <f t="shared" si="23"/>
        <v>1</v>
      </c>
      <c r="Y46" s="105">
        <f t="shared" si="22"/>
        <v>1</v>
      </c>
      <c r="Z46" s="421">
        <f>Presupuesto!C20</f>
        <v>31391520</v>
      </c>
      <c r="AA46" s="421">
        <f>Presupuesto!D20</f>
        <v>31391520</v>
      </c>
      <c r="AB46" s="421">
        <f>Presupuesto!E20</f>
        <v>28737000</v>
      </c>
      <c r="AC46" s="420">
        <f>Presupuesto!F20</f>
        <v>1</v>
      </c>
      <c r="AD46" s="420">
        <f>Presupuesto!G20</f>
        <v>0.91543830945427296</v>
      </c>
      <c r="AE46" s="420">
        <f>Presupuesto!H20</f>
        <v>0.91543830945427296</v>
      </c>
    </row>
    <row r="47" spans="2:31" ht="20.25" x14ac:dyDescent="0.2">
      <c r="B47" s="411"/>
      <c r="C47" s="283">
        <f>VLOOKUP(G47,'Sheet 1'!D:E,2,FALSE)</f>
        <v>24327</v>
      </c>
      <c r="D47" s="287" t="s">
        <v>574</v>
      </c>
      <c r="E47" s="287" t="s">
        <v>572</v>
      </c>
      <c r="F47" s="336" t="s">
        <v>174</v>
      </c>
      <c r="G47" s="342" t="s">
        <v>312</v>
      </c>
      <c r="H47" s="92" t="s">
        <v>37</v>
      </c>
      <c r="I47" s="83"/>
      <c r="J47" s="35" t="str">
        <f>VLOOKUP(C47,'Sheet 1'!E:L,7,FALSE)</f>
        <v>10/12/2024</v>
      </c>
      <c r="K47" s="70">
        <f t="shared" si="15"/>
        <v>2477</v>
      </c>
      <c r="L47" s="39">
        <f>VLOOKUP(C47,'Sheet 1'!E:K,4,FALSE)</f>
        <v>100</v>
      </c>
      <c r="M47" s="39">
        <f>VLOOKUP(C47,'Sheet 1'!E:J,6,FALSE)</f>
        <v>100</v>
      </c>
      <c r="N47" s="28">
        <f t="shared" si="16"/>
        <v>100</v>
      </c>
      <c r="O47" s="45">
        <f t="shared" si="17"/>
        <v>100</v>
      </c>
      <c r="P47" s="48">
        <f t="shared" si="19"/>
        <v>100</v>
      </c>
      <c r="Q47" s="8">
        <f t="shared" si="18"/>
        <v>1</v>
      </c>
      <c r="R47" s="80">
        <f t="shared" si="20"/>
        <v>1</v>
      </c>
      <c r="S47" s="410"/>
      <c r="T47" s="132">
        <v>45292</v>
      </c>
      <c r="U47" s="132">
        <v>45657</v>
      </c>
      <c r="V47" s="83">
        <f t="shared" si="21"/>
        <v>366</v>
      </c>
      <c r="W47" s="83">
        <f>'TABLA CONTENIDO'!$F$3-T47+1</f>
        <v>366</v>
      </c>
      <c r="X47" s="38">
        <f t="shared" si="23"/>
        <v>1</v>
      </c>
      <c r="Y47" s="105">
        <f t="shared" si="22"/>
        <v>1</v>
      </c>
      <c r="Z47" s="421"/>
      <c r="AA47" s="421"/>
      <c r="AB47" s="421"/>
      <c r="AC47" s="420"/>
      <c r="AD47" s="420"/>
      <c r="AE47" s="420"/>
    </row>
    <row r="48" spans="2:31" ht="20.25" x14ac:dyDescent="0.2">
      <c r="B48" s="405"/>
      <c r="C48" s="283">
        <f>VLOOKUP(G48,'Sheet 1'!D:E,2,FALSE)</f>
        <v>24328</v>
      </c>
      <c r="D48" s="287" t="s">
        <v>574</v>
      </c>
      <c r="E48" s="287" t="s">
        <v>572</v>
      </c>
      <c r="F48" s="336" t="s">
        <v>173</v>
      </c>
      <c r="G48" s="342" t="s">
        <v>313</v>
      </c>
      <c r="H48" s="92" t="s">
        <v>37</v>
      </c>
      <c r="I48" s="83"/>
      <c r="J48" s="35" t="str">
        <f>VLOOKUP(C48,'Sheet 1'!E:L,7,FALSE)</f>
        <v>10/12/2024</v>
      </c>
      <c r="K48" s="70">
        <f t="shared" si="15"/>
        <v>2477</v>
      </c>
      <c r="L48" s="39">
        <f>VLOOKUP(C48,'Sheet 1'!E:K,4,FALSE)</f>
        <v>100</v>
      </c>
      <c r="M48" s="39">
        <f>VLOOKUP(C48,'Sheet 1'!E:J,6,FALSE)</f>
        <v>100</v>
      </c>
      <c r="N48" s="28">
        <f t="shared" si="16"/>
        <v>100</v>
      </c>
      <c r="O48" s="45">
        <f t="shared" si="17"/>
        <v>100</v>
      </c>
      <c r="P48" s="48">
        <f t="shared" si="19"/>
        <v>100</v>
      </c>
      <c r="Q48" s="8">
        <f t="shared" si="18"/>
        <v>1</v>
      </c>
      <c r="R48" s="80">
        <f t="shared" si="20"/>
        <v>1</v>
      </c>
      <c r="S48" s="410"/>
      <c r="T48" s="132">
        <v>45292</v>
      </c>
      <c r="U48" s="132">
        <v>45657</v>
      </c>
      <c r="V48" s="83">
        <f t="shared" si="21"/>
        <v>366</v>
      </c>
      <c r="W48" s="83">
        <f>'TABLA CONTENIDO'!$F$3-T48+1</f>
        <v>366</v>
      </c>
      <c r="X48" s="38">
        <f t="shared" si="23"/>
        <v>1</v>
      </c>
      <c r="Y48" s="105">
        <f t="shared" si="22"/>
        <v>1</v>
      </c>
      <c r="Z48" s="421"/>
      <c r="AA48" s="421"/>
      <c r="AB48" s="421"/>
      <c r="AC48" s="420"/>
      <c r="AD48" s="420"/>
      <c r="AE48" s="420"/>
    </row>
    <row r="49" spans="2:33" ht="25.5" customHeight="1" x14ac:dyDescent="0.2">
      <c r="B49" s="430" t="s">
        <v>381</v>
      </c>
      <c r="C49" s="283">
        <f>VLOOKUP(G49,'Sheet 1'!D:E,2,FALSE)</f>
        <v>24336</v>
      </c>
      <c r="D49" s="287" t="s">
        <v>574</v>
      </c>
      <c r="E49" s="287" t="s">
        <v>572</v>
      </c>
      <c r="F49" s="336" t="s">
        <v>178</v>
      </c>
      <c r="G49" s="342" t="s">
        <v>251</v>
      </c>
      <c r="H49" s="92" t="s">
        <v>37</v>
      </c>
      <c r="I49" s="83"/>
      <c r="J49" s="35" t="str">
        <f>VLOOKUP(C49,'Sheet 1'!E:L,7,FALSE)</f>
        <v>09/12/2024</v>
      </c>
      <c r="K49" s="70">
        <f t="shared" si="15"/>
        <v>2476</v>
      </c>
      <c r="L49" s="39">
        <f>VLOOKUP(C49,'Sheet 1'!E:K,4,FALSE)</f>
        <v>100</v>
      </c>
      <c r="M49" s="39">
        <f>VLOOKUP(C49,'Sheet 1'!E:J,6,FALSE)</f>
        <v>98.57</v>
      </c>
      <c r="N49" s="28">
        <f t="shared" si="16"/>
        <v>98.57</v>
      </c>
      <c r="O49" s="45">
        <f t="shared" si="17"/>
        <v>100</v>
      </c>
      <c r="P49" s="48">
        <f t="shared" si="19"/>
        <v>98.57</v>
      </c>
      <c r="Q49" s="8">
        <f t="shared" si="18"/>
        <v>0.98569999999999991</v>
      </c>
      <c r="R49" s="80">
        <f t="shared" si="20"/>
        <v>0.98569999999999991</v>
      </c>
      <c r="S49" s="410">
        <f>AVERAGE(R49:R52)</f>
        <v>0.97324999999999995</v>
      </c>
      <c r="T49" s="132">
        <v>45292</v>
      </c>
      <c r="U49" s="132">
        <v>45657</v>
      </c>
      <c r="V49" s="83">
        <f t="shared" si="21"/>
        <v>366</v>
      </c>
      <c r="W49" s="83">
        <f>'TABLA CONTENIDO'!$F$3-T49+1</f>
        <v>366</v>
      </c>
      <c r="X49" s="38">
        <f t="shared" si="23"/>
        <v>1</v>
      </c>
      <c r="Y49" s="105">
        <f t="shared" si="22"/>
        <v>1</v>
      </c>
      <c r="Z49" s="421">
        <f>Presupuesto!C21</f>
        <v>254052127</v>
      </c>
      <c r="AA49" s="421">
        <f>Presupuesto!D21</f>
        <v>252697762</v>
      </c>
      <c r="AB49" s="421">
        <f>Presupuesto!E21</f>
        <v>186158274</v>
      </c>
      <c r="AC49" s="420">
        <f>Presupuesto!F21</f>
        <v>0.99466894839262654</v>
      </c>
      <c r="AD49" s="420">
        <f>Presupuesto!G21</f>
        <v>0.73668350889470879</v>
      </c>
      <c r="AE49" s="420">
        <f>Presupuesto!H21</f>
        <v>0.73275621109049005</v>
      </c>
    </row>
    <row r="50" spans="2:33" ht="20.25" x14ac:dyDescent="0.2">
      <c r="B50" s="431"/>
      <c r="C50" s="283">
        <f>VLOOKUP(G50,'Sheet 1'!D:E,2,FALSE)</f>
        <v>24337</v>
      </c>
      <c r="D50" s="287" t="s">
        <v>574</v>
      </c>
      <c r="E50" s="287" t="s">
        <v>572</v>
      </c>
      <c r="F50" s="336" t="s">
        <v>177</v>
      </c>
      <c r="G50" s="342" t="s">
        <v>252</v>
      </c>
      <c r="H50" s="92" t="s">
        <v>37</v>
      </c>
      <c r="I50" s="83"/>
      <c r="J50" s="35" t="str">
        <f>VLOOKUP(C50,'Sheet 1'!E:L,7,FALSE)</f>
        <v>09/12/2024</v>
      </c>
      <c r="K50" s="70">
        <f t="shared" ref="K50:K60" si="29">J50-"28/02/2018"</f>
        <v>2476</v>
      </c>
      <c r="L50" s="39">
        <f>VLOOKUP(C50,'Sheet 1'!E:K,4,FALSE)</f>
        <v>100</v>
      </c>
      <c r="M50" s="39">
        <f>VLOOKUP(C50,'Sheet 1'!E:J,6,FALSE)</f>
        <v>95</v>
      </c>
      <c r="N50" s="28">
        <f t="shared" ref="N50:N60" si="30">IF(K50&lt;0,0,M50)</f>
        <v>95</v>
      </c>
      <c r="O50" s="45">
        <f t="shared" ref="O50:O60" si="31">L50</f>
        <v>100</v>
      </c>
      <c r="P50" s="48">
        <f>N50</f>
        <v>95</v>
      </c>
      <c r="Q50" s="8">
        <f t="shared" ref="Q50:Q60" si="32">IF(P50/O50&gt;100%,100%,P50/O50)</f>
        <v>0.95</v>
      </c>
      <c r="R50" s="80">
        <f t="shared" si="20"/>
        <v>0.95</v>
      </c>
      <c r="S50" s="410"/>
      <c r="T50" s="132">
        <v>45292</v>
      </c>
      <c r="U50" s="132">
        <v>45657</v>
      </c>
      <c r="V50" s="83">
        <f t="shared" si="21"/>
        <v>366</v>
      </c>
      <c r="W50" s="83">
        <f>'TABLA CONTENIDO'!$F$3-T50+1</f>
        <v>366</v>
      </c>
      <c r="X50" s="38">
        <f t="shared" si="23"/>
        <v>1</v>
      </c>
      <c r="Y50" s="105">
        <f t="shared" si="22"/>
        <v>1</v>
      </c>
      <c r="Z50" s="421"/>
      <c r="AA50" s="421"/>
      <c r="AB50" s="421"/>
      <c r="AC50" s="420"/>
      <c r="AD50" s="420"/>
      <c r="AE50" s="420"/>
    </row>
    <row r="51" spans="2:33" ht="20.25" x14ac:dyDescent="0.2">
      <c r="B51" s="431"/>
      <c r="C51" s="283">
        <f>VLOOKUP(G51,'Sheet 1'!D:E,2,FALSE)</f>
        <v>24332</v>
      </c>
      <c r="D51" s="287" t="s">
        <v>574</v>
      </c>
      <c r="E51" s="287" t="s">
        <v>572</v>
      </c>
      <c r="F51" s="336" t="s">
        <v>23</v>
      </c>
      <c r="G51" s="342" t="s">
        <v>24</v>
      </c>
      <c r="H51" s="92" t="s">
        <v>37</v>
      </c>
      <c r="I51" s="83"/>
      <c r="J51" s="35" t="str">
        <f>VLOOKUP(C51,'Sheet 1'!E:L,7,FALSE)</f>
        <v>09/12/2024</v>
      </c>
      <c r="K51" s="70">
        <f t="shared" si="29"/>
        <v>2476</v>
      </c>
      <c r="L51" s="39">
        <f>VLOOKUP(C51,'Sheet 1'!E:K,4,FALSE)</f>
        <v>100</v>
      </c>
      <c r="M51" s="39">
        <f>VLOOKUP(C51,'Sheet 1'!E:J,6,FALSE)</f>
        <v>96.43</v>
      </c>
      <c r="N51" s="28">
        <f t="shared" si="30"/>
        <v>96.43</v>
      </c>
      <c r="O51" s="45">
        <f t="shared" si="31"/>
        <v>100</v>
      </c>
      <c r="P51" s="48">
        <f t="shared" ref="P51:P60" si="33">N51</f>
        <v>96.43</v>
      </c>
      <c r="Q51" s="8">
        <f t="shared" si="32"/>
        <v>0.96430000000000005</v>
      </c>
      <c r="R51" s="80">
        <f t="shared" si="20"/>
        <v>0.96430000000000005</v>
      </c>
      <c r="S51" s="410"/>
      <c r="T51" s="132">
        <v>45292</v>
      </c>
      <c r="U51" s="132">
        <v>45657</v>
      </c>
      <c r="V51" s="83">
        <f t="shared" si="21"/>
        <v>366</v>
      </c>
      <c r="W51" s="83">
        <f>'TABLA CONTENIDO'!$F$3-T51+1</f>
        <v>366</v>
      </c>
      <c r="X51" s="38">
        <f t="shared" si="23"/>
        <v>1</v>
      </c>
      <c r="Y51" s="105">
        <f t="shared" si="22"/>
        <v>1</v>
      </c>
      <c r="Z51" s="421"/>
      <c r="AA51" s="421"/>
      <c r="AB51" s="421"/>
      <c r="AC51" s="420"/>
      <c r="AD51" s="420"/>
      <c r="AE51" s="420"/>
    </row>
    <row r="52" spans="2:33" ht="20.25" x14ac:dyDescent="0.2">
      <c r="B52" s="431"/>
      <c r="C52" s="283">
        <f>VLOOKUP(G52,'Sheet 1'!D:E,2,FALSE)</f>
        <v>24338</v>
      </c>
      <c r="D52" s="287" t="s">
        <v>574</v>
      </c>
      <c r="E52" s="287" t="s">
        <v>572</v>
      </c>
      <c r="F52" s="339" t="s">
        <v>176</v>
      </c>
      <c r="G52" s="345" t="s">
        <v>241</v>
      </c>
      <c r="H52" s="92" t="s">
        <v>37</v>
      </c>
      <c r="I52" s="83"/>
      <c r="J52" s="35" t="str">
        <f>VLOOKUP(C52,'Sheet 1'!E:L,7,FALSE)</f>
        <v>09/12/2024</v>
      </c>
      <c r="K52" s="70">
        <f t="shared" si="29"/>
        <v>2476</v>
      </c>
      <c r="L52" s="39">
        <f>VLOOKUP(C52,'Sheet 1'!E:K,4,FALSE)</f>
        <v>100</v>
      </c>
      <c r="M52" s="39">
        <f>VLOOKUP(C52,'Sheet 1'!E:J,6,FALSE)</f>
        <v>99.3</v>
      </c>
      <c r="N52" s="28">
        <f t="shared" si="30"/>
        <v>99.3</v>
      </c>
      <c r="O52" s="45">
        <f t="shared" si="31"/>
        <v>100</v>
      </c>
      <c r="P52" s="48">
        <f t="shared" si="33"/>
        <v>99.3</v>
      </c>
      <c r="Q52" s="8">
        <f t="shared" si="32"/>
        <v>0.99299999999999999</v>
      </c>
      <c r="R52" s="80">
        <f t="shared" si="20"/>
        <v>0.99299999999999999</v>
      </c>
      <c r="S52" s="410"/>
      <c r="T52" s="132">
        <v>45292</v>
      </c>
      <c r="U52" s="132">
        <v>45657</v>
      </c>
      <c r="V52" s="83">
        <f t="shared" si="21"/>
        <v>366</v>
      </c>
      <c r="W52" s="83">
        <f>'TABLA CONTENIDO'!$F$3-T52+1</f>
        <v>366</v>
      </c>
      <c r="X52" s="38">
        <f t="shared" si="23"/>
        <v>1</v>
      </c>
      <c r="Y52" s="105">
        <f t="shared" si="22"/>
        <v>1</v>
      </c>
      <c r="Z52" s="421"/>
      <c r="AA52" s="421"/>
      <c r="AB52" s="421"/>
      <c r="AC52" s="420"/>
      <c r="AD52" s="420"/>
      <c r="AE52" s="420"/>
    </row>
    <row r="53" spans="2:33" ht="20.25" x14ac:dyDescent="0.2">
      <c r="B53" s="427" t="s">
        <v>754</v>
      </c>
      <c r="C53" s="283">
        <f>VLOOKUP(G53,'Sheet 1'!D:E,2,FALSE)</f>
        <v>24394</v>
      </c>
      <c r="D53" s="288" t="s">
        <v>574</v>
      </c>
      <c r="E53" s="287" t="s">
        <v>572</v>
      </c>
      <c r="F53" s="336" t="s">
        <v>184</v>
      </c>
      <c r="G53" s="346" t="s">
        <v>253</v>
      </c>
      <c r="H53" s="92" t="s">
        <v>37</v>
      </c>
      <c r="I53" s="83"/>
      <c r="J53" s="35" t="str">
        <f>VLOOKUP(C53,'Sheet 1'!E:L,7,FALSE)</f>
        <v>09/12/2024</v>
      </c>
      <c r="K53" s="70">
        <f>J53-"28/02/2018"</f>
        <v>2476</v>
      </c>
      <c r="L53" s="39">
        <f>VLOOKUP(C53,'Sheet 1'!E:K,4,FALSE)</f>
        <v>100</v>
      </c>
      <c r="M53" s="39">
        <f>VLOOKUP(C53,'Sheet 1'!E:J,6,FALSE)</f>
        <v>100</v>
      </c>
      <c r="N53" s="28">
        <f>IF(K53&lt;0,0,M53)</f>
        <v>100</v>
      </c>
      <c r="O53" s="45">
        <f>L53</f>
        <v>100</v>
      </c>
      <c r="P53" s="48">
        <f>N53</f>
        <v>100</v>
      </c>
      <c r="Q53" s="8">
        <f>IF(P53/O53&gt;100%,100%,P53/O53)</f>
        <v>1</v>
      </c>
      <c r="R53" s="80">
        <f>AVERAGE(Q53)</f>
        <v>1</v>
      </c>
      <c r="S53" s="410">
        <f>AVERAGE(R53:R55)</f>
        <v>1</v>
      </c>
      <c r="T53" s="132">
        <v>45292</v>
      </c>
      <c r="U53" s="132">
        <v>45657</v>
      </c>
      <c r="V53" s="83">
        <f>U53-T53+1</f>
        <v>366</v>
      </c>
      <c r="W53" s="83">
        <f>'TABLA CONTENIDO'!$F$3-T53+1</f>
        <v>366</v>
      </c>
      <c r="X53" s="38">
        <f>IF(W53/V53&gt;100%,100%,W53/V53)</f>
        <v>1</v>
      </c>
      <c r="Y53" s="105">
        <f>AVERAGE(X53)</f>
        <v>1</v>
      </c>
      <c r="Z53" s="421">
        <f>Presupuesto!C22</f>
        <v>9013853</v>
      </c>
      <c r="AA53" s="421">
        <f>Presupuesto!D22</f>
        <v>9004320</v>
      </c>
      <c r="AB53" s="421">
        <f>Presupuesto!E22</f>
        <v>7705620</v>
      </c>
      <c r="AC53" s="420">
        <f>Presupuesto!F22</f>
        <v>0.99894240565050263</v>
      </c>
      <c r="AD53" s="420">
        <f>Presupuesto!G22</f>
        <v>0.85576923076923073</v>
      </c>
      <c r="AE53" s="420" t="e">
        <f>Presupuesto!#REF!</f>
        <v>#REF!</v>
      </c>
    </row>
    <row r="54" spans="2:33" ht="20.25" x14ac:dyDescent="0.2">
      <c r="B54" s="428"/>
      <c r="C54" s="283">
        <f>VLOOKUP(G54,'Sheet 1'!D:E,2,FALSE)</f>
        <v>24395</v>
      </c>
      <c r="D54" s="288" t="s">
        <v>574</v>
      </c>
      <c r="E54" s="287" t="s">
        <v>572</v>
      </c>
      <c r="F54" s="336" t="s">
        <v>183</v>
      </c>
      <c r="G54" s="342" t="s">
        <v>254</v>
      </c>
      <c r="H54" s="92" t="s">
        <v>37</v>
      </c>
      <c r="I54" s="83"/>
      <c r="J54" s="35" t="str">
        <f>VLOOKUP(C54,'Sheet 1'!E:L,7,FALSE)</f>
        <v>09/12/2024</v>
      </c>
      <c r="K54" s="70">
        <f>J54-"28/02/2018"</f>
        <v>2476</v>
      </c>
      <c r="L54" s="39">
        <f>VLOOKUP(C54,'Sheet 1'!E:K,4,FALSE)</f>
        <v>100</v>
      </c>
      <c r="M54" s="39">
        <f>VLOOKUP(C54,'Sheet 1'!E:J,6,FALSE)</f>
        <v>100</v>
      </c>
      <c r="N54" s="28">
        <f>IF(K54&lt;0,0,M54)</f>
        <v>100</v>
      </c>
      <c r="O54" s="45">
        <f>L54</f>
        <v>100</v>
      </c>
      <c r="P54" s="48">
        <f>N54</f>
        <v>100</v>
      </c>
      <c r="Q54" s="8">
        <f>IF(P54/O54&gt;100%,100%,P54/O54)</f>
        <v>1</v>
      </c>
      <c r="R54" s="80">
        <f>AVERAGE(Q54)</f>
        <v>1</v>
      </c>
      <c r="S54" s="410"/>
      <c r="T54" s="132">
        <v>45292</v>
      </c>
      <c r="U54" s="132">
        <v>45657</v>
      </c>
      <c r="V54" s="83">
        <f>U54-T54+1</f>
        <v>366</v>
      </c>
      <c r="W54" s="83">
        <f>'TABLA CONTENIDO'!$F$3-T54+1</f>
        <v>366</v>
      </c>
      <c r="X54" s="38">
        <f>IF(W54/V54&gt;100%,100%,W54/V54)</f>
        <v>1</v>
      </c>
      <c r="Y54" s="105">
        <f>AVERAGE(X54)</f>
        <v>1</v>
      </c>
      <c r="Z54" s="421"/>
      <c r="AA54" s="421"/>
      <c r="AB54" s="421"/>
      <c r="AC54" s="420"/>
      <c r="AD54" s="420"/>
      <c r="AE54" s="420"/>
    </row>
    <row r="55" spans="2:33" ht="20.25" x14ac:dyDescent="0.2">
      <c r="B55" s="428"/>
      <c r="C55" s="283">
        <f>VLOOKUP(G55,'Sheet 1'!D:E,2,FALSE)</f>
        <v>24374</v>
      </c>
      <c r="D55" s="288" t="s">
        <v>574</v>
      </c>
      <c r="E55" s="287" t="s">
        <v>572</v>
      </c>
      <c r="F55" s="336" t="s">
        <v>182</v>
      </c>
      <c r="G55" s="342" t="s">
        <v>255</v>
      </c>
      <c r="H55" s="92" t="s">
        <v>37</v>
      </c>
      <c r="I55" s="83"/>
      <c r="J55" s="35" t="str">
        <f>VLOOKUP(C55,'Sheet 1'!E:L,7,FALSE)</f>
        <v>09/12/2024</v>
      </c>
      <c r="K55" s="70">
        <f>J55-"28/02/2018"</f>
        <v>2476</v>
      </c>
      <c r="L55" s="39">
        <f>VLOOKUP(C55,'Sheet 1'!E:K,4,FALSE)</f>
        <v>100</v>
      </c>
      <c r="M55" s="39">
        <f>VLOOKUP(C55,'Sheet 1'!E:J,6,FALSE)</f>
        <v>100</v>
      </c>
      <c r="N55" s="28">
        <f>IF(K55&lt;0,0,M55)</f>
        <v>100</v>
      </c>
      <c r="O55" s="45">
        <f>L55</f>
        <v>100</v>
      </c>
      <c r="P55" s="48">
        <f>N55</f>
        <v>100</v>
      </c>
      <c r="Q55" s="8">
        <f>IF(P55/O55&gt;100%,100%,P55/O55)</f>
        <v>1</v>
      </c>
      <c r="R55" s="80">
        <f>AVERAGE(Q55)</f>
        <v>1</v>
      </c>
      <c r="S55" s="410"/>
      <c r="T55" s="132">
        <v>45292</v>
      </c>
      <c r="U55" s="132">
        <v>45657</v>
      </c>
      <c r="V55" s="83">
        <f>U55-T55+1</f>
        <v>366</v>
      </c>
      <c r="W55" s="83">
        <f>'TABLA CONTENIDO'!$F$3-T55+1</f>
        <v>366</v>
      </c>
      <c r="X55" s="38">
        <f>IF(W55/V55&gt;100%,100%,W55/V55)</f>
        <v>1</v>
      </c>
      <c r="Y55" s="105">
        <f>AVERAGE(X55)</f>
        <v>1</v>
      </c>
      <c r="Z55" s="421"/>
      <c r="AA55" s="421"/>
      <c r="AB55" s="421"/>
      <c r="AC55" s="420"/>
      <c r="AD55" s="420"/>
      <c r="AE55" s="420"/>
    </row>
    <row r="56" spans="2:33" ht="15.75" customHeight="1" x14ac:dyDescent="0.2">
      <c r="B56" s="427" t="s">
        <v>755</v>
      </c>
      <c r="C56" s="283">
        <f>VLOOKUP(G56,'Sheet 1'!D:E,2,FALSE)</f>
        <v>24342</v>
      </c>
      <c r="D56" s="287" t="s">
        <v>413</v>
      </c>
      <c r="E56" s="287" t="s">
        <v>572</v>
      </c>
      <c r="F56" s="344" t="s">
        <v>181</v>
      </c>
      <c r="G56" s="342" t="s">
        <v>637</v>
      </c>
      <c r="H56" s="92" t="s">
        <v>37</v>
      </c>
      <c r="I56" s="83"/>
      <c r="J56" s="35" t="str">
        <f>VLOOKUP(C56,'Sheet 1'!E:L,7,FALSE)</f>
        <v>09/12/2024</v>
      </c>
      <c r="K56" s="70">
        <f t="shared" si="29"/>
        <v>2476</v>
      </c>
      <c r="L56" s="39">
        <f>VLOOKUP(C56,'Sheet 1'!E:K,4,FALSE)</f>
        <v>100</v>
      </c>
      <c r="M56" s="39">
        <f>VLOOKUP(C56,'Sheet 1'!E:J,6,FALSE)</f>
        <v>90</v>
      </c>
      <c r="N56" s="28">
        <f t="shared" si="30"/>
        <v>90</v>
      </c>
      <c r="O56" s="45">
        <f t="shared" si="31"/>
        <v>100</v>
      </c>
      <c r="P56" s="48">
        <f t="shared" si="33"/>
        <v>90</v>
      </c>
      <c r="Q56" s="8">
        <f t="shared" si="32"/>
        <v>0.9</v>
      </c>
      <c r="R56" s="80">
        <f>AVERAGE(Q56:Q56)</f>
        <v>0.9</v>
      </c>
      <c r="S56" s="410">
        <f>AVERAGE(R56:R58)</f>
        <v>0.92973333333333341</v>
      </c>
      <c r="T56" s="132">
        <v>45292</v>
      </c>
      <c r="U56" s="132">
        <v>45657</v>
      </c>
      <c r="V56" s="83">
        <f t="shared" si="21"/>
        <v>366</v>
      </c>
      <c r="W56" s="83">
        <f>'TABLA CONTENIDO'!$F$3-T56+1</f>
        <v>366</v>
      </c>
      <c r="X56" s="38">
        <f t="shared" si="23"/>
        <v>1</v>
      </c>
      <c r="Y56" s="105">
        <f>AVERAGE(X56:X56)</f>
        <v>1</v>
      </c>
      <c r="Z56" s="421">
        <f>Presupuesto!C23</f>
        <v>0</v>
      </c>
      <c r="AA56" s="421">
        <f>Presupuesto!D23</f>
        <v>0</v>
      </c>
      <c r="AB56" s="421">
        <f>Presupuesto!E23</f>
        <v>0</v>
      </c>
      <c r="AC56" s="420" t="e">
        <f>Presupuesto!F23</f>
        <v>#DIV/0!</v>
      </c>
      <c r="AD56" s="420" t="e">
        <f>Presupuesto!G23</f>
        <v>#DIV/0!</v>
      </c>
      <c r="AE56" s="420" t="e">
        <f>Presupuesto!H23</f>
        <v>#DIV/0!</v>
      </c>
    </row>
    <row r="57" spans="2:33" ht="20.25" x14ac:dyDescent="0.2">
      <c r="B57" s="428"/>
      <c r="C57" s="283">
        <f>VLOOKUP(G57,'Sheet 1'!D:E,2,FALSE)</f>
        <v>24343</v>
      </c>
      <c r="D57" s="287" t="s">
        <v>414</v>
      </c>
      <c r="E57" s="287" t="s">
        <v>572</v>
      </c>
      <c r="F57" s="344" t="s">
        <v>180</v>
      </c>
      <c r="G57" s="342" t="s">
        <v>638</v>
      </c>
      <c r="H57" s="92" t="s">
        <v>37</v>
      </c>
      <c r="I57" s="83"/>
      <c r="J57" s="35" t="str">
        <f>VLOOKUP(C57,'Sheet 1'!E:L,7,FALSE)</f>
        <v>09/12/2024</v>
      </c>
      <c r="K57" s="70">
        <f t="shared" si="29"/>
        <v>2476</v>
      </c>
      <c r="L57" s="39">
        <f>VLOOKUP(C57,'Sheet 1'!E:K,4,FALSE)</f>
        <v>100</v>
      </c>
      <c r="M57" s="39">
        <f>VLOOKUP(C57,'Sheet 1'!E:J,6,FALSE)</f>
        <v>93.75</v>
      </c>
      <c r="N57" s="28">
        <f t="shared" si="30"/>
        <v>93.75</v>
      </c>
      <c r="O57" s="45">
        <f t="shared" si="31"/>
        <v>100</v>
      </c>
      <c r="P57" s="48">
        <f t="shared" si="33"/>
        <v>93.75</v>
      </c>
      <c r="Q57" s="8">
        <f t="shared" si="32"/>
        <v>0.9375</v>
      </c>
      <c r="R57" s="80">
        <f>AVERAGE(Q57:Q57)</f>
        <v>0.9375</v>
      </c>
      <c r="S57" s="410"/>
      <c r="T57" s="132">
        <v>45292</v>
      </c>
      <c r="U57" s="132">
        <v>45657</v>
      </c>
      <c r="V57" s="83">
        <f t="shared" si="21"/>
        <v>366</v>
      </c>
      <c r="W57" s="83">
        <f>'TABLA CONTENIDO'!$F$3-T57+1</f>
        <v>366</v>
      </c>
      <c r="X57" s="38">
        <f t="shared" si="23"/>
        <v>1</v>
      </c>
      <c r="Y57" s="105">
        <f>AVERAGE(X57:X57)</f>
        <v>1</v>
      </c>
      <c r="Z57" s="421"/>
      <c r="AA57" s="421"/>
      <c r="AB57" s="421"/>
      <c r="AC57" s="420"/>
      <c r="AD57" s="420"/>
      <c r="AE57" s="420"/>
    </row>
    <row r="58" spans="2:33" ht="20.25" x14ac:dyDescent="0.2">
      <c r="B58" s="428"/>
      <c r="C58" s="283">
        <f>VLOOKUP(G58,'Sheet 1'!D:E,2,FALSE)</f>
        <v>24344</v>
      </c>
      <c r="D58" s="287" t="s">
        <v>415</v>
      </c>
      <c r="E58" s="287" t="s">
        <v>572</v>
      </c>
      <c r="F58" s="344" t="s">
        <v>179</v>
      </c>
      <c r="G58" s="342" t="s">
        <v>639</v>
      </c>
      <c r="H58" s="92" t="s">
        <v>37</v>
      </c>
      <c r="I58" s="83"/>
      <c r="J58" s="35" t="str">
        <f>VLOOKUP(C58,'Sheet 1'!E:L,7,FALSE)</f>
        <v>09/12/2024</v>
      </c>
      <c r="K58" s="70">
        <f t="shared" si="29"/>
        <v>2476</v>
      </c>
      <c r="L58" s="39">
        <f>VLOOKUP(C58,'Sheet 1'!E:K,4,FALSE)</f>
        <v>100</v>
      </c>
      <c r="M58" s="39">
        <f>VLOOKUP(C58,'Sheet 1'!E:J,6,FALSE)</f>
        <v>95.17</v>
      </c>
      <c r="N58" s="28">
        <f t="shared" si="30"/>
        <v>95.17</v>
      </c>
      <c r="O58" s="45">
        <f t="shared" si="31"/>
        <v>100</v>
      </c>
      <c r="P58" s="48">
        <f t="shared" si="33"/>
        <v>95.17</v>
      </c>
      <c r="Q58" s="8">
        <f t="shared" si="32"/>
        <v>0.95169999999999999</v>
      </c>
      <c r="R58" s="80">
        <f>AVERAGE(Q58:Q58)</f>
        <v>0.95169999999999999</v>
      </c>
      <c r="S58" s="410"/>
      <c r="T58" s="132">
        <v>45292</v>
      </c>
      <c r="U58" s="132">
        <v>45657</v>
      </c>
      <c r="V58" s="83">
        <f t="shared" si="21"/>
        <v>366</v>
      </c>
      <c r="W58" s="83">
        <f>'TABLA CONTENIDO'!$F$3-T58+1</f>
        <v>366</v>
      </c>
      <c r="X58" s="38">
        <f t="shared" si="23"/>
        <v>1</v>
      </c>
      <c r="Y58" s="105">
        <f>AVERAGE(X58:X58)</f>
        <v>1</v>
      </c>
      <c r="Z58" s="421"/>
      <c r="AA58" s="421"/>
      <c r="AB58" s="421"/>
      <c r="AC58" s="420"/>
      <c r="AD58" s="420"/>
      <c r="AE58" s="420"/>
    </row>
    <row r="59" spans="2:33" ht="39.75" customHeight="1" x14ac:dyDescent="0.2">
      <c r="B59" s="429" t="s">
        <v>382</v>
      </c>
      <c r="C59" s="283">
        <f>VLOOKUP(G59,'Sheet 1'!D:E,2,FALSE)</f>
        <v>24375</v>
      </c>
      <c r="D59" s="287" t="s">
        <v>416</v>
      </c>
      <c r="E59" s="287" t="s">
        <v>572</v>
      </c>
      <c r="F59" s="336" t="s">
        <v>541</v>
      </c>
      <c r="G59" s="342" t="s">
        <v>542</v>
      </c>
      <c r="H59" s="92" t="s">
        <v>37</v>
      </c>
      <c r="I59" s="83"/>
      <c r="J59" s="35" t="str">
        <f>VLOOKUP(C59,'Sheet 1'!E:L,7,FALSE)</f>
        <v>09/12/2024</v>
      </c>
      <c r="K59" s="70">
        <f t="shared" si="29"/>
        <v>2476</v>
      </c>
      <c r="L59" s="39">
        <f>VLOOKUP(C59,'Sheet 1'!E:K,4,FALSE)</f>
        <v>100</v>
      </c>
      <c r="M59" s="39">
        <f>VLOOKUP(C59,'Sheet 1'!E:J,6,FALSE)</f>
        <v>62</v>
      </c>
      <c r="N59" s="28">
        <f t="shared" si="30"/>
        <v>62</v>
      </c>
      <c r="O59" s="45">
        <f t="shared" si="31"/>
        <v>100</v>
      </c>
      <c r="P59" s="48">
        <f t="shared" si="33"/>
        <v>62</v>
      </c>
      <c r="Q59" s="8">
        <f t="shared" si="32"/>
        <v>0.62</v>
      </c>
      <c r="R59" s="80">
        <f t="shared" si="20"/>
        <v>0.62</v>
      </c>
      <c r="S59" s="410">
        <f>AVERAGE(R59:R60)</f>
        <v>0.745</v>
      </c>
      <c r="T59" s="132">
        <v>45292</v>
      </c>
      <c r="U59" s="132">
        <v>45657</v>
      </c>
      <c r="V59" s="83">
        <f t="shared" si="21"/>
        <v>366</v>
      </c>
      <c r="W59" s="83">
        <f>'TABLA CONTENIDO'!$F$3-T59+1</f>
        <v>366</v>
      </c>
      <c r="X59" s="38">
        <f t="shared" si="23"/>
        <v>1</v>
      </c>
      <c r="Y59" s="105">
        <f t="shared" si="22"/>
        <v>1</v>
      </c>
      <c r="Z59" s="421">
        <f>Presupuesto!C24</f>
        <v>0</v>
      </c>
      <c r="AA59" s="421">
        <f>Presupuesto!D24</f>
        <v>0</v>
      </c>
      <c r="AB59" s="421">
        <f>Presupuesto!E24</f>
        <v>0</v>
      </c>
      <c r="AC59" s="420" t="e">
        <f>Presupuesto!F24</f>
        <v>#DIV/0!</v>
      </c>
      <c r="AD59" s="420" t="e">
        <f>Presupuesto!G24</f>
        <v>#DIV/0!</v>
      </c>
      <c r="AE59" s="420" t="e">
        <f>Presupuesto!H24</f>
        <v>#DIV/0!</v>
      </c>
    </row>
    <row r="60" spans="2:33" ht="38.25" customHeight="1" x14ac:dyDescent="0.2">
      <c r="B60" s="405"/>
      <c r="C60" s="283">
        <f>VLOOKUP(G60,'Sheet 1'!D:E,2,FALSE)</f>
        <v>24398</v>
      </c>
      <c r="D60" s="287" t="s">
        <v>417</v>
      </c>
      <c r="E60" s="287" t="s">
        <v>572</v>
      </c>
      <c r="F60" s="336" t="s">
        <v>540</v>
      </c>
      <c r="G60" s="342" t="s">
        <v>543</v>
      </c>
      <c r="H60" s="92" t="s">
        <v>37</v>
      </c>
      <c r="I60" s="83"/>
      <c r="J60" s="35" t="str">
        <f>VLOOKUP(C60,'Sheet 1'!E:L,7,FALSE)</f>
        <v>09/12/2024</v>
      </c>
      <c r="K60" s="70">
        <f t="shared" si="29"/>
        <v>2476</v>
      </c>
      <c r="L60" s="39">
        <f>VLOOKUP(C60,'Sheet 1'!E:K,4,FALSE)</f>
        <v>100</v>
      </c>
      <c r="M60" s="39">
        <f>VLOOKUP(C60,'Sheet 1'!E:J,6,FALSE)</f>
        <v>87</v>
      </c>
      <c r="N60" s="28">
        <f t="shared" si="30"/>
        <v>87</v>
      </c>
      <c r="O60" s="45">
        <f t="shared" si="31"/>
        <v>100</v>
      </c>
      <c r="P60" s="48">
        <f t="shared" si="33"/>
        <v>87</v>
      </c>
      <c r="Q60" s="8">
        <f t="shared" si="32"/>
        <v>0.87</v>
      </c>
      <c r="R60" s="80">
        <f>AVERAGE(Q60:Q60)</f>
        <v>0.87</v>
      </c>
      <c r="S60" s="410"/>
      <c r="T60" s="132">
        <v>45292</v>
      </c>
      <c r="U60" s="132">
        <v>45657</v>
      </c>
      <c r="V60" s="83">
        <f t="shared" si="21"/>
        <v>366</v>
      </c>
      <c r="W60" s="83">
        <f>'TABLA CONTENIDO'!$F$3-T60+1</f>
        <v>366</v>
      </c>
      <c r="X60" s="38">
        <f t="shared" si="23"/>
        <v>1</v>
      </c>
      <c r="Y60" s="105">
        <f>AVERAGE(X60:X60)</f>
        <v>1</v>
      </c>
      <c r="Z60" s="421"/>
      <c r="AA60" s="421"/>
      <c r="AB60" s="421"/>
      <c r="AC60" s="420"/>
      <c r="AD60" s="420"/>
      <c r="AE60" s="420"/>
    </row>
    <row r="61" spans="2:33" s="52" customFormat="1" ht="15" x14ac:dyDescent="0.2">
      <c r="B61" s="55"/>
      <c r="C61" s="55"/>
      <c r="D61" s="138"/>
      <c r="E61" s="138"/>
      <c r="F61" s="55"/>
      <c r="G61" s="55"/>
      <c r="H61" s="55"/>
      <c r="I61" s="138"/>
      <c r="J61" s="138"/>
      <c r="K61" s="138"/>
      <c r="L61" s="55"/>
      <c r="M61" s="55"/>
      <c r="N61" s="55"/>
      <c r="O61" s="138"/>
      <c r="P61" s="54"/>
      <c r="Q61" s="138"/>
      <c r="R61" s="148"/>
      <c r="S61" s="138"/>
      <c r="T61" s="138"/>
      <c r="U61" s="138"/>
      <c r="V61" s="138"/>
      <c r="W61" s="138"/>
      <c r="X61" s="134"/>
      <c r="Y61" s="134"/>
      <c r="Z61" s="134"/>
      <c r="AA61" s="134"/>
      <c r="AB61" s="134"/>
      <c r="AC61" s="134"/>
      <c r="AD61" s="134"/>
      <c r="AE61" s="134"/>
      <c r="AF61" s="134"/>
      <c r="AG61" s="134"/>
    </row>
    <row r="62" spans="2:33" ht="15" hidden="1" x14ac:dyDescent="0.2">
      <c r="B62" s="25"/>
      <c r="C62" s="25"/>
      <c r="D62" s="26"/>
      <c r="E62" s="26"/>
      <c r="F62" s="25"/>
      <c r="G62" s="25"/>
      <c r="H62" s="25"/>
      <c r="I62" s="26"/>
      <c r="J62" s="26"/>
      <c r="K62" s="26"/>
      <c r="L62" s="25"/>
      <c r="M62" s="25"/>
      <c r="N62" s="25"/>
      <c r="O62" s="26"/>
      <c r="P62" s="27"/>
      <c r="Q62" s="26"/>
      <c r="R62" s="66"/>
      <c r="S62" s="26"/>
      <c r="T62" s="26"/>
      <c r="U62" s="26"/>
      <c r="V62" s="26"/>
      <c r="W62" s="26"/>
    </row>
    <row r="63" spans="2:33" ht="15" hidden="1" x14ac:dyDescent="0.2">
      <c r="B63" s="25"/>
      <c r="C63" s="25"/>
      <c r="D63" s="26"/>
      <c r="E63" s="26"/>
      <c r="F63" s="25"/>
      <c r="G63" s="25"/>
      <c r="H63" s="25"/>
      <c r="I63" s="26"/>
      <c r="J63" s="26"/>
      <c r="K63" s="26"/>
      <c r="L63" s="25"/>
      <c r="M63" s="25"/>
      <c r="N63" s="25"/>
      <c r="O63" s="26"/>
      <c r="P63" s="27"/>
      <c r="Q63" s="26"/>
      <c r="R63" s="66"/>
      <c r="S63" s="26"/>
      <c r="T63" s="26"/>
      <c r="U63" s="26"/>
      <c r="V63" s="26"/>
      <c r="W63" s="26"/>
    </row>
    <row r="64" spans="2:33" ht="15" hidden="1" x14ac:dyDescent="0.2">
      <c r="B64" s="25"/>
      <c r="C64" s="25"/>
      <c r="D64" s="26"/>
      <c r="E64" s="26"/>
      <c r="F64" s="25"/>
      <c r="G64" s="25"/>
      <c r="H64" s="25"/>
      <c r="I64" s="26"/>
      <c r="J64" s="26"/>
      <c r="K64" s="26"/>
      <c r="L64" s="25"/>
      <c r="M64" s="25"/>
      <c r="N64" s="25"/>
      <c r="O64" s="26"/>
      <c r="P64" s="27"/>
      <c r="Q64" s="26"/>
      <c r="R64" s="66"/>
      <c r="S64" s="26"/>
      <c r="T64" s="26"/>
      <c r="U64" s="26"/>
      <c r="V64" s="26"/>
      <c r="W64" s="26"/>
    </row>
    <row r="65" spans="2:23" ht="15" hidden="1" x14ac:dyDescent="0.2">
      <c r="B65" s="25"/>
      <c r="C65" s="25"/>
      <c r="D65" s="26"/>
      <c r="E65" s="26"/>
      <c r="F65" s="25"/>
      <c r="G65" s="25"/>
      <c r="H65" s="25"/>
      <c r="I65" s="26"/>
      <c r="J65" s="26"/>
      <c r="K65" s="26"/>
      <c r="L65" s="25"/>
      <c r="M65" s="25"/>
      <c r="N65" s="25"/>
      <c r="O65" s="26"/>
      <c r="P65" s="27"/>
      <c r="Q65" s="26"/>
      <c r="R65" s="66"/>
      <c r="S65" s="26"/>
      <c r="T65" s="26"/>
      <c r="U65" s="26"/>
      <c r="V65" s="26"/>
      <c r="W65" s="26"/>
    </row>
    <row r="66" spans="2:23" ht="15" hidden="1" x14ac:dyDescent="0.2">
      <c r="B66" s="25"/>
      <c r="C66" s="25"/>
      <c r="D66" s="26"/>
      <c r="E66" s="26"/>
      <c r="F66" s="25"/>
      <c r="G66" s="25"/>
      <c r="H66" s="25"/>
      <c r="I66" s="26"/>
      <c r="J66" s="26"/>
      <c r="K66" s="26"/>
      <c r="L66" s="25"/>
      <c r="M66" s="25"/>
      <c r="N66" s="25"/>
      <c r="O66" s="26"/>
      <c r="P66" s="27"/>
      <c r="Q66" s="26"/>
      <c r="R66" s="66"/>
      <c r="S66" s="26"/>
      <c r="T66" s="26"/>
      <c r="U66" s="26"/>
      <c r="V66" s="26"/>
      <c r="W66" s="26"/>
    </row>
    <row r="67" spans="2:23" ht="15" hidden="1" x14ac:dyDescent="0.2">
      <c r="B67" s="25"/>
      <c r="C67" s="25"/>
      <c r="D67" s="26"/>
      <c r="E67" s="26"/>
      <c r="F67" s="25"/>
      <c r="G67" s="25"/>
      <c r="H67" s="25"/>
      <c r="I67" s="26"/>
      <c r="J67" s="26"/>
      <c r="K67" s="26"/>
      <c r="L67" s="25"/>
      <c r="M67" s="25"/>
      <c r="N67" s="25"/>
      <c r="O67" s="26"/>
      <c r="P67" s="27"/>
      <c r="Q67" s="26"/>
      <c r="R67" s="66"/>
      <c r="S67" s="26"/>
      <c r="T67" s="26"/>
      <c r="U67" s="26"/>
      <c r="V67" s="26"/>
      <c r="W67" s="26"/>
    </row>
    <row r="68" spans="2:23" ht="15" hidden="1" x14ac:dyDescent="0.2">
      <c r="B68" s="25"/>
      <c r="C68" s="25"/>
      <c r="D68" s="26"/>
      <c r="E68" s="26"/>
      <c r="F68" s="25"/>
      <c r="G68" s="25"/>
      <c r="H68" s="25"/>
      <c r="I68" s="26"/>
      <c r="J68" s="26"/>
      <c r="K68" s="26"/>
      <c r="L68" s="25"/>
      <c r="M68" s="25"/>
      <c r="N68" s="25"/>
      <c r="O68" s="26"/>
      <c r="P68" s="27"/>
      <c r="Q68" s="26"/>
      <c r="R68" s="66"/>
      <c r="S68" s="26"/>
      <c r="T68" s="26"/>
      <c r="U68" s="26"/>
      <c r="V68" s="26"/>
      <c r="W68" s="26"/>
    </row>
    <row r="69" spans="2:23" ht="15" hidden="1" x14ac:dyDescent="0.2">
      <c r="B69" s="25"/>
      <c r="C69" s="25"/>
      <c r="D69" s="26"/>
      <c r="E69" s="26"/>
      <c r="F69" s="25"/>
      <c r="G69" s="25"/>
      <c r="H69" s="25"/>
      <c r="I69" s="26"/>
      <c r="J69" s="26"/>
      <c r="K69" s="26"/>
      <c r="L69" s="25"/>
      <c r="M69" s="25"/>
      <c r="N69" s="25"/>
      <c r="O69" s="26"/>
      <c r="P69" s="27"/>
      <c r="Q69" s="26"/>
      <c r="R69" s="66"/>
      <c r="S69" s="26"/>
      <c r="T69" s="26"/>
      <c r="U69" s="26"/>
      <c r="V69" s="26"/>
      <c r="W69" s="26"/>
    </row>
    <row r="70" spans="2:23" ht="15" hidden="1" x14ac:dyDescent="0.2">
      <c r="B70" s="25"/>
      <c r="C70" s="25"/>
      <c r="D70" s="26"/>
      <c r="E70" s="26"/>
      <c r="F70" s="25"/>
      <c r="G70" s="25"/>
      <c r="H70" s="25"/>
      <c r="I70" s="26"/>
      <c r="J70" s="26"/>
      <c r="K70" s="26"/>
      <c r="L70" s="25"/>
      <c r="M70" s="25"/>
      <c r="N70" s="25"/>
      <c r="O70" s="26"/>
      <c r="P70" s="27"/>
      <c r="Q70" s="26"/>
      <c r="R70" s="66"/>
      <c r="S70" s="26"/>
      <c r="T70" s="26"/>
      <c r="U70" s="26"/>
      <c r="V70" s="26"/>
      <c r="W70" s="26"/>
    </row>
    <row r="78" spans="2:23" x14ac:dyDescent="0.2"/>
    <row r="79" spans="2:23" x14ac:dyDescent="0.2"/>
    <row r="80" spans="2:23" x14ac:dyDescent="0.2"/>
    <row r="94" x14ac:dyDescent="0.2"/>
    <row r="95" x14ac:dyDescent="0.2"/>
    <row r="96" x14ac:dyDescent="0.2"/>
    <row r="104" x14ac:dyDescent="0.2"/>
    <row r="105" x14ac:dyDescent="0.2"/>
    <row r="106" x14ac:dyDescent="0.2"/>
    <row r="107" x14ac:dyDescent="0.2"/>
    <row r="108" x14ac:dyDescent="0.2"/>
  </sheetData>
  <mergeCells count="93">
    <mergeCell ref="B53:B55"/>
    <mergeCell ref="B59:B60"/>
    <mergeCell ref="B56:B58"/>
    <mergeCell ref="B35:B38"/>
    <mergeCell ref="B39:B42"/>
    <mergeCell ref="B43:B45"/>
    <mergeCell ref="B46:B48"/>
    <mergeCell ref="B49:B52"/>
    <mergeCell ref="AA59:AA60"/>
    <mergeCell ref="Z53:Z55"/>
    <mergeCell ref="Z59:Z60"/>
    <mergeCell ref="AA56:AA58"/>
    <mergeCell ref="S59:S60"/>
    <mergeCell ref="S53:S55"/>
    <mergeCell ref="S56:S58"/>
    <mergeCell ref="B28:Q28"/>
    <mergeCell ref="B22:B26"/>
    <mergeCell ref="Z28:AE28"/>
    <mergeCell ref="AA30:AA34"/>
    <mergeCell ref="AB30:AB34"/>
    <mergeCell ref="AC30:AC34"/>
    <mergeCell ref="AD30:AD34"/>
    <mergeCell ref="AE30:AE34"/>
    <mergeCell ref="S30:S34"/>
    <mergeCell ref="Z30:Z34"/>
    <mergeCell ref="B30:B34"/>
    <mergeCell ref="AD59:AD60"/>
    <mergeCell ref="AE59:AE60"/>
    <mergeCell ref="AA49:AA52"/>
    <mergeCell ref="AB49:AB52"/>
    <mergeCell ref="AC49:AC52"/>
    <mergeCell ref="AD49:AD52"/>
    <mergeCell ref="AE49:AE52"/>
    <mergeCell ref="AB59:AB60"/>
    <mergeCell ref="AC59:AC60"/>
    <mergeCell ref="AC56:AC58"/>
    <mergeCell ref="AD56:AD58"/>
    <mergeCell ref="AE56:AE58"/>
    <mergeCell ref="AC53:AC55"/>
    <mergeCell ref="AD53:AD55"/>
    <mergeCell ref="AE53:AE55"/>
    <mergeCell ref="AA53:AA55"/>
    <mergeCell ref="R17:R21"/>
    <mergeCell ref="R22:R26"/>
    <mergeCell ref="AA35:AA38"/>
    <mergeCell ref="AB35:AB38"/>
    <mergeCell ref="AA39:AA42"/>
    <mergeCell ref="AB39:AB42"/>
    <mergeCell ref="S39:S42"/>
    <mergeCell ref="S35:S38"/>
    <mergeCell ref="AB56:AB58"/>
    <mergeCell ref="Z56:Z58"/>
    <mergeCell ref="S43:S45"/>
    <mergeCell ref="S46:S48"/>
    <mergeCell ref="S49:S52"/>
    <mergeCell ref="AB53:AB55"/>
    <mergeCell ref="F11:G11"/>
    <mergeCell ref="B10:Q10"/>
    <mergeCell ref="H5:I5"/>
    <mergeCell ref="H11:I11"/>
    <mergeCell ref="F2:Q2"/>
    <mergeCell ref="B4:Q4"/>
    <mergeCell ref="B2:E2"/>
    <mergeCell ref="B6:B8"/>
    <mergeCell ref="F6:G6"/>
    <mergeCell ref="F7:G7"/>
    <mergeCell ref="F8:G8"/>
    <mergeCell ref="F5:G5"/>
    <mergeCell ref="B17:B21"/>
    <mergeCell ref="B12:B16"/>
    <mergeCell ref="R12:R16"/>
    <mergeCell ref="Z49:Z52"/>
    <mergeCell ref="AD43:AD45"/>
    <mergeCell ref="AD46:AD48"/>
    <mergeCell ref="Z35:Z38"/>
    <mergeCell ref="T28:X28"/>
    <mergeCell ref="AB46:AB48"/>
    <mergeCell ref="AC46:AC48"/>
    <mergeCell ref="Z39:Z42"/>
    <mergeCell ref="Z43:Z45"/>
    <mergeCell ref="Z46:Z48"/>
    <mergeCell ref="AA43:AA45"/>
    <mergeCell ref="AB43:AB45"/>
    <mergeCell ref="AC43:AC45"/>
    <mergeCell ref="AE39:AE42"/>
    <mergeCell ref="AC35:AC38"/>
    <mergeCell ref="AA46:AA48"/>
    <mergeCell ref="AD35:AD38"/>
    <mergeCell ref="AE35:AE38"/>
    <mergeCell ref="AE43:AE45"/>
    <mergeCell ref="AE46:AE48"/>
    <mergeCell ref="AC39:AC42"/>
    <mergeCell ref="AD39:AD42"/>
  </mergeCells>
  <hyperlinks>
    <hyperlink ref="B2" location="'TABLA CONTENIDO'!A1" display="Menú Principal" xr:uid="{00000000-0004-0000-0B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2DA30E37-61C9-4D36-98F7-E239A0A8FC08}">
            <x14:iconSet iconSet="5Arrows">
              <x14:cfvo type="percent">
                <xm:f>0</xm:f>
              </x14:cfvo>
              <x14:cfvo type="num">
                <xm:f>Parámetros!$B$18</xm:f>
              </x14:cfvo>
              <x14:cfvo type="num">
                <xm:f>Parámetros!$B$17</xm:f>
              </x14:cfvo>
              <x14:cfvo type="num">
                <xm:f>Parámetros!$B$16</xm:f>
              </x14:cfvo>
              <x14:cfvo type="num">
                <xm:f>Parámetros!$B$15</xm:f>
              </x14:cfvo>
            </x14:iconSet>
          </x14:cfRule>
          <xm:sqref>Q16</xm:sqref>
        </x14:conditionalFormatting>
        <x14:conditionalFormatting xmlns:xm="http://schemas.microsoft.com/office/excel/2006/main">
          <x14:cfRule type="iconSet" priority="1049" id="{C5E92030-AB49-44E8-A731-07317F8B24BC}">
            <x14:iconSet iconSet="5Arrows">
              <x14:cfvo type="percent">
                <xm:f>0</xm:f>
              </x14:cfvo>
              <x14:cfvo type="num">
                <xm:f>Parámetros!$B$18</xm:f>
              </x14:cfvo>
              <x14:cfvo type="num">
                <xm:f>Parámetros!$B$17</xm:f>
              </x14:cfvo>
              <x14:cfvo type="num">
                <xm:f>Parámetros!$B$16</xm:f>
              </x14:cfvo>
              <x14:cfvo type="num">
                <xm:f>Parámetros!$B$15</xm:f>
              </x14:cfvo>
            </x14:iconSet>
          </x14:cfRule>
          <xm:sqref>Q6:Q8 Q12:R12 Q30:S60 Q17:R26 Q13:Q15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dimension ref="A1:AH113"/>
  <sheetViews>
    <sheetView topLeftCell="O1" zoomScale="70" zoomScaleNormal="70" workbookViewId="0">
      <selection activeCell="T1" sqref="T1:AE1048576"/>
    </sheetView>
  </sheetViews>
  <sheetFormatPr baseColWidth="10" defaultColWidth="0" defaultRowHeight="12.75" zeroHeight="1" x14ac:dyDescent="0.2"/>
  <cols>
    <col min="1" max="1" width="6.7109375" style="52" customWidth="1"/>
    <col min="2" max="2" width="33.85546875" customWidth="1"/>
    <col min="3" max="3" width="7" hidden="1" customWidth="1"/>
    <col min="4" max="4" width="14.42578125" style="5" hidden="1" customWidth="1"/>
    <col min="5" max="5" width="18.7109375" style="5" customWidth="1"/>
    <col min="6" max="6" width="71.42578125" customWidth="1"/>
    <col min="7" max="7" width="84.140625" customWidth="1"/>
    <col min="8" max="8" width="26.7109375" style="5" hidden="1" customWidth="1"/>
    <col min="9" max="9" width="16.140625" hidden="1" customWidth="1"/>
    <col min="10" max="10" width="29.85546875" hidden="1" customWidth="1"/>
    <col min="11" max="11" width="13.85546875" hidden="1" customWidth="1"/>
    <col min="12" max="14" width="12" hidden="1" customWidth="1"/>
    <col min="15" max="16" width="17.85546875" style="7" customWidth="1"/>
    <col min="17" max="17" width="19.28515625" style="7" customWidth="1"/>
    <col min="18" max="18" width="24.140625" style="64" customWidth="1"/>
    <col min="19" max="19" width="24.140625" style="7" customWidth="1"/>
    <col min="20" max="24" width="17.28515625" style="7" hidden="1" customWidth="1"/>
    <col min="25" max="25" width="21.7109375" style="7" hidden="1" customWidth="1"/>
    <col min="26" max="26" width="28.85546875" style="21" hidden="1" customWidth="1"/>
    <col min="27" max="27" width="23" hidden="1" customWidth="1"/>
    <col min="28" max="28" width="21.140625" hidden="1" customWidth="1"/>
    <col min="29" max="31" width="19.85546875" hidden="1" customWidth="1"/>
    <col min="32" max="32" width="14.42578125" style="52" customWidth="1"/>
    <col min="33" max="16384" width="14.42578125" hidden="1"/>
  </cols>
  <sheetData>
    <row r="1" spans="1:34" s="52" customFormat="1" ht="13.5" thickBot="1" x14ac:dyDescent="0.25">
      <c r="D1" s="134"/>
      <c r="E1" s="134"/>
      <c r="I1" s="134"/>
      <c r="J1" s="134"/>
      <c r="K1" s="134"/>
      <c r="O1" s="59"/>
      <c r="P1" s="59"/>
      <c r="Q1" s="59"/>
      <c r="R1" s="146"/>
      <c r="S1" s="59"/>
      <c r="T1" s="59"/>
      <c r="U1" s="59"/>
      <c r="V1" s="59"/>
      <c r="W1" s="59"/>
      <c r="X1" s="59"/>
      <c r="Y1" s="59"/>
      <c r="AA1" s="134"/>
      <c r="AB1" s="134"/>
      <c r="AC1" s="134"/>
      <c r="AD1" s="134"/>
      <c r="AE1" s="134"/>
      <c r="AF1" s="134"/>
    </row>
    <row r="2" spans="1:34" s="12" customFormat="1" ht="54.75" customHeight="1" thickBot="1" x14ac:dyDescent="0.25">
      <c r="A2" s="19"/>
      <c r="B2" s="391" t="s">
        <v>529</v>
      </c>
      <c r="C2" s="392"/>
      <c r="D2" s="392"/>
      <c r="E2" s="393"/>
      <c r="F2" s="382" t="s">
        <v>530</v>
      </c>
      <c r="G2" s="383"/>
      <c r="H2" s="383"/>
      <c r="I2" s="383"/>
      <c r="J2" s="383"/>
      <c r="K2" s="383"/>
      <c r="L2" s="383"/>
      <c r="M2" s="383"/>
      <c r="N2" s="383"/>
      <c r="O2" s="383"/>
      <c r="P2" s="383"/>
      <c r="Q2" s="384"/>
      <c r="R2" s="136"/>
      <c r="S2" s="136"/>
      <c r="T2" s="136"/>
      <c r="U2" s="136"/>
      <c r="V2" s="136"/>
      <c r="W2" s="136"/>
      <c r="X2" s="136"/>
      <c r="Y2" s="136"/>
      <c r="Z2" s="53"/>
      <c r="AA2" s="134"/>
      <c r="AB2" s="134"/>
      <c r="AC2" s="134"/>
      <c r="AD2" s="134"/>
      <c r="AE2" s="134"/>
      <c r="AF2" s="134"/>
      <c r="AG2" s="11"/>
      <c r="AH2" s="11"/>
    </row>
    <row r="3" spans="1:34" s="52" customFormat="1" ht="27.75" customHeight="1" x14ac:dyDescent="0.2">
      <c r="D3" s="134"/>
      <c r="E3" s="134"/>
      <c r="I3" s="134"/>
      <c r="J3" s="134"/>
      <c r="K3" s="134"/>
      <c r="O3" s="59"/>
      <c r="P3" s="59"/>
      <c r="Q3" s="59"/>
      <c r="R3" s="146"/>
      <c r="S3" s="59"/>
      <c r="T3" s="59"/>
      <c r="U3" s="59"/>
      <c r="V3" s="59"/>
      <c r="W3" s="59"/>
      <c r="X3" s="59"/>
      <c r="Y3" s="59"/>
      <c r="AA3" s="134"/>
      <c r="AB3" s="134"/>
      <c r="AC3" s="134"/>
      <c r="AD3" s="134"/>
      <c r="AE3" s="134"/>
      <c r="AF3" s="134"/>
    </row>
    <row r="4" spans="1:34" s="129" customFormat="1" ht="34.5" customHeight="1" x14ac:dyDescent="0.2">
      <c r="B4" s="400" t="s">
        <v>61</v>
      </c>
      <c r="C4" s="400"/>
      <c r="D4" s="400"/>
      <c r="E4" s="400"/>
      <c r="F4" s="400"/>
      <c r="G4" s="400"/>
      <c r="H4" s="400"/>
      <c r="I4" s="400"/>
      <c r="J4" s="400"/>
      <c r="K4" s="400"/>
      <c r="L4" s="400"/>
      <c r="M4" s="400"/>
      <c r="N4" s="400"/>
      <c r="O4" s="400"/>
      <c r="P4" s="400"/>
      <c r="Q4" s="400"/>
      <c r="R4" s="146"/>
      <c r="S4" s="59"/>
      <c r="T4" s="59"/>
      <c r="U4" s="59"/>
      <c r="V4" s="59"/>
      <c r="W4" s="59"/>
      <c r="X4" s="59"/>
      <c r="Y4" s="59"/>
    </row>
    <row r="5" spans="1:34" s="52" customFormat="1" ht="51" x14ac:dyDescent="0.2">
      <c r="B5" s="275" t="s">
        <v>61</v>
      </c>
      <c r="C5" s="275" t="s">
        <v>9</v>
      </c>
      <c r="D5" s="274" t="s">
        <v>34</v>
      </c>
      <c r="E5" s="274" t="s">
        <v>571</v>
      </c>
      <c r="F5" s="401" t="s">
        <v>51</v>
      </c>
      <c r="G5" s="402"/>
      <c r="H5" s="401" t="s">
        <v>99</v>
      </c>
      <c r="I5" s="402"/>
      <c r="J5" s="278" t="s">
        <v>17</v>
      </c>
      <c r="K5" s="278" t="s">
        <v>25</v>
      </c>
      <c r="L5" s="279" t="s">
        <v>15</v>
      </c>
      <c r="M5" s="278" t="s">
        <v>16</v>
      </c>
      <c r="N5" s="278" t="s">
        <v>97</v>
      </c>
      <c r="O5" s="275" t="s">
        <v>100</v>
      </c>
      <c r="P5" s="274" t="s">
        <v>101</v>
      </c>
      <c r="Q5" s="274" t="s">
        <v>102</v>
      </c>
      <c r="R5" s="156"/>
      <c r="S5" s="54"/>
      <c r="T5" s="54"/>
      <c r="U5" s="54"/>
      <c r="V5" s="54"/>
      <c r="W5" s="54"/>
      <c r="X5" s="54"/>
      <c r="Y5" s="59"/>
    </row>
    <row r="6" spans="1:34" s="52" customFormat="1" ht="17.25" customHeight="1" x14ac:dyDescent="0.2">
      <c r="B6" s="412" t="s">
        <v>389</v>
      </c>
      <c r="C6" s="283">
        <f>VLOOKUP(F6,'Sheet 1'!D:E,2,FALSE)</f>
        <v>2621</v>
      </c>
      <c r="D6" s="284" t="s">
        <v>383</v>
      </c>
      <c r="E6" s="289" t="s">
        <v>36</v>
      </c>
      <c r="F6" s="432" t="s">
        <v>334</v>
      </c>
      <c r="G6" s="433"/>
      <c r="H6" s="85" t="s">
        <v>35</v>
      </c>
      <c r="I6" s="32"/>
      <c r="J6" s="98" t="str">
        <f>VLOOKUP(C6,'Sheet 1'!E:L,7,FALSE)</f>
        <v>10/12/2024</v>
      </c>
      <c r="K6" s="70">
        <f>J6-"28/02/2018"</f>
        <v>2477</v>
      </c>
      <c r="L6" s="28">
        <f>VLOOKUP(C6,'Sheet 1'!E:K,4,FALSE)</f>
        <v>40</v>
      </c>
      <c r="M6" s="28">
        <f>VLOOKUP(C6,'Sheet 1'!E:K,6,FALSE)</f>
        <v>44</v>
      </c>
      <c r="N6" s="28">
        <f>IF(K6&lt;0,0,M6)</f>
        <v>44</v>
      </c>
      <c r="O6" s="29">
        <f>L6</f>
        <v>40</v>
      </c>
      <c r="P6" s="30">
        <f>N6</f>
        <v>44</v>
      </c>
      <c r="Q6" s="106">
        <f>IF(P6/O6&gt;100%,100%,P6/O6)</f>
        <v>1</v>
      </c>
      <c r="R6" s="156"/>
      <c r="S6" s="54"/>
      <c r="T6" s="54"/>
      <c r="U6" s="54"/>
      <c r="V6" s="54"/>
      <c r="W6" s="54"/>
      <c r="X6" s="54"/>
      <c r="Y6" s="59"/>
    </row>
    <row r="7" spans="1:34" s="52" customFormat="1" ht="17.25" customHeight="1" x14ac:dyDescent="0.2">
      <c r="B7" s="412"/>
      <c r="C7" s="283">
        <f>VLOOKUP(F7,'Sheet 1'!D:E,2,FALSE)</f>
        <v>2622</v>
      </c>
      <c r="D7" s="284" t="s">
        <v>384</v>
      </c>
      <c r="E7" s="289" t="s">
        <v>36</v>
      </c>
      <c r="F7" s="432" t="s">
        <v>333</v>
      </c>
      <c r="G7" s="433"/>
      <c r="H7" s="85" t="s">
        <v>35</v>
      </c>
      <c r="I7" s="32"/>
      <c r="J7" s="98" t="str">
        <f>VLOOKUP(C7,'Sheet 1'!E:L,7,FALSE)</f>
        <v>05/12/2024</v>
      </c>
      <c r="K7" s="70">
        <f>J7-"28/02/2018"</f>
        <v>2472</v>
      </c>
      <c r="L7" s="28">
        <f>VLOOKUP(C7,'Sheet 1'!E:K,4,FALSE)</f>
        <v>43</v>
      </c>
      <c r="M7" s="28">
        <f>VLOOKUP(C7,'Sheet 1'!E:K,6,FALSE)</f>
        <v>45</v>
      </c>
      <c r="N7" s="28">
        <f>IF(K7&lt;0,0,M7)</f>
        <v>45</v>
      </c>
      <c r="O7" s="29">
        <f>L7</f>
        <v>43</v>
      </c>
      <c r="P7" s="30">
        <f>N7</f>
        <v>45</v>
      </c>
      <c r="Q7" s="106">
        <f>IF(P7/O7&gt;100%,100%,P7/O7)</f>
        <v>1</v>
      </c>
      <c r="R7" s="156"/>
      <c r="S7" s="54"/>
      <c r="T7" s="54"/>
      <c r="U7" s="54"/>
      <c r="V7" s="54"/>
      <c r="W7" s="54"/>
      <c r="X7" s="54"/>
      <c r="Y7" s="59"/>
    </row>
    <row r="8" spans="1:34" s="52" customFormat="1" ht="17.25" customHeight="1" x14ac:dyDescent="0.2">
      <c r="B8" s="412"/>
      <c r="C8" s="283">
        <f>VLOOKUP(F8,'Sheet 1'!D:E,2,FALSE)</f>
        <v>2623</v>
      </c>
      <c r="D8" s="284" t="s">
        <v>383</v>
      </c>
      <c r="E8" s="289" t="s">
        <v>36</v>
      </c>
      <c r="F8" s="432" t="s">
        <v>332</v>
      </c>
      <c r="G8" s="433"/>
      <c r="H8" s="85" t="s">
        <v>35</v>
      </c>
      <c r="I8" s="32"/>
      <c r="J8" s="98" t="str">
        <f>VLOOKUP(C8,'Sheet 1'!E:L,7,FALSE)</f>
        <v>05/12/2024</v>
      </c>
      <c r="K8" s="70">
        <f>J8-"28/02/2018"</f>
        <v>2472</v>
      </c>
      <c r="L8" s="28">
        <f>VLOOKUP(C8,'Sheet 1'!E:K,4,FALSE)</f>
        <v>53</v>
      </c>
      <c r="M8" s="28">
        <f>VLOOKUP(C8,'Sheet 1'!E:K,6,FALSE)</f>
        <v>53</v>
      </c>
      <c r="N8" s="28">
        <f>IF(K8&lt;0,0,M8)</f>
        <v>53</v>
      </c>
      <c r="O8" s="29">
        <f>L8</f>
        <v>53</v>
      </c>
      <c r="P8" s="30">
        <f>N8</f>
        <v>53</v>
      </c>
      <c r="Q8" s="106">
        <f>IF(P8/O8&gt;100%,100%,P8/O8)</f>
        <v>1</v>
      </c>
      <c r="R8" s="156"/>
      <c r="S8" s="54"/>
      <c r="T8" s="54"/>
      <c r="U8" s="54"/>
      <c r="V8" s="54"/>
      <c r="W8" s="54"/>
      <c r="X8" s="54"/>
      <c r="Y8" s="59"/>
    </row>
    <row r="9" spans="1:34" s="52" customFormat="1" ht="15.75" x14ac:dyDescent="0.2">
      <c r="B9" s="55"/>
      <c r="C9" s="55"/>
      <c r="D9" s="138"/>
      <c r="E9" s="138"/>
      <c r="F9" s="55"/>
      <c r="G9" s="55"/>
      <c r="H9" s="138"/>
      <c r="I9" s="55"/>
      <c r="J9" s="55"/>
      <c r="K9" s="55"/>
      <c r="L9" s="55"/>
      <c r="M9" s="55"/>
      <c r="N9" s="55"/>
      <c r="O9" s="142"/>
      <c r="P9" s="142"/>
      <c r="Q9" s="54"/>
      <c r="R9" s="156"/>
      <c r="S9" s="54"/>
      <c r="T9" s="54"/>
      <c r="U9" s="54"/>
      <c r="V9" s="54"/>
      <c r="W9" s="54"/>
      <c r="X9" s="54"/>
      <c r="Y9" s="59"/>
    </row>
    <row r="10" spans="1:34" s="154" customFormat="1" ht="34.5" customHeight="1" x14ac:dyDescent="0.2">
      <c r="A10" s="129"/>
      <c r="B10" s="400" t="s">
        <v>526</v>
      </c>
      <c r="C10" s="400"/>
      <c r="D10" s="400"/>
      <c r="E10" s="400"/>
      <c r="F10" s="400"/>
      <c r="G10" s="400"/>
      <c r="H10" s="400"/>
      <c r="I10" s="400"/>
      <c r="J10" s="400"/>
      <c r="K10" s="400"/>
      <c r="L10" s="400"/>
      <c r="M10" s="400"/>
      <c r="N10" s="400"/>
      <c r="O10" s="400"/>
      <c r="P10" s="400"/>
      <c r="Q10" s="400"/>
      <c r="R10" s="14">
        <f>AVERAGE(R12:R25)</f>
        <v>0.93899013480392157</v>
      </c>
      <c r="S10" s="56"/>
      <c r="T10" s="56"/>
      <c r="U10" s="54"/>
      <c r="V10" s="54"/>
      <c r="W10" s="54"/>
      <c r="X10" s="54"/>
      <c r="Y10" s="59"/>
      <c r="Z10" s="129"/>
      <c r="AA10" s="129"/>
      <c r="AB10" s="129"/>
      <c r="AC10" s="129"/>
      <c r="AD10" s="129"/>
      <c r="AE10" s="129"/>
      <c r="AF10" s="129"/>
    </row>
    <row r="11" spans="1:34" ht="51" x14ac:dyDescent="0.2">
      <c r="B11" s="275" t="s">
        <v>49</v>
      </c>
      <c r="C11" s="275" t="s">
        <v>9</v>
      </c>
      <c r="D11" s="274" t="s">
        <v>34</v>
      </c>
      <c r="E11" s="274" t="s">
        <v>571</v>
      </c>
      <c r="F11" s="401" t="s">
        <v>51</v>
      </c>
      <c r="G11" s="402"/>
      <c r="H11" s="401" t="s">
        <v>98</v>
      </c>
      <c r="I11" s="402"/>
      <c r="J11" s="278" t="s">
        <v>17</v>
      </c>
      <c r="K11" s="278" t="s">
        <v>25</v>
      </c>
      <c r="L11" s="279" t="s">
        <v>15</v>
      </c>
      <c r="M11" s="278" t="s">
        <v>16</v>
      </c>
      <c r="N11" s="278" t="s">
        <v>97</v>
      </c>
      <c r="O11" s="275" t="s">
        <v>100</v>
      </c>
      <c r="P11" s="274" t="s">
        <v>101</v>
      </c>
      <c r="Q11" s="274" t="s">
        <v>102</v>
      </c>
      <c r="R11" s="274" t="s">
        <v>103</v>
      </c>
      <c r="S11" s="54"/>
      <c r="T11" s="54"/>
      <c r="U11" s="54"/>
      <c r="V11" s="54"/>
      <c r="W11" s="54"/>
      <c r="X11" s="54"/>
      <c r="Y11" s="59"/>
      <c r="Z11" s="52"/>
      <c r="AA11" s="52"/>
      <c r="AB11" s="52"/>
      <c r="AC11" s="52"/>
      <c r="AD11" s="52"/>
      <c r="AE11" s="52"/>
    </row>
    <row r="12" spans="1:34" ht="16.5" customHeight="1" x14ac:dyDescent="0.2">
      <c r="B12" s="414" t="s">
        <v>385</v>
      </c>
      <c r="C12" s="300">
        <f>VLOOKUP(F12,'Sheet 1'!D:E,2,FALSE)</f>
        <v>2624</v>
      </c>
      <c r="D12" s="301" t="s">
        <v>390</v>
      </c>
      <c r="E12" s="301" t="s">
        <v>572</v>
      </c>
      <c r="F12" s="286" t="s">
        <v>186</v>
      </c>
      <c r="G12" s="309"/>
      <c r="H12" s="302" t="s">
        <v>35</v>
      </c>
      <c r="I12" s="303">
        <v>0.25</v>
      </c>
      <c r="J12" s="304" t="str">
        <f>VLOOKUP(C12,'Sheet 1'!E:L,7,FALSE)</f>
        <v>05/12/2024</v>
      </c>
      <c r="K12" s="305">
        <f t="shared" ref="K12:K25" si="0">J12-"28/02/2018"</f>
        <v>2472</v>
      </c>
      <c r="L12" s="306">
        <f>VLOOKUP(C12,'Sheet 1'!E:J,4,FALSE)</f>
        <v>6437</v>
      </c>
      <c r="M12" s="306">
        <f>VLOOKUP(C12,'Sheet 1'!E:L,6,FALSE)</f>
        <v>6726</v>
      </c>
      <c r="N12" s="306">
        <f>IF(K12&lt;0,0,M12)</f>
        <v>6726</v>
      </c>
      <c r="O12" s="307">
        <f t="shared" ref="O12:O25" si="1">L12</f>
        <v>6437</v>
      </c>
      <c r="P12" s="44">
        <f>N12</f>
        <v>6726</v>
      </c>
      <c r="Q12" s="13">
        <f t="shared" ref="Q12:Q25" si="2">IF(P12/O12&gt;100%,100%,P12/O12)</f>
        <v>1</v>
      </c>
      <c r="R12" s="434">
        <f>SUMPRODUCT(I12:I15,Q12:Q15)</f>
        <v>0.8833333333333333</v>
      </c>
      <c r="S12" s="54"/>
      <c r="T12" s="54"/>
      <c r="U12" s="54"/>
      <c r="V12" s="54"/>
      <c r="W12" s="54"/>
      <c r="X12" s="54"/>
      <c r="Y12" s="59"/>
      <c r="Z12" s="52"/>
      <c r="AA12" s="52"/>
      <c r="AB12" s="52"/>
      <c r="AC12" s="52"/>
      <c r="AD12" s="52"/>
      <c r="AE12" s="52"/>
    </row>
    <row r="13" spans="1:34" ht="16.5" customHeight="1" x14ac:dyDescent="0.2">
      <c r="B13" s="411"/>
      <c r="C13" s="283">
        <f>VLOOKUP(F13,'Sheet 1'!D:E,2,FALSE)</f>
        <v>2625</v>
      </c>
      <c r="D13" s="284" t="s">
        <v>391</v>
      </c>
      <c r="E13" s="284" t="s">
        <v>35</v>
      </c>
      <c r="F13" s="286" t="s">
        <v>185</v>
      </c>
      <c r="G13" s="291"/>
      <c r="H13" s="85" t="s">
        <v>35</v>
      </c>
      <c r="I13" s="93">
        <v>0.25</v>
      </c>
      <c r="J13" s="98" t="str">
        <f>VLOOKUP(C13,'Sheet 1'!E:L,7,FALSE)</f>
        <v>02/12/2024</v>
      </c>
      <c r="K13" s="70">
        <f t="shared" si="0"/>
        <v>2469</v>
      </c>
      <c r="L13" s="28">
        <f>VLOOKUP(C13,'Sheet 1'!E:J,4,FALSE)</f>
        <v>15</v>
      </c>
      <c r="M13" s="28">
        <f>VLOOKUP(C13,'Sheet 1'!E:L,6,FALSE)</f>
        <v>16</v>
      </c>
      <c r="N13" s="28">
        <f t="shared" ref="N13:N25" si="3">IF(K13&lt;0,0,M13)</f>
        <v>16</v>
      </c>
      <c r="O13" s="45">
        <f t="shared" si="1"/>
        <v>15</v>
      </c>
      <c r="P13" s="44">
        <f t="shared" ref="P13:P25" si="4">N13</f>
        <v>16</v>
      </c>
      <c r="Q13" s="8">
        <f t="shared" si="2"/>
        <v>1</v>
      </c>
      <c r="R13" s="434"/>
      <c r="S13" s="54"/>
      <c r="T13" s="54"/>
      <c r="U13" s="54"/>
      <c r="V13" s="54"/>
      <c r="W13" s="54"/>
      <c r="X13" s="54"/>
      <c r="Y13" s="59"/>
      <c r="Z13" s="52"/>
      <c r="AA13" s="52"/>
      <c r="AB13" s="52"/>
      <c r="AC13" s="52"/>
      <c r="AD13" s="52"/>
      <c r="AE13" s="52"/>
    </row>
    <row r="14" spans="1:34" ht="16.5" customHeight="1" x14ac:dyDescent="0.2">
      <c r="B14" s="411"/>
      <c r="C14" s="283">
        <f>VLOOKUP(F14,'Sheet 1'!D:E,2,FALSE)</f>
        <v>3167</v>
      </c>
      <c r="D14" s="284" t="s">
        <v>599</v>
      </c>
      <c r="E14" s="284" t="s">
        <v>35</v>
      </c>
      <c r="F14" s="286" t="s">
        <v>601</v>
      </c>
      <c r="G14" s="291"/>
      <c r="H14" s="232" t="s">
        <v>35</v>
      </c>
      <c r="I14" s="238">
        <v>0.25</v>
      </c>
      <c r="J14" s="239" t="str">
        <f>VLOOKUP(C14,'Sheet 1'!E:L,7,FALSE)</f>
        <v>10/12/2024</v>
      </c>
      <c r="K14" s="235">
        <f t="shared" ref="K14:K15" si="5">J14-"28/02/2018"</f>
        <v>2477</v>
      </c>
      <c r="L14" s="236">
        <f>VLOOKUP(C14,'Sheet 1'!E:J,4,FALSE)</f>
        <v>45</v>
      </c>
      <c r="M14" s="236">
        <f>VLOOKUP(C14,'Sheet 1'!E:L,6,FALSE)</f>
        <v>24</v>
      </c>
      <c r="N14" s="236">
        <f t="shared" ref="N14:N15" si="6">IF(K14&lt;0,0,M14)</f>
        <v>24</v>
      </c>
      <c r="O14" s="45">
        <f t="shared" ref="O14:O15" si="7">L14</f>
        <v>45</v>
      </c>
      <c r="P14" s="44">
        <f t="shared" ref="P14:P15" si="8">N14</f>
        <v>24</v>
      </c>
      <c r="Q14" s="8">
        <f t="shared" ref="Q14:Q15" si="9">IF(P14/O14&gt;100%,100%,P14/O14)</f>
        <v>0.53333333333333333</v>
      </c>
      <c r="R14" s="434"/>
      <c r="S14" s="54"/>
      <c r="T14" s="54"/>
      <c r="U14" s="54"/>
      <c r="V14" s="54"/>
      <c r="W14" s="54"/>
      <c r="X14" s="54"/>
      <c r="Y14" s="59"/>
      <c r="Z14" s="52"/>
      <c r="AA14" s="52"/>
      <c r="AB14" s="52"/>
      <c r="AC14" s="52"/>
      <c r="AD14" s="52"/>
      <c r="AE14" s="52"/>
    </row>
    <row r="15" spans="1:34" ht="16.5" customHeight="1" x14ac:dyDescent="0.2">
      <c r="B15" s="405"/>
      <c r="C15" s="283">
        <f>VLOOKUP(F15,'Sheet 1'!D:E,2,FALSE)</f>
        <v>3169</v>
      </c>
      <c r="D15" s="284" t="s">
        <v>600</v>
      </c>
      <c r="E15" s="284" t="s">
        <v>35</v>
      </c>
      <c r="F15" s="286" t="s">
        <v>602</v>
      </c>
      <c r="G15" s="291"/>
      <c r="H15" s="232" t="s">
        <v>35</v>
      </c>
      <c r="I15" s="238">
        <v>0.25</v>
      </c>
      <c r="J15" s="239" t="str">
        <f>VLOOKUP(C15,'Sheet 1'!E:L,7,FALSE)</f>
        <v>10/12/2024</v>
      </c>
      <c r="K15" s="235">
        <f t="shared" si="5"/>
        <v>2477</v>
      </c>
      <c r="L15" s="236">
        <f>VLOOKUP(C15,'Sheet 1'!E:J,4,FALSE)</f>
        <v>100</v>
      </c>
      <c r="M15" s="236">
        <f>VLOOKUP(C15,'Sheet 1'!E:L,6,FALSE)</f>
        <v>100</v>
      </c>
      <c r="N15" s="236">
        <f t="shared" si="6"/>
        <v>100</v>
      </c>
      <c r="O15" s="45">
        <f t="shared" si="7"/>
        <v>100</v>
      </c>
      <c r="P15" s="44">
        <f t="shared" si="8"/>
        <v>100</v>
      </c>
      <c r="Q15" s="8">
        <f t="shared" si="9"/>
        <v>1</v>
      </c>
      <c r="R15" s="409"/>
      <c r="S15" s="54"/>
      <c r="T15" s="54"/>
      <c r="U15" s="54"/>
      <c r="V15" s="54"/>
      <c r="W15" s="54"/>
      <c r="X15" s="54"/>
      <c r="Y15" s="59"/>
      <c r="Z15" s="52"/>
      <c r="AA15" s="52"/>
      <c r="AB15" s="52"/>
      <c r="AC15" s="52"/>
      <c r="AD15" s="52"/>
      <c r="AE15" s="52"/>
    </row>
    <row r="16" spans="1:34" ht="16.5" customHeight="1" x14ac:dyDescent="0.2">
      <c r="B16" s="414" t="s">
        <v>386</v>
      </c>
      <c r="C16" s="283">
        <f>VLOOKUP(F16,'Sheet 1'!D:E,2,FALSE)</f>
        <v>2626</v>
      </c>
      <c r="D16" s="284" t="s">
        <v>392</v>
      </c>
      <c r="E16" s="284" t="s">
        <v>35</v>
      </c>
      <c r="F16" s="286" t="s">
        <v>188</v>
      </c>
      <c r="G16" s="291"/>
      <c r="H16" s="85" t="s">
        <v>35</v>
      </c>
      <c r="I16" s="94">
        <v>0.5</v>
      </c>
      <c r="J16" s="98" t="str">
        <f>VLOOKUP(C16,'Sheet 1'!E:L,7,FALSE)</f>
        <v>10/12/2024</v>
      </c>
      <c r="K16" s="70">
        <f t="shared" si="0"/>
        <v>2477</v>
      </c>
      <c r="L16" s="28">
        <f>VLOOKUP(C16,'Sheet 1'!E:J,4,FALSE)</f>
        <v>6</v>
      </c>
      <c r="M16" s="28">
        <f>VLOOKUP(C16,'Sheet 1'!E:L,6,FALSE)</f>
        <v>6</v>
      </c>
      <c r="N16" s="28">
        <f t="shared" si="3"/>
        <v>6</v>
      </c>
      <c r="O16" s="45">
        <f t="shared" si="1"/>
        <v>6</v>
      </c>
      <c r="P16" s="44">
        <f t="shared" si="4"/>
        <v>6</v>
      </c>
      <c r="Q16" s="8">
        <f t="shared" si="2"/>
        <v>1</v>
      </c>
      <c r="R16" s="435">
        <f>SUMPRODUCT(I16:I17,Q16:Q17)</f>
        <v>1</v>
      </c>
      <c r="S16" s="54"/>
      <c r="T16" s="54"/>
      <c r="U16" s="54"/>
      <c r="V16" s="54"/>
      <c r="W16" s="54"/>
      <c r="X16" s="54"/>
      <c r="Y16" s="59"/>
      <c r="Z16" s="52"/>
      <c r="AA16" s="52"/>
      <c r="AB16" s="52"/>
      <c r="AC16" s="52"/>
      <c r="AD16" s="52"/>
      <c r="AE16" s="52"/>
    </row>
    <row r="17" spans="1:34" ht="16.5" customHeight="1" x14ac:dyDescent="0.2">
      <c r="B17" s="405"/>
      <c r="C17" s="283">
        <f>VLOOKUP(F17,'Sheet 1'!D:E,2,FALSE)</f>
        <v>2627</v>
      </c>
      <c r="D17" s="284" t="s">
        <v>393</v>
      </c>
      <c r="E17" s="284" t="s">
        <v>35</v>
      </c>
      <c r="F17" s="286" t="s">
        <v>187</v>
      </c>
      <c r="G17" s="291"/>
      <c r="H17" s="85" t="s">
        <v>35</v>
      </c>
      <c r="I17" s="94">
        <v>0.5</v>
      </c>
      <c r="J17" s="98" t="str">
        <f>VLOOKUP(C17,'Sheet 1'!E:L,7,FALSE)</f>
        <v>10/12/2024</v>
      </c>
      <c r="K17" s="70">
        <f t="shared" si="0"/>
        <v>2477</v>
      </c>
      <c r="L17" s="28">
        <f>VLOOKUP(C17,'Sheet 1'!E:J,4,FALSE)</f>
        <v>2</v>
      </c>
      <c r="M17" s="28">
        <f>VLOOKUP(C17,'Sheet 1'!E:L,6,FALSE)</f>
        <v>2</v>
      </c>
      <c r="N17" s="28">
        <f t="shared" si="3"/>
        <v>2</v>
      </c>
      <c r="O17" s="45">
        <f t="shared" si="1"/>
        <v>2</v>
      </c>
      <c r="P17" s="44">
        <f t="shared" si="4"/>
        <v>2</v>
      </c>
      <c r="Q17" s="8">
        <f t="shared" si="2"/>
        <v>1</v>
      </c>
      <c r="R17" s="436"/>
      <c r="S17" s="54"/>
      <c r="T17" s="54"/>
      <c r="U17" s="54"/>
      <c r="V17" s="54"/>
      <c r="W17" s="54"/>
      <c r="X17" s="54"/>
      <c r="Y17" s="59"/>
      <c r="Z17" s="52"/>
      <c r="AA17" s="52"/>
      <c r="AB17" s="52"/>
      <c r="AC17" s="52"/>
      <c r="AD17" s="52"/>
      <c r="AE17" s="52"/>
    </row>
    <row r="18" spans="1:34" ht="16.5" customHeight="1" x14ac:dyDescent="0.2">
      <c r="B18" s="414" t="s">
        <v>387</v>
      </c>
      <c r="C18" s="283">
        <f>VLOOKUP(F18,'Sheet 1'!D:E,2,FALSE)</f>
        <v>2628</v>
      </c>
      <c r="D18" s="284" t="s">
        <v>394</v>
      </c>
      <c r="E18" s="284" t="s">
        <v>35</v>
      </c>
      <c r="F18" s="286" t="s">
        <v>192</v>
      </c>
      <c r="G18" s="291"/>
      <c r="H18" s="85" t="s">
        <v>35</v>
      </c>
      <c r="I18" s="194">
        <v>0.2</v>
      </c>
      <c r="J18" s="98" t="str">
        <f>VLOOKUP(C18,'Sheet 1'!E:L,7,FALSE)</f>
        <v>25/09/2024</v>
      </c>
      <c r="K18" s="70">
        <f t="shared" si="0"/>
        <v>2401</v>
      </c>
      <c r="L18" s="28">
        <f>VLOOKUP(C18,'Sheet 1'!E:J,4,FALSE)</f>
        <v>3</v>
      </c>
      <c r="M18" s="28">
        <f>VLOOKUP(C18,'Sheet 1'!E:L,6,FALSE)</f>
        <v>3</v>
      </c>
      <c r="N18" s="28">
        <f t="shared" si="3"/>
        <v>3</v>
      </c>
      <c r="O18" s="45">
        <f t="shared" si="1"/>
        <v>3</v>
      </c>
      <c r="P18" s="44">
        <f t="shared" si="4"/>
        <v>3</v>
      </c>
      <c r="Q18" s="8">
        <f t="shared" si="2"/>
        <v>1</v>
      </c>
      <c r="R18" s="435">
        <f>SUMPRODUCT(I18:I22,Q18:Q22)</f>
        <v>0.90000000000000013</v>
      </c>
      <c r="S18" s="54"/>
      <c r="T18" s="54"/>
      <c r="U18" s="54"/>
      <c r="V18" s="54"/>
      <c r="W18" s="54"/>
      <c r="X18" s="54"/>
      <c r="Y18" s="59"/>
      <c r="Z18" s="52"/>
      <c r="AA18" s="52"/>
      <c r="AB18" s="52"/>
      <c r="AC18" s="52"/>
      <c r="AD18" s="52"/>
      <c r="AE18" s="52"/>
    </row>
    <row r="19" spans="1:34" ht="16.5" customHeight="1" x14ac:dyDescent="0.2">
      <c r="B19" s="411"/>
      <c r="C19" s="283">
        <f>VLOOKUP(F19,'Sheet 1'!D:E,2,FALSE)</f>
        <v>2629</v>
      </c>
      <c r="D19" s="284" t="s">
        <v>395</v>
      </c>
      <c r="E19" s="284" t="s">
        <v>35</v>
      </c>
      <c r="F19" s="286" t="s">
        <v>191</v>
      </c>
      <c r="G19" s="291"/>
      <c r="H19" s="85" t="s">
        <v>35</v>
      </c>
      <c r="I19" s="194">
        <v>0.2</v>
      </c>
      <c r="J19" s="98" t="str">
        <f>VLOOKUP(C19,'Sheet 1'!E:L,7,FALSE)</f>
        <v>10/12/2024</v>
      </c>
      <c r="K19" s="70">
        <f t="shared" si="0"/>
        <v>2477</v>
      </c>
      <c r="L19" s="28">
        <f>VLOOKUP(C19,'Sheet 1'!E:J,4,FALSE)</f>
        <v>8</v>
      </c>
      <c r="M19" s="28">
        <f>VLOOKUP(C19,'Sheet 1'!E:L,6,FALSE)</f>
        <v>8</v>
      </c>
      <c r="N19" s="28">
        <f t="shared" si="3"/>
        <v>8</v>
      </c>
      <c r="O19" s="45">
        <f t="shared" si="1"/>
        <v>8</v>
      </c>
      <c r="P19" s="44">
        <f t="shared" si="4"/>
        <v>8</v>
      </c>
      <c r="Q19" s="8">
        <f t="shared" si="2"/>
        <v>1</v>
      </c>
      <c r="R19" s="437"/>
      <c r="S19" s="54"/>
      <c r="T19" s="54"/>
      <c r="U19" s="54"/>
      <c r="V19" s="54"/>
      <c r="W19" s="54"/>
      <c r="X19" s="54"/>
      <c r="Y19" s="59"/>
      <c r="Z19" s="52"/>
      <c r="AA19" s="52"/>
      <c r="AB19" s="52"/>
      <c r="AC19" s="52"/>
      <c r="AD19" s="52"/>
      <c r="AE19" s="52"/>
    </row>
    <row r="20" spans="1:34" ht="16.5" customHeight="1" x14ac:dyDescent="0.2">
      <c r="B20" s="411"/>
      <c r="C20" s="283">
        <f>VLOOKUP(F20,'Sheet 1'!D:E,2,FALSE)</f>
        <v>2630</v>
      </c>
      <c r="D20" s="284" t="s">
        <v>396</v>
      </c>
      <c r="E20" s="284" t="s">
        <v>35</v>
      </c>
      <c r="F20" s="286" t="s">
        <v>190</v>
      </c>
      <c r="G20" s="291"/>
      <c r="H20" s="85" t="s">
        <v>35</v>
      </c>
      <c r="I20" s="194">
        <v>0.2</v>
      </c>
      <c r="J20" s="98" t="str">
        <f>VLOOKUP(C20,'Sheet 1'!E:L,7,FALSE)</f>
        <v>10/12/2024</v>
      </c>
      <c r="K20" s="70">
        <f t="shared" si="0"/>
        <v>2477</v>
      </c>
      <c r="L20" s="28">
        <f>VLOOKUP(C20,'Sheet 1'!E:J,4,FALSE)</f>
        <v>8</v>
      </c>
      <c r="M20" s="28">
        <f>VLOOKUP(C20,'Sheet 1'!E:L,6,FALSE)</f>
        <v>8</v>
      </c>
      <c r="N20" s="28">
        <f t="shared" si="3"/>
        <v>8</v>
      </c>
      <c r="O20" s="45">
        <f t="shared" si="1"/>
        <v>8</v>
      </c>
      <c r="P20" s="44">
        <f t="shared" si="4"/>
        <v>8</v>
      </c>
      <c r="Q20" s="8">
        <f t="shared" si="2"/>
        <v>1</v>
      </c>
      <c r="R20" s="437"/>
      <c r="S20" s="54"/>
      <c r="T20" s="54"/>
      <c r="U20" s="54"/>
      <c r="V20" s="54"/>
      <c r="W20" s="54"/>
      <c r="X20" s="54"/>
      <c r="Y20" s="59"/>
      <c r="Z20" s="52"/>
      <c r="AA20" s="52"/>
      <c r="AB20" s="52"/>
      <c r="AC20" s="52"/>
      <c r="AD20" s="52"/>
      <c r="AE20" s="52"/>
    </row>
    <row r="21" spans="1:34" ht="15.75" customHeight="1" x14ac:dyDescent="0.2">
      <c r="B21" s="411"/>
      <c r="C21" s="283">
        <f>VLOOKUP(F21,'Sheet 1'!D:E,2,FALSE)</f>
        <v>2631</v>
      </c>
      <c r="D21" s="284" t="s">
        <v>397</v>
      </c>
      <c r="E21" s="284" t="s">
        <v>36</v>
      </c>
      <c r="F21" s="286" t="s">
        <v>189</v>
      </c>
      <c r="G21" s="291"/>
      <c r="H21" s="85" t="s">
        <v>35</v>
      </c>
      <c r="I21" s="194">
        <v>0.2</v>
      </c>
      <c r="J21" s="98" t="str">
        <f>VLOOKUP(C21,'Sheet 1'!E:L,7,FALSE)</f>
        <v>16/05/2024</v>
      </c>
      <c r="K21" s="70">
        <f t="shared" si="0"/>
        <v>2269</v>
      </c>
      <c r="L21" s="28">
        <f>VLOOKUP(C21,'Sheet 1'!E:J,4,FALSE)</f>
        <v>2</v>
      </c>
      <c r="M21" s="28">
        <f>VLOOKUP(C21,'Sheet 1'!E:L,6,FALSE)</f>
        <v>1</v>
      </c>
      <c r="N21" s="28">
        <f t="shared" si="3"/>
        <v>1</v>
      </c>
      <c r="O21" s="45">
        <f t="shared" si="1"/>
        <v>2</v>
      </c>
      <c r="P21" s="44">
        <f t="shared" si="4"/>
        <v>1</v>
      </c>
      <c r="Q21" s="8">
        <f t="shared" si="2"/>
        <v>0.5</v>
      </c>
      <c r="R21" s="437"/>
      <c r="S21" s="54"/>
      <c r="T21" s="54"/>
      <c r="U21" s="54"/>
      <c r="V21" s="54"/>
      <c r="W21" s="54"/>
      <c r="X21" s="54"/>
      <c r="Y21" s="59"/>
      <c r="Z21" s="52"/>
      <c r="AA21" s="52"/>
      <c r="AB21" s="52"/>
      <c r="AC21" s="52"/>
      <c r="AD21" s="52"/>
      <c r="AE21" s="52"/>
    </row>
    <row r="22" spans="1:34" ht="20.25" customHeight="1" x14ac:dyDescent="0.2">
      <c r="B22" s="405"/>
      <c r="C22" s="283">
        <f>VLOOKUP(F22,'Sheet 1'!D:E,2,FALSE)</f>
        <v>3168</v>
      </c>
      <c r="D22" s="284" t="s">
        <v>603</v>
      </c>
      <c r="E22" s="284" t="s">
        <v>36</v>
      </c>
      <c r="F22" s="286" t="s">
        <v>620</v>
      </c>
      <c r="G22" s="291"/>
      <c r="H22" s="232" t="s">
        <v>35</v>
      </c>
      <c r="I22" s="238">
        <v>0.2</v>
      </c>
      <c r="J22" s="239" t="str">
        <f>VLOOKUP(C22,'Sheet 1'!E:L,7,FALSE)</f>
        <v>10/12/2024</v>
      </c>
      <c r="K22" s="235">
        <f t="shared" ref="K22" si="10">J22-"28/02/2018"</f>
        <v>2477</v>
      </c>
      <c r="L22" s="236">
        <f>VLOOKUP(C22,'Sheet 1'!E:J,4,FALSE)</f>
        <v>2</v>
      </c>
      <c r="M22" s="236">
        <f>VLOOKUP(C22,'Sheet 1'!E:L,6,FALSE)</f>
        <v>2</v>
      </c>
      <c r="N22" s="236">
        <f t="shared" ref="N22" si="11">IF(K22&lt;0,0,M22)</f>
        <v>2</v>
      </c>
      <c r="O22" s="45">
        <f t="shared" ref="O22" si="12">L22</f>
        <v>2</v>
      </c>
      <c r="P22" s="44">
        <f t="shared" ref="P22" si="13">N22</f>
        <v>2</v>
      </c>
      <c r="Q22" s="8">
        <f t="shared" ref="Q22" si="14">IF(P22/O22&gt;100%,100%,P22/O22)</f>
        <v>1</v>
      </c>
      <c r="R22" s="436"/>
      <c r="S22" s="54"/>
      <c r="T22" s="54"/>
      <c r="U22" s="54"/>
      <c r="V22" s="54"/>
      <c r="W22" s="54"/>
      <c r="X22" s="54"/>
      <c r="Y22" s="59"/>
      <c r="Z22" s="52"/>
      <c r="AA22" s="52"/>
      <c r="AB22" s="52"/>
      <c r="AC22" s="52"/>
      <c r="AD22" s="52"/>
      <c r="AE22" s="52"/>
    </row>
    <row r="23" spans="1:34" ht="16.5" customHeight="1" x14ac:dyDescent="0.2">
      <c r="B23" s="414" t="s">
        <v>388</v>
      </c>
      <c r="C23" s="283">
        <f>VLOOKUP(F23,'Sheet 1'!D:E,2,FALSE)</f>
        <v>2632</v>
      </c>
      <c r="D23" s="284" t="s">
        <v>398</v>
      </c>
      <c r="E23" s="284" t="s">
        <v>35</v>
      </c>
      <c r="F23" s="286" t="s">
        <v>194</v>
      </c>
      <c r="G23" s="291"/>
      <c r="H23" s="85" t="s">
        <v>35</v>
      </c>
      <c r="I23" s="195">
        <v>0.33329999999999999</v>
      </c>
      <c r="J23" s="98" t="str">
        <f>VLOOKUP(C23,'Sheet 1'!E:L,7,FALSE)</f>
        <v>05/12/2024</v>
      </c>
      <c r="K23" s="70">
        <f t="shared" si="0"/>
        <v>2472</v>
      </c>
      <c r="L23" s="28">
        <f>VLOOKUP(C23,'Sheet 1'!E:J,4,FALSE)</f>
        <v>75</v>
      </c>
      <c r="M23" s="28">
        <f>VLOOKUP(C23,'Sheet 1'!E:L,6,FALSE)</f>
        <v>76</v>
      </c>
      <c r="N23" s="28">
        <f t="shared" si="3"/>
        <v>76</v>
      </c>
      <c r="O23" s="45">
        <f t="shared" si="1"/>
        <v>75</v>
      </c>
      <c r="P23" s="44">
        <f t="shared" si="4"/>
        <v>76</v>
      </c>
      <c r="Q23" s="8">
        <f t="shared" si="2"/>
        <v>1</v>
      </c>
      <c r="R23" s="435">
        <f>SUMPRODUCT(I23:I25,Q23:Q25)</f>
        <v>0.97262720588235285</v>
      </c>
      <c r="S23" s="54"/>
      <c r="T23" s="54"/>
      <c r="U23" s="54"/>
      <c r="V23" s="54"/>
      <c r="W23" s="54"/>
      <c r="X23" s="54"/>
      <c r="Y23" s="59"/>
      <c r="Z23" s="52"/>
      <c r="AA23" s="52"/>
      <c r="AB23" s="52"/>
      <c r="AC23" s="52"/>
      <c r="AD23" s="52"/>
      <c r="AE23" s="52"/>
    </row>
    <row r="24" spans="1:34" ht="16.5" customHeight="1" x14ac:dyDescent="0.2">
      <c r="B24" s="411"/>
      <c r="C24" s="283">
        <f>VLOOKUP(F24,'Sheet 1'!D:E,2,FALSE)</f>
        <v>2633</v>
      </c>
      <c r="D24" s="284" t="s">
        <v>399</v>
      </c>
      <c r="E24" s="284" t="s">
        <v>36</v>
      </c>
      <c r="F24" s="286" t="s">
        <v>193</v>
      </c>
      <c r="G24" s="291"/>
      <c r="H24" s="85" t="s">
        <v>35</v>
      </c>
      <c r="I24" s="195">
        <v>0.33329999999999999</v>
      </c>
      <c r="J24" s="98" t="str">
        <f>VLOOKUP(C24,'Sheet 1'!E:L,7,FALSE)</f>
        <v>05/12/2024</v>
      </c>
      <c r="K24" s="70">
        <f t="shared" si="0"/>
        <v>2472</v>
      </c>
      <c r="L24" s="28">
        <f>VLOOKUP(C24,'Sheet 1'!E:J,4,FALSE)</f>
        <v>102</v>
      </c>
      <c r="M24" s="28">
        <f>VLOOKUP(C24,'Sheet 1'!E:L,6,FALSE)</f>
        <v>100</v>
      </c>
      <c r="N24" s="28">
        <f t="shared" si="3"/>
        <v>100</v>
      </c>
      <c r="O24" s="45">
        <f t="shared" si="1"/>
        <v>102</v>
      </c>
      <c r="P24" s="44">
        <f t="shared" si="4"/>
        <v>100</v>
      </c>
      <c r="Q24" s="8">
        <f t="shared" si="2"/>
        <v>0.98039215686274506</v>
      </c>
      <c r="R24" s="437"/>
      <c r="S24" s="54"/>
      <c r="T24" s="54"/>
      <c r="U24" s="54"/>
      <c r="V24" s="54"/>
      <c r="W24" s="54"/>
      <c r="X24" s="54"/>
      <c r="Y24" s="59"/>
      <c r="Z24" s="52"/>
      <c r="AA24" s="52"/>
      <c r="AB24" s="52"/>
      <c r="AC24" s="52"/>
      <c r="AD24" s="52"/>
      <c r="AE24" s="52"/>
    </row>
    <row r="25" spans="1:34" ht="16.5" customHeight="1" x14ac:dyDescent="0.2">
      <c r="B25" s="405"/>
      <c r="C25" s="283">
        <f>VLOOKUP(F25,'Sheet 1'!D:E,2,FALSE)</f>
        <v>2634</v>
      </c>
      <c r="D25" s="284" t="s">
        <v>400</v>
      </c>
      <c r="E25" s="284" t="s">
        <v>573</v>
      </c>
      <c r="F25" s="286" t="s">
        <v>550</v>
      </c>
      <c r="G25" s="291"/>
      <c r="H25" s="85" t="s">
        <v>35</v>
      </c>
      <c r="I25" s="195">
        <v>0.33339999999999997</v>
      </c>
      <c r="J25" s="98" t="str">
        <f>VLOOKUP(C25,'Sheet 1'!E:L,7,FALSE)</f>
        <v>05/12/2024</v>
      </c>
      <c r="K25" s="70">
        <f t="shared" si="0"/>
        <v>2472</v>
      </c>
      <c r="L25" s="28">
        <f>VLOOKUP(C25,'Sheet 1'!E:J,4,FALSE)</f>
        <v>48</v>
      </c>
      <c r="M25" s="28">
        <f>VLOOKUP(C25,'Sheet 1'!E:L,6,FALSE)</f>
        <v>45</v>
      </c>
      <c r="N25" s="28">
        <f t="shared" si="3"/>
        <v>45</v>
      </c>
      <c r="O25" s="45">
        <f t="shared" si="1"/>
        <v>48</v>
      </c>
      <c r="P25" s="44">
        <f t="shared" si="4"/>
        <v>45</v>
      </c>
      <c r="Q25" s="8">
        <f t="shared" si="2"/>
        <v>0.9375</v>
      </c>
      <c r="R25" s="436"/>
      <c r="S25" s="54"/>
      <c r="T25" s="54"/>
      <c r="U25" s="54"/>
      <c r="V25" s="54"/>
      <c r="W25" s="54"/>
      <c r="X25" s="54"/>
      <c r="Y25" s="59"/>
      <c r="Z25" s="52"/>
      <c r="AA25" s="52"/>
      <c r="AB25" s="52"/>
      <c r="AC25" s="52"/>
      <c r="AD25" s="52"/>
      <c r="AE25" s="52"/>
    </row>
    <row r="26" spans="1:34" s="52" customFormat="1" ht="15.75" x14ac:dyDescent="0.2">
      <c r="B26" s="55"/>
      <c r="C26" s="55"/>
      <c r="D26" s="138"/>
      <c r="E26" s="138"/>
      <c r="F26" s="55"/>
      <c r="G26" s="55"/>
      <c r="H26" s="138"/>
      <c r="I26" s="55"/>
      <c r="J26" s="55"/>
      <c r="K26" s="55"/>
      <c r="L26" s="55"/>
      <c r="M26" s="55"/>
      <c r="N26" s="55"/>
      <c r="O26" s="142"/>
      <c r="P26" s="142"/>
      <c r="Q26" s="54"/>
      <c r="R26" s="156"/>
      <c r="S26" s="54"/>
      <c r="T26" s="54"/>
      <c r="U26" s="54"/>
      <c r="V26" s="54"/>
      <c r="W26" s="54"/>
      <c r="X26" s="54"/>
      <c r="Y26" s="59"/>
    </row>
    <row r="27" spans="1:34" s="154" customFormat="1" ht="34.5" customHeight="1" x14ac:dyDescent="0.2">
      <c r="A27" s="129"/>
      <c r="B27" s="400" t="s">
        <v>527</v>
      </c>
      <c r="C27" s="400"/>
      <c r="D27" s="400"/>
      <c r="E27" s="400"/>
      <c r="F27" s="400"/>
      <c r="G27" s="400"/>
      <c r="H27" s="400"/>
      <c r="I27" s="400"/>
      <c r="J27" s="400"/>
      <c r="K27" s="400"/>
      <c r="L27" s="400"/>
      <c r="M27" s="400"/>
      <c r="N27" s="400"/>
      <c r="O27" s="400"/>
      <c r="P27" s="400"/>
      <c r="Q27" s="400"/>
      <c r="R27" s="65"/>
      <c r="S27" s="14">
        <f>AVERAGE(S29:S49)</f>
        <v>0.94169583333333329</v>
      </c>
      <c r="T27" s="400" t="s">
        <v>528</v>
      </c>
      <c r="U27" s="400"/>
      <c r="V27" s="400"/>
      <c r="W27" s="400"/>
      <c r="X27" s="400"/>
      <c r="Y27" s="15">
        <f>MAX(Y29:Y49)</f>
        <v>1</v>
      </c>
      <c r="Z27" s="400" t="s">
        <v>506</v>
      </c>
      <c r="AA27" s="400"/>
      <c r="AB27" s="400"/>
      <c r="AC27" s="400"/>
      <c r="AD27" s="400"/>
      <c r="AE27" s="400"/>
      <c r="AF27" s="129"/>
    </row>
    <row r="28" spans="1:34" s="21" customFormat="1" ht="60" x14ac:dyDescent="0.2">
      <c r="A28" s="52"/>
      <c r="B28" s="274" t="s">
        <v>27</v>
      </c>
      <c r="C28" s="274" t="s">
        <v>9</v>
      </c>
      <c r="D28" s="274" t="s">
        <v>34</v>
      </c>
      <c r="E28" s="274" t="s">
        <v>571</v>
      </c>
      <c r="F28" s="277" t="s">
        <v>50</v>
      </c>
      <c r="G28" s="274" t="s">
        <v>51</v>
      </c>
      <c r="H28" s="274" t="s">
        <v>99</v>
      </c>
      <c r="I28" s="274"/>
      <c r="J28" s="278" t="s">
        <v>17</v>
      </c>
      <c r="K28" s="278" t="s">
        <v>25</v>
      </c>
      <c r="L28" s="279" t="s">
        <v>15</v>
      </c>
      <c r="M28" s="278" t="s">
        <v>16</v>
      </c>
      <c r="N28" s="278" t="s">
        <v>26</v>
      </c>
      <c r="O28" s="274" t="s">
        <v>100</v>
      </c>
      <c r="P28" s="274" t="s">
        <v>101</v>
      </c>
      <c r="Q28" s="274" t="s">
        <v>102</v>
      </c>
      <c r="R28" s="274" t="s">
        <v>141</v>
      </c>
      <c r="S28" s="274" t="s">
        <v>142</v>
      </c>
      <c r="T28" s="128" t="s">
        <v>520</v>
      </c>
      <c r="U28" s="128" t="s">
        <v>521</v>
      </c>
      <c r="V28" s="128" t="s">
        <v>522</v>
      </c>
      <c r="W28" s="128" t="s">
        <v>523</v>
      </c>
      <c r="X28" s="128" t="s">
        <v>524</v>
      </c>
      <c r="Y28" s="128" t="s">
        <v>525</v>
      </c>
      <c r="Z28" s="187" t="s">
        <v>31</v>
      </c>
      <c r="AA28" s="187" t="s">
        <v>32</v>
      </c>
      <c r="AB28" s="187" t="s">
        <v>33</v>
      </c>
      <c r="AC28" s="187" t="s">
        <v>47</v>
      </c>
      <c r="AD28" s="187" t="s">
        <v>29</v>
      </c>
      <c r="AE28" s="187" t="s">
        <v>30</v>
      </c>
      <c r="AF28" s="52"/>
      <c r="AG28"/>
      <c r="AH28"/>
    </row>
    <row r="29" spans="1:34" s="21" customFormat="1" ht="20.25" customHeight="1" x14ac:dyDescent="0.2">
      <c r="A29" s="52"/>
      <c r="B29" s="426" t="s">
        <v>401</v>
      </c>
      <c r="C29" s="290">
        <f>VLOOKUP(G29,'Sheet 1'!D:E,2,FALSE)</f>
        <v>24414</v>
      </c>
      <c r="D29" s="287" t="s">
        <v>574</v>
      </c>
      <c r="E29" s="287" t="s">
        <v>572</v>
      </c>
      <c r="F29" s="347" t="s">
        <v>221</v>
      </c>
      <c r="G29" s="347" t="s">
        <v>325</v>
      </c>
      <c r="H29" s="95" t="s">
        <v>37</v>
      </c>
      <c r="I29" s="3"/>
      <c r="J29" s="47" t="str">
        <f>VLOOKUP(C29,'Sheet 1'!E:L,7,FALSE)</f>
        <v>10/12/2024</v>
      </c>
      <c r="K29" s="70">
        <f t="shared" ref="K29:K49" si="15">J29-"28/02/2018"</f>
        <v>2477</v>
      </c>
      <c r="L29" s="2">
        <f>VLOOKUP(C29,'Sheet 1'!E:K,4,FALSE)</f>
        <v>100</v>
      </c>
      <c r="M29" s="2">
        <f>VLOOKUP(C29,'Sheet 1'!E:J,6,FALSE)</f>
        <v>97.5</v>
      </c>
      <c r="N29" s="28">
        <f t="shared" ref="N29:N49" si="16">IF(K29&lt;0,0,M29)</f>
        <v>97.5</v>
      </c>
      <c r="O29" s="29">
        <f t="shared" ref="O29:O49" si="17">L29</f>
        <v>100</v>
      </c>
      <c r="P29" s="30">
        <f t="shared" ref="P29:P49" si="18">N29</f>
        <v>97.5</v>
      </c>
      <c r="Q29" s="8">
        <f t="shared" ref="Q29:Q46" si="19">IF(P29/O29&gt;100%,100%,P29/O29)</f>
        <v>0.97499999999999998</v>
      </c>
      <c r="R29" s="80">
        <f t="shared" ref="R29:R40" si="20">AVERAGE(Q29)</f>
        <v>0.97499999999999998</v>
      </c>
      <c r="S29" s="410">
        <f>AVERAGE(R29:R30)</f>
        <v>0.9375</v>
      </c>
      <c r="T29" s="132">
        <v>45292</v>
      </c>
      <c r="U29" s="132">
        <v>45657</v>
      </c>
      <c r="V29" s="83">
        <f t="shared" ref="V29:V49" si="21">U29-T29+1</f>
        <v>366</v>
      </c>
      <c r="W29" s="83">
        <f>'TABLA CONTENIDO'!$F$3-T29+1</f>
        <v>366</v>
      </c>
      <c r="X29" s="38">
        <f t="shared" ref="X29:X41" si="22">IF(W29/V29&gt;100%,100%,W29/V29)</f>
        <v>1</v>
      </c>
      <c r="Y29" s="408">
        <f>AVERAGE(X29:X30)</f>
        <v>1</v>
      </c>
      <c r="Z29" s="421">
        <f>Presupuesto!C25</f>
        <v>45342898</v>
      </c>
      <c r="AA29" s="421">
        <f>Presupuesto!D25</f>
        <v>45342898</v>
      </c>
      <c r="AB29" s="421">
        <f>Presupuesto!E25</f>
        <v>19151303</v>
      </c>
      <c r="AC29" s="420">
        <f>Presupuesto!F25</f>
        <v>1</v>
      </c>
      <c r="AD29" s="420">
        <f>Presupuesto!G25</f>
        <v>0.42236610019941823</v>
      </c>
      <c r="AE29" s="420">
        <f>Presupuesto!H25</f>
        <v>0.42236610019941823</v>
      </c>
      <c r="AF29" s="52"/>
      <c r="AG29"/>
      <c r="AH29"/>
    </row>
    <row r="30" spans="1:34" s="21" customFormat="1" ht="20.25" x14ac:dyDescent="0.2">
      <c r="A30" s="52"/>
      <c r="B30" s="405"/>
      <c r="C30" s="290">
        <f>VLOOKUP(G30,'Sheet 1'!D:E,2,FALSE)</f>
        <v>24415</v>
      </c>
      <c r="D30" s="287" t="s">
        <v>574</v>
      </c>
      <c r="E30" s="287" t="s">
        <v>572</v>
      </c>
      <c r="F30" s="347" t="s">
        <v>220</v>
      </c>
      <c r="G30" s="347" t="s">
        <v>326</v>
      </c>
      <c r="H30" s="95" t="s">
        <v>37</v>
      </c>
      <c r="I30" s="3"/>
      <c r="J30" s="47" t="str">
        <f>VLOOKUP(C30,'Sheet 1'!E:L,7,FALSE)</f>
        <v>04/12/2024</v>
      </c>
      <c r="K30" s="70">
        <f t="shared" si="15"/>
        <v>2471</v>
      </c>
      <c r="L30" s="2">
        <f>VLOOKUP(C30,'Sheet 1'!E:K,4,FALSE)</f>
        <v>100</v>
      </c>
      <c r="M30" s="2">
        <f>VLOOKUP(C30,'Sheet 1'!E:J,6,FALSE)</f>
        <v>90</v>
      </c>
      <c r="N30" s="28">
        <f t="shared" si="16"/>
        <v>90</v>
      </c>
      <c r="O30" s="29">
        <f t="shared" ref="O30" si="23">L30</f>
        <v>100</v>
      </c>
      <c r="P30" s="30">
        <f t="shared" si="18"/>
        <v>90</v>
      </c>
      <c r="Q30" s="8">
        <f t="shared" si="19"/>
        <v>0.9</v>
      </c>
      <c r="R30" s="80">
        <f t="shared" si="20"/>
        <v>0.9</v>
      </c>
      <c r="S30" s="410"/>
      <c r="T30" s="132">
        <v>45292</v>
      </c>
      <c r="U30" s="132">
        <v>45657</v>
      </c>
      <c r="V30" s="83">
        <f t="shared" si="21"/>
        <v>366</v>
      </c>
      <c r="W30" s="83">
        <f>'TABLA CONTENIDO'!$F$3-T30+1</f>
        <v>366</v>
      </c>
      <c r="X30" s="38">
        <f t="shared" si="22"/>
        <v>1</v>
      </c>
      <c r="Y30" s="409"/>
      <c r="Z30" s="421"/>
      <c r="AA30" s="421"/>
      <c r="AB30" s="421"/>
      <c r="AC30" s="420"/>
      <c r="AD30" s="420"/>
      <c r="AE30" s="420"/>
      <c r="AF30" s="52"/>
      <c r="AG30"/>
      <c r="AH30"/>
    </row>
    <row r="31" spans="1:34" s="21" customFormat="1" ht="20.25" customHeight="1" x14ac:dyDescent="0.2">
      <c r="A31" s="52"/>
      <c r="B31" s="429" t="s">
        <v>402</v>
      </c>
      <c r="C31" s="290">
        <f>VLOOKUP(G31,'Sheet 1'!D:E,2,FALSE)</f>
        <v>24435</v>
      </c>
      <c r="D31" s="287" t="s">
        <v>574</v>
      </c>
      <c r="E31" s="287" t="s">
        <v>572</v>
      </c>
      <c r="F31" s="347" t="s">
        <v>222</v>
      </c>
      <c r="G31" s="347" t="s">
        <v>327</v>
      </c>
      <c r="H31" s="95" t="s">
        <v>37</v>
      </c>
      <c r="I31" s="3"/>
      <c r="J31" s="47" t="str">
        <f>VLOOKUP(C31,'Sheet 1'!E:L,7,FALSE)</f>
        <v>10/12/2024</v>
      </c>
      <c r="K31" s="70">
        <f t="shared" ref="K31" si="24">J31-"28/02/2018"</f>
        <v>2477</v>
      </c>
      <c r="L31" s="2">
        <f>VLOOKUP(C31,'Sheet 1'!E:K,4,FALSE)</f>
        <v>100</v>
      </c>
      <c r="M31" s="2">
        <f>VLOOKUP(C31,'Sheet 1'!E:J,6,FALSE)</f>
        <v>93.75</v>
      </c>
      <c r="N31" s="28">
        <f t="shared" ref="N31" si="25">IF(K31&lt;0,0,M31)</f>
        <v>93.75</v>
      </c>
      <c r="O31" s="29">
        <f t="shared" ref="O31" si="26">L31</f>
        <v>100</v>
      </c>
      <c r="P31" s="30">
        <f t="shared" ref="P31" si="27">N31</f>
        <v>93.75</v>
      </c>
      <c r="Q31" s="8">
        <f t="shared" si="19"/>
        <v>0.9375</v>
      </c>
      <c r="R31" s="80">
        <f t="shared" si="20"/>
        <v>0.9375</v>
      </c>
      <c r="S31" s="410">
        <f>AVERAGE(R31:R32)</f>
        <v>0.8921</v>
      </c>
      <c r="T31" s="132">
        <v>45292</v>
      </c>
      <c r="U31" s="132">
        <v>45657</v>
      </c>
      <c r="V31" s="83">
        <f t="shared" si="21"/>
        <v>366</v>
      </c>
      <c r="W31" s="83">
        <f>'TABLA CONTENIDO'!$F$3-T31+1</f>
        <v>366</v>
      </c>
      <c r="X31" s="38">
        <f t="shared" si="22"/>
        <v>1</v>
      </c>
      <c r="Y31" s="408">
        <f>AVERAGE(X31:X32)</f>
        <v>1</v>
      </c>
      <c r="Z31" s="421">
        <f>Presupuesto!C26</f>
        <v>81680588</v>
      </c>
      <c r="AA31" s="421">
        <f>Presupuesto!D26</f>
        <v>81680588</v>
      </c>
      <c r="AB31" s="421">
        <f>Presupuesto!E26</f>
        <v>43516416</v>
      </c>
      <c r="AC31" s="420">
        <f>Presupuesto!F26</f>
        <v>1</v>
      </c>
      <c r="AD31" s="420">
        <f>Presupuesto!G26</f>
        <v>0.53276325581789397</v>
      </c>
      <c r="AE31" s="420">
        <f>Presupuesto!H26</f>
        <v>0.53276325581789397</v>
      </c>
      <c r="AF31" s="52"/>
      <c r="AG31"/>
      <c r="AH31"/>
    </row>
    <row r="32" spans="1:34" s="21" customFormat="1" ht="20.25" x14ac:dyDescent="0.2">
      <c r="A32" s="52"/>
      <c r="B32" s="405"/>
      <c r="C32" s="290">
        <f>VLOOKUP(G32,'Sheet 1'!D:E,2,FALSE)</f>
        <v>24436</v>
      </c>
      <c r="D32" s="287" t="s">
        <v>574</v>
      </c>
      <c r="E32" s="287" t="s">
        <v>572</v>
      </c>
      <c r="F32" s="347" t="s">
        <v>705</v>
      </c>
      <c r="G32" s="347" t="s">
        <v>640</v>
      </c>
      <c r="H32" s="95" t="s">
        <v>37</v>
      </c>
      <c r="I32" s="3"/>
      <c r="J32" s="47" t="str">
        <f>VLOOKUP(C32,'Sheet 1'!E:L,7,FALSE)</f>
        <v>02/12/2024</v>
      </c>
      <c r="K32" s="70">
        <f t="shared" si="15"/>
        <v>2469</v>
      </c>
      <c r="L32" s="2">
        <f>VLOOKUP(C32,'Sheet 1'!E:K,4,FALSE)</f>
        <v>100</v>
      </c>
      <c r="M32" s="2">
        <f>VLOOKUP(C32,'Sheet 1'!E:J,6,FALSE)</f>
        <v>84.67</v>
      </c>
      <c r="N32" s="28">
        <f t="shared" si="16"/>
        <v>84.67</v>
      </c>
      <c r="O32" s="29">
        <f t="shared" si="17"/>
        <v>100</v>
      </c>
      <c r="P32" s="30">
        <f t="shared" si="18"/>
        <v>84.67</v>
      </c>
      <c r="Q32" s="8">
        <f t="shared" si="19"/>
        <v>0.84670000000000001</v>
      </c>
      <c r="R32" s="80">
        <f t="shared" si="20"/>
        <v>0.84670000000000001</v>
      </c>
      <c r="S32" s="410"/>
      <c r="T32" s="132">
        <v>45292</v>
      </c>
      <c r="U32" s="132">
        <v>45657</v>
      </c>
      <c r="V32" s="83">
        <f t="shared" si="21"/>
        <v>366</v>
      </c>
      <c r="W32" s="83">
        <f>'TABLA CONTENIDO'!$F$3-T32+1</f>
        <v>366</v>
      </c>
      <c r="X32" s="38">
        <f t="shared" si="22"/>
        <v>1</v>
      </c>
      <c r="Y32" s="409"/>
      <c r="Z32" s="421"/>
      <c r="AA32" s="421"/>
      <c r="AB32" s="421"/>
      <c r="AC32" s="420"/>
      <c r="AD32" s="420"/>
      <c r="AE32" s="420"/>
      <c r="AF32" s="52"/>
      <c r="AG32"/>
      <c r="AH32"/>
    </row>
    <row r="33" spans="1:34" s="21" customFormat="1" ht="15.75" customHeight="1" x14ac:dyDescent="0.2">
      <c r="A33" s="52"/>
      <c r="B33" s="429" t="s">
        <v>403</v>
      </c>
      <c r="C33" s="290">
        <f>VLOOKUP(G33,'Sheet 1'!D:E,2,FALSE)</f>
        <v>24418</v>
      </c>
      <c r="D33" s="287" t="s">
        <v>574</v>
      </c>
      <c r="E33" s="287" t="s">
        <v>572</v>
      </c>
      <c r="F33" s="347" t="s">
        <v>224</v>
      </c>
      <c r="G33" s="347" t="s">
        <v>328</v>
      </c>
      <c r="H33" s="95" t="s">
        <v>37</v>
      </c>
      <c r="I33" s="3"/>
      <c r="J33" s="47" t="str">
        <f>VLOOKUP(C33,'Sheet 1'!E:L,7,FALSE)</f>
        <v>10/12/2024</v>
      </c>
      <c r="K33" s="70">
        <f t="shared" si="15"/>
        <v>2477</v>
      </c>
      <c r="L33" s="2">
        <f>VLOOKUP(C33,'Sheet 1'!E:K,4,FALSE)</f>
        <v>100</v>
      </c>
      <c r="M33" s="2">
        <f>VLOOKUP(C33,'Sheet 1'!E:J,6,FALSE)</f>
        <v>100</v>
      </c>
      <c r="N33" s="28">
        <f t="shared" si="16"/>
        <v>100</v>
      </c>
      <c r="O33" s="29">
        <f t="shared" si="17"/>
        <v>100</v>
      </c>
      <c r="P33" s="30">
        <f t="shared" si="18"/>
        <v>100</v>
      </c>
      <c r="Q33" s="8">
        <f t="shared" si="19"/>
        <v>1</v>
      </c>
      <c r="R33" s="80">
        <f t="shared" si="20"/>
        <v>1</v>
      </c>
      <c r="S33" s="410">
        <f>AVERAGE(R33:R34)</f>
        <v>1</v>
      </c>
      <c r="T33" s="132">
        <v>45292</v>
      </c>
      <c r="U33" s="132">
        <v>45657</v>
      </c>
      <c r="V33" s="83">
        <f t="shared" si="21"/>
        <v>366</v>
      </c>
      <c r="W33" s="83">
        <f>'TABLA CONTENIDO'!$F$3-T33+1</f>
        <v>366</v>
      </c>
      <c r="X33" s="38">
        <f t="shared" si="22"/>
        <v>1</v>
      </c>
      <c r="Y33" s="408">
        <f>AVERAGE(X33:X34)</f>
        <v>1</v>
      </c>
      <c r="Z33" s="421">
        <f>Presupuesto!C27</f>
        <v>8714800</v>
      </c>
      <c r="AA33" s="421">
        <f>Presupuesto!D27</f>
        <v>8362000</v>
      </c>
      <c r="AB33" s="421">
        <f>Presupuesto!E27</f>
        <v>519480</v>
      </c>
      <c r="AC33" s="420">
        <f>Presupuesto!F27</f>
        <v>0.95951714325056225</v>
      </c>
      <c r="AD33" s="420">
        <f>Presupuesto!G27</f>
        <v>6.2123893805309735E-2</v>
      </c>
      <c r="AE33" s="420">
        <f>Presupuesto!H27</f>
        <v>5.9608941111672101E-2</v>
      </c>
      <c r="AF33" s="52"/>
      <c r="AG33"/>
      <c r="AH33"/>
    </row>
    <row r="34" spans="1:34" s="21" customFormat="1" ht="20.25" x14ac:dyDescent="0.2">
      <c r="A34" s="52"/>
      <c r="B34" s="405"/>
      <c r="C34" s="290">
        <f>VLOOKUP(G34,'Sheet 1'!D:E,2,FALSE)</f>
        <v>24419</v>
      </c>
      <c r="D34" s="287" t="s">
        <v>574</v>
      </c>
      <c r="E34" s="287" t="s">
        <v>572</v>
      </c>
      <c r="F34" s="347" t="s">
        <v>223</v>
      </c>
      <c r="G34" s="347" t="s">
        <v>329</v>
      </c>
      <c r="H34" s="95" t="s">
        <v>37</v>
      </c>
      <c r="I34" s="3"/>
      <c r="J34" s="47" t="str">
        <f>VLOOKUP(C34,'Sheet 1'!E:L,7,FALSE)</f>
        <v>10/12/2024</v>
      </c>
      <c r="K34" s="70">
        <f t="shared" si="15"/>
        <v>2477</v>
      </c>
      <c r="L34" s="2">
        <f>VLOOKUP(C34,'Sheet 1'!E:K,4,FALSE)</f>
        <v>100</v>
      </c>
      <c r="M34" s="2">
        <f>VLOOKUP(C34,'Sheet 1'!E:J,6,FALSE)</f>
        <v>100</v>
      </c>
      <c r="N34" s="28">
        <f t="shared" si="16"/>
        <v>100</v>
      </c>
      <c r="O34" s="29">
        <f t="shared" si="17"/>
        <v>100</v>
      </c>
      <c r="P34" s="30">
        <f t="shared" si="18"/>
        <v>100</v>
      </c>
      <c r="Q34" s="8">
        <f t="shared" si="19"/>
        <v>1</v>
      </c>
      <c r="R34" s="80">
        <f t="shared" si="20"/>
        <v>1</v>
      </c>
      <c r="S34" s="410"/>
      <c r="T34" s="132">
        <v>45292</v>
      </c>
      <c r="U34" s="132">
        <v>45657</v>
      </c>
      <c r="V34" s="83">
        <f t="shared" si="21"/>
        <v>366</v>
      </c>
      <c r="W34" s="83">
        <f>'TABLA CONTENIDO'!$F$3-T34+1</f>
        <v>366</v>
      </c>
      <c r="X34" s="38">
        <f t="shared" si="22"/>
        <v>1</v>
      </c>
      <c r="Y34" s="409"/>
      <c r="Z34" s="421"/>
      <c r="AA34" s="421"/>
      <c r="AB34" s="421"/>
      <c r="AC34" s="420"/>
      <c r="AD34" s="420"/>
      <c r="AE34" s="420"/>
      <c r="AF34" s="52"/>
      <c r="AG34"/>
      <c r="AH34"/>
    </row>
    <row r="35" spans="1:34" s="21" customFormat="1" ht="20.25" customHeight="1" x14ac:dyDescent="0.2">
      <c r="A35" s="52"/>
      <c r="B35" s="429" t="s">
        <v>404</v>
      </c>
      <c r="C35" s="290">
        <f>VLOOKUP(G35,'Sheet 1'!D:E,2,FALSE)</f>
        <v>24441</v>
      </c>
      <c r="D35" s="287" t="s">
        <v>574</v>
      </c>
      <c r="E35" s="287" t="s">
        <v>572</v>
      </c>
      <c r="F35" s="347" t="s">
        <v>228</v>
      </c>
      <c r="G35" s="347" t="s">
        <v>315</v>
      </c>
      <c r="H35" s="95" t="s">
        <v>37</v>
      </c>
      <c r="I35" s="3"/>
      <c r="J35" s="47" t="str">
        <f>VLOOKUP(C35,'Sheet 1'!E:L,7,FALSE)</f>
        <v>10/12/2024</v>
      </c>
      <c r="K35" s="70">
        <f t="shared" si="15"/>
        <v>2477</v>
      </c>
      <c r="L35" s="2">
        <f>VLOOKUP(C35,'Sheet 1'!E:K,4,FALSE)</f>
        <v>100</v>
      </c>
      <c r="M35" s="2">
        <f>VLOOKUP(C35,'Sheet 1'!E:J,6,FALSE)</f>
        <v>100</v>
      </c>
      <c r="N35" s="28">
        <f t="shared" si="16"/>
        <v>100</v>
      </c>
      <c r="O35" s="29">
        <f t="shared" si="17"/>
        <v>100</v>
      </c>
      <c r="P35" s="30">
        <f t="shared" si="18"/>
        <v>100</v>
      </c>
      <c r="Q35" s="8">
        <f t="shared" si="19"/>
        <v>1</v>
      </c>
      <c r="R35" s="80">
        <f t="shared" si="20"/>
        <v>1</v>
      </c>
      <c r="S35" s="410">
        <f>AVERAGE(R35:R38)</f>
        <v>1</v>
      </c>
      <c r="T35" s="132">
        <v>45292</v>
      </c>
      <c r="U35" s="132">
        <v>45657</v>
      </c>
      <c r="V35" s="83">
        <f t="shared" si="21"/>
        <v>366</v>
      </c>
      <c r="W35" s="83">
        <f>'TABLA CONTENIDO'!$F$3-T35+1</f>
        <v>366</v>
      </c>
      <c r="X35" s="38">
        <f t="shared" si="22"/>
        <v>1</v>
      </c>
      <c r="Y35" s="408">
        <f>AVERAGE(X35:X38)</f>
        <v>1</v>
      </c>
      <c r="Z35" s="421">
        <f>Presupuesto!C28</f>
        <v>45171887</v>
      </c>
      <c r="AA35" s="421">
        <f>Presupuesto!D28</f>
        <v>19673578</v>
      </c>
      <c r="AB35" s="421">
        <f>Presupuesto!E28</f>
        <v>14459879</v>
      </c>
      <c r="AC35" s="420">
        <f>Presupuesto!F28</f>
        <v>0.43552703476832838</v>
      </c>
      <c r="AD35" s="420">
        <f>Presupuesto!G28</f>
        <v>0.73498979189245595</v>
      </c>
      <c r="AE35" s="420">
        <f>Presupuesto!H28</f>
        <v>0.3201079246479121</v>
      </c>
      <c r="AF35" s="52"/>
      <c r="AG35"/>
      <c r="AH35"/>
    </row>
    <row r="36" spans="1:34" s="21" customFormat="1" ht="20.25" x14ac:dyDescent="0.2">
      <c r="A36" s="52"/>
      <c r="B36" s="411"/>
      <c r="C36" s="290">
        <f>VLOOKUP(G36,'Sheet 1'!D:E,2,FALSE)</f>
        <v>24421</v>
      </c>
      <c r="D36" s="287" t="s">
        <v>574</v>
      </c>
      <c r="E36" s="287" t="s">
        <v>572</v>
      </c>
      <c r="F36" s="347" t="s">
        <v>227</v>
      </c>
      <c r="G36" s="347" t="s">
        <v>316</v>
      </c>
      <c r="H36" s="95" t="s">
        <v>37</v>
      </c>
      <c r="I36" s="3"/>
      <c r="J36" s="47" t="str">
        <f>VLOOKUP(C36,'Sheet 1'!E:L,7,FALSE)</f>
        <v>10/12/2024</v>
      </c>
      <c r="K36" s="70">
        <f t="shared" si="15"/>
        <v>2477</v>
      </c>
      <c r="L36" s="2">
        <f>VLOOKUP(C36,'Sheet 1'!E:K,4,FALSE)</f>
        <v>100</v>
      </c>
      <c r="M36" s="2">
        <f>VLOOKUP(C36,'Sheet 1'!E:J,6,FALSE)</f>
        <v>100</v>
      </c>
      <c r="N36" s="28">
        <f t="shared" si="16"/>
        <v>100</v>
      </c>
      <c r="O36" s="29">
        <f t="shared" si="17"/>
        <v>100</v>
      </c>
      <c r="P36" s="30">
        <f t="shared" si="18"/>
        <v>100</v>
      </c>
      <c r="Q36" s="8">
        <f t="shared" si="19"/>
        <v>1</v>
      </c>
      <c r="R36" s="80">
        <f t="shared" si="20"/>
        <v>1</v>
      </c>
      <c r="S36" s="410"/>
      <c r="T36" s="132">
        <v>45292</v>
      </c>
      <c r="U36" s="132">
        <v>45657</v>
      </c>
      <c r="V36" s="83">
        <f t="shared" si="21"/>
        <v>366</v>
      </c>
      <c r="W36" s="83">
        <f>'TABLA CONTENIDO'!$F$3-T36+1</f>
        <v>366</v>
      </c>
      <c r="X36" s="38">
        <f t="shared" si="22"/>
        <v>1</v>
      </c>
      <c r="Y36" s="434"/>
      <c r="Z36" s="421"/>
      <c r="AA36" s="421"/>
      <c r="AB36" s="421"/>
      <c r="AC36" s="420"/>
      <c r="AD36" s="420"/>
      <c r="AE36" s="420"/>
      <c r="AF36" s="52"/>
      <c r="AG36"/>
      <c r="AH36"/>
    </row>
    <row r="37" spans="1:34" s="21" customFormat="1" ht="20.25" x14ac:dyDescent="0.2">
      <c r="A37" s="52"/>
      <c r="B37" s="411"/>
      <c r="C37" s="290">
        <f>VLOOKUP(G37,'Sheet 1'!D:E,2,FALSE)</f>
        <v>24442</v>
      </c>
      <c r="D37" s="287" t="s">
        <v>574</v>
      </c>
      <c r="E37" s="287" t="s">
        <v>572</v>
      </c>
      <c r="F37" s="347" t="s">
        <v>226</v>
      </c>
      <c r="G37" s="347" t="s">
        <v>317</v>
      </c>
      <c r="H37" s="95" t="s">
        <v>37</v>
      </c>
      <c r="I37" s="3"/>
      <c r="J37" s="47" t="str">
        <f>VLOOKUP(C37,'Sheet 1'!E:L,7,FALSE)</f>
        <v>10/12/2024</v>
      </c>
      <c r="K37" s="70">
        <f t="shared" ref="K37" si="28">J37-"28/02/2018"</f>
        <v>2477</v>
      </c>
      <c r="L37" s="2">
        <f>VLOOKUP(C37,'Sheet 1'!E:K,4,FALSE)</f>
        <v>100</v>
      </c>
      <c r="M37" s="2">
        <f>VLOOKUP(C37,'Sheet 1'!E:J,6,FALSE)</f>
        <v>100</v>
      </c>
      <c r="N37" s="28">
        <f t="shared" ref="N37" si="29">IF(K37&lt;0,0,M37)</f>
        <v>100</v>
      </c>
      <c r="O37" s="29">
        <f t="shared" ref="O37" si="30">L37</f>
        <v>100</v>
      </c>
      <c r="P37" s="30">
        <f t="shared" ref="P37" si="31">N37</f>
        <v>100</v>
      </c>
      <c r="Q37" s="8">
        <f t="shared" si="19"/>
        <v>1</v>
      </c>
      <c r="R37" s="80">
        <f t="shared" si="20"/>
        <v>1</v>
      </c>
      <c r="S37" s="410"/>
      <c r="T37" s="132">
        <v>45292</v>
      </c>
      <c r="U37" s="132">
        <v>45657</v>
      </c>
      <c r="V37" s="83">
        <f t="shared" si="21"/>
        <v>366</v>
      </c>
      <c r="W37" s="83">
        <f>'TABLA CONTENIDO'!$F$3-T37+1</f>
        <v>366</v>
      </c>
      <c r="X37" s="38">
        <f t="shared" si="22"/>
        <v>1</v>
      </c>
      <c r="Y37" s="434"/>
      <c r="Z37" s="421"/>
      <c r="AA37" s="421"/>
      <c r="AB37" s="421"/>
      <c r="AC37" s="420"/>
      <c r="AD37" s="420"/>
      <c r="AE37" s="420"/>
      <c r="AF37" s="52"/>
      <c r="AG37"/>
      <c r="AH37"/>
    </row>
    <row r="38" spans="1:34" s="21" customFormat="1" ht="20.25" x14ac:dyDescent="0.2">
      <c r="A38" s="52"/>
      <c r="B38" s="405"/>
      <c r="C38" s="290">
        <f>VLOOKUP(G38,'Sheet 1'!D:E,2,FALSE)</f>
        <v>24422</v>
      </c>
      <c r="D38" s="287" t="s">
        <v>574</v>
      </c>
      <c r="E38" s="287" t="s">
        <v>572</v>
      </c>
      <c r="F38" s="347" t="s">
        <v>225</v>
      </c>
      <c r="G38" s="347" t="s">
        <v>318</v>
      </c>
      <c r="H38" s="96" t="s">
        <v>37</v>
      </c>
      <c r="I38" s="3"/>
      <c r="J38" s="47" t="str">
        <f>VLOOKUP(C38,'Sheet 1'!E:L,7,FALSE)</f>
        <v>10/12/2024</v>
      </c>
      <c r="K38" s="70">
        <f t="shared" si="15"/>
        <v>2477</v>
      </c>
      <c r="L38" s="2">
        <f>VLOOKUP(C38,'Sheet 1'!E:K,4,FALSE)</f>
        <v>100</v>
      </c>
      <c r="M38" s="2">
        <f>VLOOKUP(C38,'Sheet 1'!E:J,6,FALSE)</f>
        <v>100</v>
      </c>
      <c r="N38" s="28">
        <f t="shared" si="16"/>
        <v>100</v>
      </c>
      <c r="O38" s="29">
        <f t="shared" si="17"/>
        <v>100</v>
      </c>
      <c r="P38" s="30">
        <f t="shared" si="18"/>
        <v>100</v>
      </c>
      <c r="Q38" s="8">
        <f t="shared" si="19"/>
        <v>1</v>
      </c>
      <c r="R38" s="80">
        <f t="shared" si="20"/>
        <v>1</v>
      </c>
      <c r="S38" s="410"/>
      <c r="T38" s="132">
        <v>45292</v>
      </c>
      <c r="U38" s="132">
        <v>45657</v>
      </c>
      <c r="V38" s="83">
        <f t="shared" si="21"/>
        <v>366</v>
      </c>
      <c r="W38" s="83">
        <f>'TABLA CONTENIDO'!$F$3-T38+1</f>
        <v>366</v>
      </c>
      <c r="X38" s="38">
        <f t="shared" si="22"/>
        <v>1</v>
      </c>
      <c r="Y38" s="409"/>
      <c r="Z38" s="421"/>
      <c r="AA38" s="421"/>
      <c r="AB38" s="421"/>
      <c r="AC38" s="420"/>
      <c r="AD38" s="420"/>
      <c r="AE38" s="420"/>
      <c r="AF38" s="52"/>
      <c r="AG38"/>
      <c r="AH38"/>
    </row>
    <row r="39" spans="1:34" s="21" customFormat="1" ht="20.25" customHeight="1" x14ac:dyDescent="0.2">
      <c r="A39" s="52"/>
      <c r="B39" s="429" t="s">
        <v>405</v>
      </c>
      <c r="C39" s="290">
        <f>VLOOKUP(G39,'Sheet 1'!D:E,2,FALSE)</f>
        <v>24425</v>
      </c>
      <c r="D39" s="287" t="s">
        <v>574</v>
      </c>
      <c r="E39" s="287" t="s">
        <v>572</v>
      </c>
      <c r="F39" s="347" t="s">
        <v>231</v>
      </c>
      <c r="G39" s="347" t="s">
        <v>242</v>
      </c>
      <c r="H39" s="95" t="s">
        <v>37</v>
      </c>
      <c r="I39" s="3"/>
      <c r="J39" s="47" t="str">
        <f>VLOOKUP(C39,'Sheet 1'!E:L,7,FALSE)</f>
        <v>18/11/2024</v>
      </c>
      <c r="K39" s="70">
        <f t="shared" si="15"/>
        <v>2455</v>
      </c>
      <c r="L39" s="2">
        <f>VLOOKUP(C39,'Sheet 1'!E:K,4,FALSE)</f>
        <v>100</v>
      </c>
      <c r="M39" s="2">
        <f>VLOOKUP(C39,'Sheet 1'!E:J,6,FALSE)</f>
        <v>90</v>
      </c>
      <c r="N39" s="28">
        <f t="shared" si="16"/>
        <v>90</v>
      </c>
      <c r="O39" s="29">
        <f t="shared" si="17"/>
        <v>100</v>
      </c>
      <c r="P39" s="30">
        <f t="shared" si="18"/>
        <v>90</v>
      </c>
      <c r="Q39" s="8">
        <f t="shared" si="19"/>
        <v>0.9</v>
      </c>
      <c r="R39" s="80">
        <f t="shared" si="20"/>
        <v>0.9</v>
      </c>
      <c r="S39" s="410">
        <f>AVERAGE(R39:R41)</f>
        <v>0.94666666666666666</v>
      </c>
      <c r="T39" s="132">
        <v>45292</v>
      </c>
      <c r="U39" s="132">
        <v>45657</v>
      </c>
      <c r="V39" s="83">
        <f t="shared" si="21"/>
        <v>366</v>
      </c>
      <c r="W39" s="83">
        <f>'TABLA CONTENIDO'!$F$3-T39+1</f>
        <v>366</v>
      </c>
      <c r="X39" s="38">
        <f t="shared" si="22"/>
        <v>1</v>
      </c>
      <c r="Y39" s="408">
        <f>AVERAGE(X39:X41)</f>
        <v>1</v>
      </c>
      <c r="Z39" s="421">
        <f>Presupuesto!C29</f>
        <v>189977018</v>
      </c>
      <c r="AA39" s="421">
        <f>Presupuesto!D29</f>
        <v>185073892</v>
      </c>
      <c r="AB39" s="421">
        <f>Presupuesto!E29</f>
        <v>156574246</v>
      </c>
      <c r="AC39" s="420">
        <f>Presupuesto!F29</f>
        <v>0.97419095187608429</v>
      </c>
      <c r="AD39" s="420">
        <f>Presupuesto!G29</f>
        <v>0.84600936581589803</v>
      </c>
      <c r="AE39" s="420">
        <f>Presupuesto!H29</f>
        <v>0.82417466938027206</v>
      </c>
      <c r="AF39" s="52"/>
      <c r="AG39"/>
      <c r="AH39"/>
    </row>
    <row r="40" spans="1:34" s="21" customFormat="1" ht="20.25" x14ac:dyDescent="0.2">
      <c r="A40" s="52"/>
      <c r="B40" s="411"/>
      <c r="C40" s="290">
        <f>VLOOKUP(G40,'Sheet 1'!D:E,2,FALSE)</f>
        <v>24426</v>
      </c>
      <c r="D40" s="287" t="s">
        <v>574</v>
      </c>
      <c r="E40" s="287" t="s">
        <v>572</v>
      </c>
      <c r="F40" s="347" t="s">
        <v>230</v>
      </c>
      <c r="G40" s="347" t="s">
        <v>243</v>
      </c>
      <c r="H40" s="95" t="s">
        <v>37</v>
      </c>
      <c r="I40" s="3"/>
      <c r="J40" s="47" t="str">
        <f>VLOOKUP(C40,'Sheet 1'!E:L,7,FALSE)</f>
        <v>18/11/2024</v>
      </c>
      <c r="K40" s="70">
        <f t="shared" ref="K40" si="32">J40-"28/02/2018"</f>
        <v>2455</v>
      </c>
      <c r="L40" s="2">
        <f>VLOOKUP(C40,'Sheet 1'!E:K,4,FALSE)</f>
        <v>100</v>
      </c>
      <c r="M40" s="2">
        <f>VLOOKUP(C40,'Sheet 1'!E:J,6,FALSE)</f>
        <v>94</v>
      </c>
      <c r="N40" s="28">
        <f t="shared" ref="N40" si="33">IF(K40&lt;0,0,M40)</f>
        <v>94</v>
      </c>
      <c r="O40" s="29">
        <f t="shared" ref="O40" si="34">L40</f>
        <v>100</v>
      </c>
      <c r="P40" s="30">
        <f t="shared" ref="P40" si="35">N40</f>
        <v>94</v>
      </c>
      <c r="Q40" s="8">
        <f t="shared" si="19"/>
        <v>0.94</v>
      </c>
      <c r="R40" s="80">
        <f t="shared" si="20"/>
        <v>0.94</v>
      </c>
      <c r="S40" s="410"/>
      <c r="T40" s="132">
        <v>45292</v>
      </c>
      <c r="U40" s="132">
        <v>45657</v>
      </c>
      <c r="V40" s="83">
        <f t="shared" si="21"/>
        <v>366</v>
      </c>
      <c r="W40" s="83">
        <f>'TABLA CONTENIDO'!$F$3-T40+1</f>
        <v>366</v>
      </c>
      <c r="X40" s="38">
        <f t="shared" si="22"/>
        <v>1</v>
      </c>
      <c r="Y40" s="434"/>
      <c r="Z40" s="421"/>
      <c r="AA40" s="421"/>
      <c r="AB40" s="421"/>
      <c r="AC40" s="420"/>
      <c r="AD40" s="420"/>
      <c r="AE40" s="420"/>
      <c r="AF40" s="52"/>
      <c r="AG40"/>
      <c r="AH40"/>
    </row>
    <row r="41" spans="1:34" s="21" customFormat="1" ht="20.25" x14ac:dyDescent="0.2">
      <c r="A41" s="52"/>
      <c r="B41" s="411"/>
      <c r="C41" s="290">
        <f>VLOOKUP(G41,'Sheet 1'!D:E,2,FALSE)</f>
        <v>24427</v>
      </c>
      <c r="D41" s="287" t="s">
        <v>574</v>
      </c>
      <c r="E41" s="287" t="s">
        <v>572</v>
      </c>
      <c r="F41" s="347" t="s">
        <v>229</v>
      </c>
      <c r="G41" s="347" t="s">
        <v>244</v>
      </c>
      <c r="H41" s="95" t="s">
        <v>37</v>
      </c>
      <c r="I41" s="3"/>
      <c r="J41" s="47" t="str">
        <f>VLOOKUP(C41,'Sheet 1'!E:L,7,FALSE)</f>
        <v>18/11/2024</v>
      </c>
      <c r="K41" s="70">
        <f t="shared" si="15"/>
        <v>2455</v>
      </c>
      <c r="L41" s="2">
        <f>VLOOKUP(C41,'Sheet 1'!E:K,4,FALSE)</f>
        <v>100</v>
      </c>
      <c r="M41" s="2">
        <f>VLOOKUP(C41,'Sheet 1'!E:J,6,FALSE)</f>
        <v>100</v>
      </c>
      <c r="N41" s="28">
        <f t="shared" si="16"/>
        <v>100</v>
      </c>
      <c r="O41" s="29">
        <f t="shared" si="17"/>
        <v>100</v>
      </c>
      <c r="P41" s="30">
        <f t="shared" si="18"/>
        <v>100</v>
      </c>
      <c r="Q41" s="8">
        <f t="shared" si="19"/>
        <v>1</v>
      </c>
      <c r="R41" s="80">
        <f>AVERAGE(Q41)</f>
        <v>1</v>
      </c>
      <c r="S41" s="410"/>
      <c r="T41" s="132">
        <v>45292</v>
      </c>
      <c r="U41" s="132">
        <v>45657</v>
      </c>
      <c r="V41" s="83">
        <f t="shared" si="21"/>
        <v>366</v>
      </c>
      <c r="W41" s="83">
        <f>'TABLA CONTENIDO'!$F$3-T41+1</f>
        <v>366</v>
      </c>
      <c r="X41" s="38">
        <f t="shared" si="22"/>
        <v>1</v>
      </c>
      <c r="Y41" s="409"/>
      <c r="Z41" s="421"/>
      <c r="AA41" s="421"/>
      <c r="AB41" s="421"/>
      <c r="AC41" s="420"/>
      <c r="AD41" s="420"/>
      <c r="AE41" s="420"/>
      <c r="AF41" s="52"/>
      <c r="AG41"/>
      <c r="AH41"/>
    </row>
    <row r="42" spans="1:34" s="21" customFormat="1" ht="15.75" customHeight="1" x14ac:dyDescent="0.2">
      <c r="A42" s="52"/>
      <c r="B42" s="438" t="s">
        <v>406</v>
      </c>
      <c r="C42" s="290">
        <f>VLOOKUP(G42,'Sheet 1'!D:E,2,FALSE)</f>
        <v>24454</v>
      </c>
      <c r="D42" s="287" t="s">
        <v>409</v>
      </c>
      <c r="E42" s="287" t="s">
        <v>572</v>
      </c>
      <c r="F42" s="348" t="s">
        <v>235</v>
      </c>
      <c r="G42" s="348" t="s">
        <v>679</v>
      </c>
      <c r="H42" s="95" t="s">
        <v>37</v>
      </c>
      <c r="I42" s="3"/>
      <c r="J42" s="47" t="str">
        <f>VLOOKUP(C42,'Sheet 1'!E:L,7,FALSE)</f>
        <v>13/11/2024</v>
      </c>
      <c r="K42" s="70">
        <f t="shared" si="15"/>
        <v>2450</v>
      </c>
      <c r="L42" s="2">
        <f>VLOOKUP(C42,'Sheet 1'!E:K,4,FALSE)</f>
        <v>100</v>
      </c>
      <c r="M42" s="2">
        <f>VLOOKUP(C42,'Sheet 1'!E:J,6,FALSE)</f>
        <v>71.67</v>
      </c>
      <c r="N42" s="28">
        <f t="shared" si="16"/>
        <v>71.67</v>
      </c>
      <c r="O42" s="29">
        <f t="shared" si="17"/>
        <v>100</v>
      </c>
      <c r="P42" s="30">
        <f t="shared" si="18"/>
        <v>71.67</v>
      </c>
      <c r="Q42" s="8">
        <f t="shared" si="19"/>
        <v>0.7167</v>
      </c>
      <c r="R42" s="80">
        <f>AVERAGE(Q42:Q42)</f>
        <v>0.7167</v>
      </c>
      <c r="S42" s="410">
        <f>AVERAGE(R42:R45)</f>
        <v>0.75730000000000008</v>
      </c>
      <c r="T42" s="132">
        <v>45292</v>
      </c>
      <c r="U42" s="132">
        <v>45657</v>
      </c>
      <c r="V42" s="83">
        <f t="shared" si="21"/>
        <v>366</v>
      </c>
      <c r="W42" s="83">
        <f>'TABLA CONTENIDO'!$F$3-T42+1</f>
        <v>366</v>
      </c>
      <c r="X42" s="248">
        <f>IF(W42:W42/V42:V42&gt;100%,100%,W42:W42/V42:V42)</f>
        <v>1</v>
      </c>
      <c r="Y42" s="408">
        <f>AVERAGE(X42:X45)</f>
        <v>1</v>
      </c>
      <c r="Z42" s="421">
        <f>Presupuesto!C30</f>
        <v>177672129</v>
      </c>
      <c r="AA42" s="421">
        <f>Presupuesto!D30</f>
        <v>175505462</v>
      </c>
      <c r="AB42" s="421">
        <f>Presupuesto!E30</f>
        <v>138937345</v>
      </c>
      <c r="AC42" s="420">
        <f>Presupuesto!F30</f>
        <v>0.98780525109821815</v>
      </c>
      <c r="AD42" s="420">
        <f>Presupuesto!G30</f>
        <v>0.79164114561859045</v>
      </c>
      <c r="AE42" s="420">
        <f>Presupuesto!H30</f>
        <v>0.78198728062745282</v>
      </c>
      <c r="AF42" s="52"/>
      <c r="AG42"/>
      <c r="AH42"/>
    </row>
    <row r="43" spans="1:34" s="21" customFormat="1" ht="15.75" customHeight="1" x14ac:dyDescent="0.2">
      <c r="A43" s="52"/>
      <c r="B43" s="413"/>
      <c r="C43" s="290">
        <f>VLOOKUP(G43,'Sheet 1'!D:E,2,FALSE)</f>
        <v>24455</v>
      </c>
      <c r="D43" s="287" t="s">
        <v>410</v>
      </c>
      <c r="E43" s="287" t="s">
        <v>572</v>
      </c>
      <c r="F43" s="342" t="s">
        <v>234</v>
      </c>
      <c r="G43" s="342" t="s">
        <v>677</v>
      </c>
      <c r="H43" s="95" t="s">
        <v>37</v>
      </c>
      <c r="I43" s="3"/>
      <c r="J43" s="47" t="str">
        <f>VLOOKUP(C43,'Sheet 1'!E:L,7,FALSE)</f>
        <v>13/11/2024</v>
      </c>
      <c r="K43" s="70">
        <f t="shared" ref="K43" si="36">J43-"28/02/2018"</f>
        <v>2450</v>
      </c>
      <c r="L43" s="2">
        <f>VLOOKUP(C43,'Sheet 1'!E:K,4,FALSE)</f>
        <v>100</v>
      </c>
      <c r="M43" s="2">
        <f>VLOOKUP(C43,'Sheet 1'!E:J,6,FALSE)</f>
        <v>73.75</v>
      </c>
      <c r="N43" s="28">
        <f t="shared" ref="N43" si="37">IF(K43&lt;0,0,M43)</f>
        <v>73.75</v>
      </c>
      <c r="O43" s="29">
        <f t="shared" ref="O43" si="38">L43</f>
        <v>100</v>
      </c>
      <c r="P43" s="30">
        <f t="shared" ref="P43" si="39">N43</f>
        <v>73.75</v>
      </c>
      <c r="Q43" s="8">
        <f t="shared" si="19"/>
        <v>0.73750000000000004</v>
      </c>
      <c r="R43" s="80">
        <f>AVERAGE(Q43:Q43)</f>
        <v>0.73750000000000004</v>
      </c>
      <c r="S43" s="410"/>
      <c r="T43" s="132">
        <v>45292</v>
      </c>
      <c r="U43" s="132">
        <v>45657</v>
      </c>
      <c r="V43" s="83">
        <f t="shared" si="21"/>
        <v>366</v>
      </c>
      <c r="W43" s="83">
        <f>'TABLA CONTENIDO'!$F$3-T43+1</f>
        <v>366</v>
      </c>
      <c r="X43" s="248">
        <f>IF(W43:W43/V43:V43&gt;100%,100%,W43:W43/V43:V43)</f>
        <v>1</v>
      </c>
      <c r="Y43" s="434"/>
      <c r="Z43" s="421"/>
      <c r="AA43" s="421"/>
      <c r="AB43" s="421"/>
      <c r="AC43" s="420"/>
      <c r="AD43" s="420"/>
      <c r="AE43" s="420"/>
      <c r="AF43" s="52"/>
      <c r="AG43"/>
      <c r="AH43"/>
    </row>
    <row r="44" spans="1:34" s="21" customFormat="1" ht="20.25" x14ac:dyDescent="0.2">
      <c r="A44" s="52"/>
      <c r="B44" s="413"/>
      <c r="C44" s="290">
        <f>VLOOKUP(G44,'Sheet 1'!D:E,2,FALSE)</f>
        <v>24456</v>
      </c>
      <c r="D44" s="287" t="s">
        <v>411</v>
      </c>
      <c r="E44" s="287" t="s">
        <v>572</v>
      </c>
      <c r="F44" s="342" t="s">
        <v>233</v>
      </c>
      <c r="G44" s="342" t="s">
        <v>664</v>
      </c>
      <c r="H44" s="95" t="s">
        <v>37</v>
      </c>
      <c r="I44" s="3"/>
      <c r="J44" s="47" t="str">
        <f>VLOOKUP(C44,'Sheet 1'!E:L,7,FALSE)</f>
        <v>13/11/2024</v>
      </c>
      <c r="K44" s="70">
        <f t="shared" ref="K44" si="40">J44-"28/02/2018"</f>
        <v>2450</v>
      </c>
      <c r="L44" s="2">
        <f>VLOOKUP(C44,'Sheet 1'!E:K,4,FALSE)</f>
        <v>100</v>
      </c>
      <c r="M44" s="2">
        <f>VLOOKUP(C44,'Sheet 1'!E:J,6,FALSE)</f>
        <v>62.5</v>
      </c>
      <c r="N44" s="28">
        <f t="shared" ref="N44" si="41">IF(K44&lt;0,0,M44)</f>
        <v>62.5</v>
      </c>
      <c r="O44" s="29">
        <f t="shared" ref="O44" si="42">L44</f>
        <v>100</v>
      </c>
      <c r="P44" s="30">
        <f t="shared" ref="P44" si="43">N44</f>
        <v>62.5</v>
      </c>
      <c r="Q44" s="8">
        <f t="shared" si="19"/>
        <v>0.625</v>
      </c>
      <c r="R44" s="80">
        <f t="shared" ref="R44:R49" si="44">AVERAGE(Q44)</f>
        <v>0.625</v>
      </c>
      <c r="S44" s="410"/>
      <c r="T44" s="132">
        <v>45292</v>
      </c>
      <c r="U44" s="132">
        <v>45657</v>
      </c>
      <c r="V44" s="83">
        <f t="shared" si="21"/>
        <v>366</v>
      </c>
      <c r="W44" s="83">
        <f>'TABLA CONTENIDO'!$F$3-T44+1</f>
        <v>366</v>
      </c>
      <c r="X44" s="248">
        <f>IF(W44:W44/V44:V44&gt;100%,100%,W44:W44/V44:V44)</f>
        <v>1</v>
      </c>
      <c r="Y44" s="434"/>
      <c r="Z44" s="421"/>
      <c r="AA44" s="421"/>
      <c r="AB44" s="421"/>
      <c r="AC44" s="420"/>
      <c r="AD44" s="420"/>
      <c r="AE44" s="420"/>
      <c r="AF44" s="52"/>
      <c r="AG44"/>
      <c r="AH44"/>
    </row>
    <row r="45" spans="1:34" s="21" customFormat="1" ht="15.75" customHeight="1" x14ac:dyDescent="0.2">
      <c r="A45" s="52"/>
      <c r="B45" s="413"/>
      <c r="C45" s="290">
        <f>VLOOKUP(G45,'Sheet 1'!D:E,2,FALSE)</f>
        <v>24457</v>
      </c>
      <c r="D45" s="287" t="s">
        <v>412</v>
      </c>
      <c r="E45" s="287" t="s">
        <v>572</v>
      </c>
      <c r="F45" s="347" t="s">
        <v>232</v>
      </c>
      <c r="G45" s="347" t="s">
        <v>753</v>
      </c>
      <c r="H45" s="95" t="s">
        <v>37</v>
      </c>
      <c r="I45" s="3"/>
      <c r="J45" s="47" t="str">
        <f>VLOOKUP(C45,'Sheet 1'!E:L,7,FALSE)</f>
        <v>04/12/2024</v>
      </c>
      <c r="K45" s="70">
        <f t="shared" si="15"/>
        <v>2471</v>
      </c>
      <c r="L45" s="2">
        <f>VLOOKUP(C45,'Sheet 1'!E:K,4,FALSE)</f>
        <v>100</v>
      </c>
      <c r="M45" s="2">
        <f>VLOOKUP(C45,'Sheet 1'!E:J,6,FALSE)</f>
        <v>95</v>
      </c>
      <c r="N45" s="28">
        <f t="shared" si="16"/>
        <v>95</v>
      </c>
      <c r="O45" s="29">
        <f t="shared" si="17"/>
        <v>100</v>
      </c>
      <c r="P45" s="30">
        <f t="shared" si="18"/>
        <v>95</v>
      </c>
      <c r="Q45" s="8">
        <f t="shared" si="19"/>
        <v>0.95</v>
      </c>
      <c r="R45" s="80">
        <f t="shared" si="44"/>
        <v>0.95</v>
      </c>
      <c r="S45" s="410"/>
      <c r="T45" s="132">
        <v>45292</v>
      </c>
      <c r="U45" s="132">
        <v>45657</v>
      </c>
      <c r="V45" s="83">
        <f t="shared" si="21"/>
        <v>366</v>
      </c>
      <c r="W45" s="83">
        <f>'TABLA CONTENIDO'!$F$3-T45+1</f>
        <v>366</v>
      </c>
      <c r="X45" s="248">
        <f>IF(W45:W45/V45:V45&gt;100%,100%,W45:W45/V45:V45)</f>
        <v>1</v>
      </c>
      <c r="Y45" s="434"/>
      <c r="Z45" s="421"/>
      <c r="AA45" s="421"/>
      <c r="AB45" s="421"/>
      <c r="AC45" s="420"/>
      <c r="AD45" s="420"/>
      <c r="AE45" s="420"/>
      <c r="AF45" s="52"/>
      <c r="AG45"/>
      <c r="AH45"/>
    </row>
    <row r="46" spans="1:34" s="21" customFormat="1" ht="20.25" x14ac:dyDescent="0.2">
      <c r="A46" s="52"/>
      <c r="B46" s="429" t="s">
        <v>407</v>
      </c>
      <c r="C46" s="290">
        <f>VLOOKUP(G46,'Sheet 1'!D:E,2,FALSE)</f>
        <v>24473</v>
      </c>
      <c r="D46" s="287" t="s">
        <v>574</v>
      </c>
      <c r="E46" s="287" t="s">
        <v>572</v>
      </c>
      <c r="F46" s="347" t="s">
        <v>237</v>
      </c>
      <c r="G46" s="347" t="s">
        <v>344</v>
      </c>
      <c r="H46" s="95" t="s">
        <v>37</v>
      </c>
      <c r="I46" s="3"/>
      <c r="J46" s="47" t="str">
        <f>VLOOKUP(C46,'Sheet 1'!E:L,7,FALSE)</f>
        <v>04/12/2024</v>
      </c>
      <c r="K46" s="70">
        <f t="shared" si="15"/>
        <v>2471</v>
      </c>
      <c r="L46" s="2">
        <f>VLOOKUP(C46,'Sheet 1'!E:K,4,FALSE)</f>
        <v>100</v>
      </c>
      <c r="M46" s="2">
        <f>VLOOKUP(C46,'Sheet 1'!E:J,6,FALSE)</f>
        <v>100</v>
      </c>
      <c r="N46" s="28">
        <f t="shared" si="16"/>
        <v>100</v>
      </c>
      <c r="O46" s="29">
        <f t="shared" si="17"/>
        <v>100</v>
      </c>
      <c r="P46" s="30">
        <f t="shared" si="18"/>
        <v>100</v>
      </c>
      <c r="Q46" s="8">
        <f t="shared" si="19"/>
        <v>1</v>
      </c>
      <c r="R46" s="80">
        <f t="shared" si="44"/>
        <v>1</v>
      </c>
      <c r="S46" s="410">
        <f>AVERAGE(R46:R47)</f>
        <v>1</v>
      </c>
      <c r="T46" s="132">
        <v>45292</v>
      </c>
      <c r="U46" s="132">
        <v>45657</v>
      </c>
      <c r="V46" s="83">
        <f t="shared" si="21"/>
        <v>366</v>
      </c>
      <c r="W46" s="83">
        <f>'TABLA CONTENIDO'!$F$3-T46+1</f>
        <v>366</v>
      </c>
      <c r="X46" s="38">
        <f>IF(W46/V46&gt;100%,100%,W46/V46)</f>
        <v>1</v>
      </c>
      <c r="Y46" s="408">
        <f>AVERAGE(X46:X47)</f>
        <v>1</v>
      </c>
      <c r="Z46" s="421">
        <f>Presupuesto!C31</f>
        <v>102159472</v>
      </c>
      <c r="AA46" s="421">
        <f>Presupuesto!D31</f>
        <v>98044787</v>
      </c>
      <c r="AB46" s="421">
        <f>Presupuesto!E31</f>
        <v>97768948</v>
      </c>
      <c r="AC46" s="420">
        <f>Presupuesto!F31</f>
        <v>0.95972292221713906</v>
      </c>
      <c r="AD46" s="420">
        <f>Presupuesto!G31</f>
        <v>0.99718660207808907</v>
      </c>
      <c r="AE46" s="420">
        <f>Presupuesto!H31</f>
        <v>0.95702283974216307</v>
      </c>
      <c r="AF46" s="52"/>
      <c r="AG46"/>
      <c r="AH46"/>
    </row>
    <row r="47" spans="1:34" s="21" customFormat="1" ht="20.25" x14ac:dyDescent="0.2">
      <c r="A47" s="52"/>
      <c r="B47" s="405"/>
      <c r="C47" s="290">
        <f>VLOOKUP(G47,'Sheet 1'!D:E,2,FALSE)</f>
        <v>24493</v>
      </c>
      <c r="D47" s="287" t="s">
        <v>574</v>
      </c>
      <c r="E47" s="287" t="s">
        <v>572</v>
      </c>
      <c r="F47" s="347" t="s">
        <v>236</v>
      </c>
      <c r="G47" s="347" t="s">
        <v>345</v>
      </c>
      <c r="H47" s="95" t="s">
        <v>37</v>
      </c>
      <c r="I47" s="3"/>
      <c r="J47" s="47" t="str">
        <f>VLOOKUP(C47,'Sheet 1'!E:L,7,FALSE)</f>
        <v>04/12/2024</v>
      </c>
      <c r="K47" s="70">
        <f t="shared" si="15"/>
        <v>2471</v>
      </c>
      <c r="L47" s="2">
        <f>VLOOKUP(C47,'Sheet 1'!E:K,4,FALSE)</f>
        <v>100</v>
      </c>
      <c r="M47" s="2">
        <f>VLOOKUP(C47,'Sheet 1'!E:J,6,FALSE)</f>
        <v>100</v>
      </c>
      <c r="N47" s="28">
        <f t="shared" si="16"/>
        <v>100</v>
      </c>
      <c r="O47" s="29">
        <f t="shared" ref="O47:O48" si="45">L47</f>
        <v>100</v>
      </c>
      <c r="P47" s="30">
        <f t="shared" si="18"/>
        <v>100</v>
      </c>
      <c r="Q47" s="8">
        <f t="shared" ref="Q47:Q48" si="46">IF(P47/O47&gt;100%,100%,P47/O47)</f>
        <v>1</v>
      </c>
      <c r="R47" s="80">
        <f t="shared" si="44"/>
        <v>1</v>
      </c>
      <c r="S47" s="410"/>
      <c r="T47" s="132">
        <v>45292</v>
      </c>
      <c r="U47" s="132">
        <v>45657</v>
      </c>
      <c r="V47" s="83">
        <f t="shared" si="21"/>
        <v>366</v>
      </c>
      <c r="W47" s="83">
        <f>'TABLA CONTENIDO'!$F$3-T47+1</f>
        <v>366</v>
      </c>
      <c r="X47" s="38">
        <f>IF(W47/V47&gt;100%,100%,W47/V47)</f>
        <v>1</v>
      </c>
      <c r="Y47" s="409"/>
      <c r="Z47" s="421"/>
      <c r="AA47" s="421"/>
      <c r="AB47" s="421"/>
      <c r="AC47" s="420"/>
      <c r="AD47" s="420"/>
      <c r="AE47" s="420"/>
      <c r="AF47" s="52"/>
      <c r="AG47"/>
      <c r="AH47"/>
    </row>
    <row r="48" spans="1:34" s="21" customFormat="1" ht="20.25" x14ac:dyDescent="0.2">
      <c r="A48" s="52"/>
      <c r="B48" s="429" t="s">
        <v>408</v>
      </c>
      <c r="C48" s="290">
        <f>VLOOKUP(G48,'Sheet 1'!D:E,2,FALSE)</f>
        <v>24496</v>
      </c>
      <c r="D48" s="287" t="s">
        <v>574</v>
      </c>
      <c r="E48" s="287" t="s">
        <v>572</v>
      </c>
      <c r="F48" s="347" t="s">
        <v>239</v>
      </c>
      <c r="G48" s="347" t="s">
        <v>346</v>
      </c>
      <c r="H48" s="95" t="s">
        <v>37</v>
      </c>
      <c r="I48" s="3"/>
      <c r="J48" s="47" t="str">
        <f>VLOOKUP(C48,'Sheet 1'!E:L,7,FALSE)</f>
        <v>04/12/2024</v>
      </c>
      <c r="K48" s="70">
        <f t="shared" ref="K48" si="47">J48-"28/02/2018"</f>
        <v>2471</v>
      </c>
      <c r="L48" s="2">
        <f>VLOOKUP(C48,'Sheet 1'!E:K,4,FALSE)</f>
        <v>100</v>
      </c>
      <c r="M48" s="2">
        <f>VLOOKUP(C48,'Sheet 1'!E:J,6,FALSE)</f>
        <v>100</v>
      </c>
      <c r="N48" s="28">
        <f t="shared" ref="N48" si="48">IF(K48&lt;0,0,M48)</f>
        <v>100</v>
      </c>
      <c r="O48" s="29">
        <f t="shared" si="45"/>
        <v>100</v>
      </c>
      <c r="P48" s="30">
        <f t="shared" ref="P48" si="49">N48</f>
        <v>100</v>
      </c>
      <c r="Q48" s="8">
        <f t="shared" si="46"/>
        <v>1</v>
      </c>
      <c r="R48" s="80">
        <f t="shared" si="44"/>
        <v>1</v>
      </c>
      <c r="S48" s="410">
        <f>AVERAGE(R48:R49)</f>
        <v>1</v>
      </c>
      <c r="T48" s="132">
        <v>45292</v>
      </c>
      <c r="U48" s="132">
        <v>45657</v>
      </c>
      <c r="V48" s="83">
        <f t="shared" si="21"/>
        <v>366</v>
      </c>
      <c r="W48" s="83">
        <f>'TABLA CONTENIDO'!$F$3-T48+1</f>
        <v>366</v>
      </c>
      <c r="X48" s="38">
        <f>IF(W48/V48&gt;100%,100%,W48/V48)</f>
        <v>1</v>
      </c>
      <c r="Y48" s="408">
        <f>AVERAGE(X48:X49)</f>
        <v>1</v>
      </c>
      <c r="Z48" s="421">
        <f>Presupuesto!C32</f>
        <v>430849246</v>
      </c>
      <c r="AA48" s="421">
        <f>Presupuesto!D32</f>
        <v>279195567.19999999</v>
      </c>
      <c r="AB48" s="421">
        <f>Presupuesto!E32</f>
        <v>252945567.19999999</v>
      </c>
      <c r="AC48" s="420">
        <f>Presupuesto!F32</f>
        <v>0.64801219867981386</v>
      </c>
      <c r="AD48" s="420">
        <f>Presupuesto!G32</f>
        <v>0.90597988262042861</v>
      </c>
      <c r="AE48" s="420">
        <f>Presupuesto!H32</f>
        <v>0.58708601569654362</v>
      </c>
      <c r="AF48" s="52"/>
      <c r="AG48"/>
      <c r="AH48"/>
    </row>
    <row r="49" spans="1:34" s="21" customFormat="1" ht="20.25" x14ac:dyDescent="0.2">
      <c r="A49" s="52"/>
      <c r="B49" s="405"/>
      <c r="C49" s="290">
        <f>VLOOKUP(G49,'Sheet 1'!D:E,2,FALSE)</f>
        <v>24497</v>
      </c>
      <c r="D49" s="287" t="s">
        <v>574</v>
      </c>
      <c r="E49" s="287" t="s">
        <v>572</v>
      </c>
      <c r="F49" s="347" t="s">
        <v>238</v>
      </c>
      <c r="G49" s="347" t="s">
        <v>347</v>
      </c>
      <c r="H49" s="95" t="s">
        <v>37</v>
      </c>
      <c r="I49" s="3"/>
      <c r="J49" s="47" t="str">
        <f>VLOOKUP(C49,'Sheet 1'!E:L,7,FALSE)</f>
        <v>04/12/2024</v>
      </c>
      <c r="K49" s="70">
        <f t="shared" si="15"/>
        <v>2471</v>
      </c>
      <c r="L49" s="2">
        <f>VLOOKUP(C49,'Sheet 1'!E:K,4,FALSE)</f>
        <v>100</v>
      </c>
      <c r="M49" s="2">
        <f>VLOOKUP(C49,'Sheet 1'!E:J,6,FALSE)</f>
        <v>100</v>
      </c>
      <c r="N49" s="28">
        <f t="shared" si="16"/>
        <v>100</v>
      </c>
      <c r="O49" s="29">
        <f t="shared" si="17"/>
        <v>100</v>
      </c>
      <c r="P49" s="30">
        <f t="shared" si="18"/>
        <v>100</v>
      </c>
      <c r="Q49" s="8">
        <f>IF(P49/O49&gt;100%,100%,P49/O49)</f>
        <v>1</v>
      </c>
      <c r="R49" s="80">
        <f t="shared" si="44"/>
        <v>1</v>
      </c>
      <c r="S49" s="410"/>
      <c r="T49" s="132">
        <v>45292</v>
      </c>
      <c r="U49" s="132">
        <v>45657</v>
      </c>
      <c r="V49" s="83">
        <f t="shared" si="21"/>
        <v>366</v>
      </c>
      <c r="W49" s="83">
        <f>'TABLA CONTENIDO'!$F$3-T49+1</f>
        <v>366</v>
      </c>
      <c r="X49" s="38">
        <f>IF(W49/V49&gt;100%,100%,W49/V49)</f>
        <v>1</v>
      </c>
      <c r="Y49" s="409"/>
      <c r="Z49" s="421"/>
      <c r="AA49" s="421"/>
      <c r="AB49" s="421"/>
      <c r="AC49" s="420"/>
      <c r="AD49" s="420"/>
      <c r="AE49" s="420"/>
      <c r="AF49" s="52"/>
      <c r="AG49"/>
      <c r="AH49"/>
    </row>
    <row r="50" spans="1:34" s="52" customFormat="1" ht="19.5" customHeight="1" x14ac:dyDescent="0.2">
      <c r="B50" s="55"/>
      <c r="C50" s="55"/>
      <c r="D50" s="138"/>
      <c r="E50" s="138"/>
      <c r="F50" s="55"/>
      <c r="G50" s="55"/>
      <c r="H50" s="138"/>
      <c r="I50" s="55"/>
      <c r="J50" s="55"/>
      <c r="K50" s="55"/>
      <c r="L50" s="55"/>
      <c r="M50" s="55"/>
      <c r="N50" s="55"/>
      <c r="O50" s="142"/>
      <c r="P50" s="142"/>
      <c r="Q50" s="54"/>
      <c r="R50" s="156"/>
      <c r="S50" s="54"/>
      <c r="T50" s="54"/>
      <c r="U50" s="54"/>
      <c r="V50" s="54"/>
      <c r="W50" s="54"/>
      <c r="X50" s="54"/>
      <c r="Y50" s="59"/>
    </row>
    <row r="51" spans="1:34" s="21" customFormat="1" ht="15.75" hidden="1" x14ac:dyDescent="0.2">
      <c r="A51" s="52"/>
      <c r="B51" s="1"/>
      <c r="C51" s="1"/>
      <c r="D51" s="4"/>
      <c r="E51" s="4"/>
      <c r="F51" s="1"/>
      <c r="G51" s="1"/>
      <c r="H51" s="4"/>
      <c r="I51" s="1"/>
      <c r="J51" s="1"/>
      <c r="K51" s="1"/>
      <c r="L51" s="1"/>
      <c r="M51" s="1"/>
      <c r="N51" s="1"/>
      <c r="O51" s="16"/>
      <c r="P51" s="16"/>
      <c r="Q51" s="6"/>
      <c r="R51" s="63"/>
      <c r="S51" s="6"/>
      <c r="T51" s="6"/>
      <c r="U51" s="6"/>
      <c r="V51" s="6"/>
      <c r="W51" s="6"/>
      <c r="X51" s="6"/>
      <c r="Y51" s="7"/>
      <c r="AA51"/>
      <c r="AB51"/>
      <c r="AC51"/>
      <c r="AD51"/>
      <c r="AE51"/>
      <c r="AF51" s="52"/>
      <c r="AG51"/>
      <c r="AH51"/>
    </row>
    <row r="52" spans="1:34" s="21" customFormat="1" ht="15.75" hidden="1" x14ac:dyDescent="0.2">
      <c r="A52" s="52"/>
      <c r="B52" s="1"/>
      <c r="C52" s="1"/>
      <c r="D52" s="4"/>
      <c r="E52" s="4"/>
      <c r="F52" s="1"/>
      <c r="G52" s="1"/>
      <c r="H52" s="4"/>
      <c r="I52" s="1"/>
      <c r="J52" s="1"/>
      <c r="K52" s="1"/>
      <c r="L52" s="1"/>
      <c r="M52" s="1"/>
      <c r="N52" s="1"/>
      <c r="O52" s="16"/>
      <c r="P52" s="16"/>
      <c r="Q52" s="6"/>
      <c r="R52" s="63"/>
      <c r="S52" s="6"/>
      <c r="T52" s="6"/>
      <c r="U52" s="6"/>
      <c r="V52" s="6"/>
      <c r="W52" s="6"/>
      <c r="X52" s="6"/>
      <c r="Y52" s="7"/>
      <c r="AA52"/>
      <c r="AB52"/>
      <c r="AC52"/>
      <c r="AD52"/>
      <c r="AE52"/>
      <c r="AF52" s="52"/>
      <c r="AG52"/>
      <c r="AH52"/>
    </row>
    <row r="53" spans="1:34" s="7" customFormat="1" ht="15.75" hidden="1" x14ac:dyDescent="0.2">
      <c r="A53" s="52"/>
      <c r="B53" s="1"/>
      <c r="C53" s="1"/>
      <c r="D53" s="4"/>
      <c r="E53" s="4"/>
      <c r="F53" s="1"/>
      <c r="G53" s="1"/>
      <c r="H53" s="4"/>
      <c r="I53" s="1"/>
      <c r="J53" s="1"/>
      <c r="K53" s="1"/>
      <c r="L53" s="1"/>
      <c r="M53" s="1"/>
      <c r="N53" s="1"/>
      <c r="O53" s="16"/>
      <c r="P53" s="16"/>
      <c r="Q53" s="6"/>
      <c r="R53" s="63"/>
      <c r="S53" s="6"/>
      <c r="T53" s="6"/>
      <c r="U53" s="6"/>
      <c r="V53" s="6"/>
      <c r="W53" s="6"/>
      <c r="X53" s="6"/>
      <c r="Z53" s="21"/>
      <c r="AA53"/>
      <c r="AB53"/>
      <c r="AC53"/>
      <c r="AD53"/>
      <c r="AE53"/>
      <c r="AF53" s="52"/>
      <c r="AG53"/>
      <c r="AH53"/>
    </row>
    <row r="54" spans="1:34" s="7" customFormat="1" ht="15.75" hidden="1" x14ac:dyDescent="0.2">
      <c r="A54" s="52"/>
      <c r="B54" s="1"/>
      <c r="C54" s="1"/>
      <c r="D54" s="4"/>
      <c r="E54" s="4"/>
      <c r="F54" s="1"/>
      <c r="G54" s="1"/>
      <c r="H54" s="4"/>
      <c r="I54" s="1"/>
      <c r="J54" s="1"/>
      <c r="K54" s="1"/>
      <c r="L54" s="1"/>
      <c r="M54" s="1"/>
      <c r="N54" s="1"/>
      <c r="O54" s="16"/>
      <c r="P54" s="16"/>
      <c r="Q54" s="6"/>
      <c r="R54" s="63"/>
      <c r="S54" s="6"/>
      <c r="T54" s="6"/>
      <c r="U54" s="6"/>
      <c r="V54" s="6"/>
      <c r="W54" s="6"/>
      <c r="X54" s="6"/>
      <c r="Z54" s="21"/>
      <c r="AA54"/>
      <c r="AB54"/>
      <c r="AC54"/>
      <c r="AD54"/>
      <c r="AE54"/>
      <c r="AF54" s="52"/>
      <c r="AG54"/>
      <c r="AH54"/>
    </row>
    <row r="55" spans="1:34" s="7" customFormat="1" ht="15.75" hidden="1" x14ac:dyDescent="0.2">
      <c r="A55" s="52"/>
      <c r="B55" s="1"/>
      <c r="C55" s="1"/>
      <c r="D55" s="4"/>
      <c r="E55" s="4"/>
      <c r="F55" s="1"/>
      <c r="G55" s="1"/>
      <c r="H55" s="4"/>
      <c r="I55" s="1"/>
      <c r="J55" s="1"/>
      <c r="K55" s="1"/>
      <c r="L55" s="1"/>
      <c r="M55" s="1"/>
      <c r="N55" s="1"/>
      <c r="O55" s="16"/>
      <c r="P55" s="16"/>
      <c r="Q55" s="6"/>
      <c r="R55" s="63"/>
      <c r="S55" s="6"/>
      <c r="T55" s="6"/>
      <c r="U55" s="6"/>
      <c r="V55" s="6"/>
      <c r="W55" s="6"/>
      <c r="X55" s="6"/>
      <c r="Z55" s="21"/>
      <c r="AA55"/>
      <c r="AB55"/>
      <c r="AC55"/>
      <c r="AD55"/>
      <c r="AE55"/>
      <c r="AF55" s="52"/>
      <c r="AG55"/>
      <c r="AH55"/>
    </row>
    <row r="56" spans="1:34" s="7" customFormat="1" ht="15.75" hidden="1" x14ac:dyDescent="0.2">
      <c r="A56" s="52"/>
      <c r="B56" s="1"/>
      <c r="C56" s="1"/>
      <c r="D56" s="4"/>
      <c r="E56" s="4"/>
      <c r="F56" s="1"/>
      <c r="G56" s="1"/>
      <c r="H56" s="4"/>
      <c r="I56" s="1"/>
      <c r="J56" s="1"/>
      <c r="K56" s="1"/>
      <c r="L56" s="1"/>
      <c r="M56" s="1"/>
      <c r="N56" s="1"/>
      <c r="O56" s="16"/>
      <c r="P56" s="16"/>
      <c r="Q56" s="6"/>
      <c r="R56" s="63"/>
      <c r="S56" s="6"/>
      <c r="T56" s="6"/>
      <c r="U56" s="6"/>
      <c r="V56" s="6"/>
      <c r="W56" s="6"/>
      <c r="X56" s="6"/>
      <c r="Z56" s="21"/>
      <c r="AA56"/>
      <c r="AB56"/>
      <c r="AC56"/>
      <c r="AD56"/>
      <c r="AE56"/>
      <c r="AF56" s="52"/>
      <c r="AG56"/>
      <c r="AH56"/>
    </row>
    <row r="57" spans="1:34" s="7" customFormat="1" ht="15.75" hidden="1" x14ac:dyDescent="0.2">
      <c r="A57" s="52"/>
      <c r="B57" s="1"/>
      <c r="C57" s="1"/>
      <c r="D57" s="4"/>
      <c r="E57" s="4"/>
      <c r="F57" s="1"/>
      <c r="G57" s="1"/>
      <c r="H57" s="4"/>
      <c r="I57" s="1"/>
      <c r="J57" s="1"/>
      <c r="K57" s="1"/>
      <c r="L57" s="1"/>
      <c r="M57" s="1"/>
      <c r="N57" s="1"/>
      <c r="O57" s="16"/>
      <c r="P57" s="16"/>
      <c r="Q57" s="6"/>
      <c r="R57" s="63"/>
      <c r="S57" s="6"/>
      <c r="T57" s="6"/>
      <c r="U57" s="6"/>
      <c r="V57" s="6"/>
      <c r="W57" s="6"/>
      <c r="X57" s="6"/>
      <c r="Z57" s="21"/>
      <c r="AA57"/>
      <c r="AB57"/>
      <c r="AC57"/>
      <c r="AD57"/>
      <c r="AE57"/>
      <c r="AF57" s="52"/>
      <c r="AG57"/>
      <c r="AH57"/>
    </row>
    <row r="58" spans="1:34" s="7" customFormat="1" ht="15.75" hidden="1" x14ac:dyDescent="0.2">
      <c r="A58" s="52"/>
      <c r="B58" s="1"/>
      <c r="C58" s="1"/>
      <c r="D58" s="4"/>
      <c r="E58" s="4"/>
      <c r="F58" s="1"/>
      <c r="G58" s="1"/>
      <c r="H58" s="4"/>
      <c r="I58" s="1"/>
      <c r="J58" s="1"/>
      <c r="K58" s="1"/>
      <c r="L58" s="1"/>
      <c r="M58" s="1"/>
      <c r="N58" s="1"/>
      <c r="O58" s="16"/>
      <c r="P58" s="16"/>
      <c r="Q58" s="6"/>
      <c r="R58" s="63"/>
      <c r="S58" s="6"/>
      <c r="T58" s="6"/>
      <c r="U58" s="6"/>
      <c r="V58" s="6"/>
      <c r="W58" s="6"/>
      <c r="X58" s="6"/>
      <c r="Z58" s="21"/>
      <c r="AA58"/>
      <c r="AB58"/>
      <c r="AC58"/>
      <c r="AD58"/>
      <c r="AE58"/>
      <c r="AF58" s="52"/>
      <c r="AG58"/>
      <c r="AH58"/>
    </row>
    <row r="59" spans="1:34" s="7" customFormat="1" ht="15.75" hidden="1" x14ac:dyDescent="0.2">
      <c r="A59" s="52"/>
      <c r="B59" s="1"/>
      <c r="C59" s="1"/>
      <c r="D59" s="4"/>
      <c r="E59" s="4"/>
      <c r="F59" s="1"/>
      <c r="G59" s="1"/>
      <c r="H59" s="4"/>
      <c r="I59" s="1"/>
      <c r="J59" s="1"/>
      <c r="K59" s="1"/>
      <c r="L59" s="1"/>
      <c r="M59" s="1"/>
      <c r="N59" s="1"/>
      <c r="O59" s="16"/>
      <c r="P59" s="16"/>
      <c r="Q59" s="6"/>
      <c r="R59" s="63"/>
      <c r="S59" s="6"/>
      <c r="T59" s="6"/>
      <c r="U59" s="6"/>
      <c r="V59" s="6"/>
      <c r="W59" s="6"/>
      <c r="X59" s="6"/>
      <c r="Z59" s="21"/>
      <c r="AA59"/>
      <c r="AB59"/>
      <c r="AC59"/>
      <c r="AD59"/>
      <c r="AE59"/>
      <c r="AF59" s="52"/>
      <c r="AG59"/>
      <c r="AH59"/>
    </row>
    <row r="60" spans="1:34" s="7" customFormat="1" ht="15.75" hidden="1" x14ac:dyDescent="0.2">
      <c r="A60" s="52"/>
      <c r="B60" s="1"/>
      <c r="C60" s="1"/>
      <c r="D60" s="4"/>
      <c r="E60" s="4"/>
      <c r="F60" s="1"/>
      <c r="G60" s="1"/>
      <c r="H60" s="4"/>
      <c r="I60" s="1"/>
      <c r="J60" s="1"/>
      <c r="K60" s="1"/>
      <c r="L60" s="1"/>
      <c r="M60" s="1"/>
      <c r="N60" s="1"/>
      <c r="O60" s="16"/>
      <c r="P60" s="16"/>
      <c r="Q60" s="6"/>
      <c r="R60" s="63"/>
      <c r="S60" s="6"/>
      <c r="T60" s="6"/>
      <c r="U60" s="6"/>
      <c r="V60" s="6"/>
      <c r="W60" s="6"/>
      <c r="X60" s="6"/>
      <c r="Z60" s="21"/>
      <c r="AA60"/>
      <c r="AB60"/>
      <c r="AC60"/>
      <c r="AD60"/>
      <c r="AE60"/>
      <c r="AF60" s="52"/>
      <c r="AG60"/>
      <c r="AH60"/>
    </row>
    <row r="61" spans="1:34" s="7" customFormat="1" ht="15.75" hidden="1" x14ac:dyDescent="0.2">
      <c r="A61" s="52"/>
      <c r="B61" s="1"/>
      <c r="C61" s="1"/>
      <c r="D61" s="4"/>
      <c r="E61" s="4"/>
      <c r="F61" s="1"/>
      <c r="G61" s="1"/>
      <c r="H61" s="4"/>
      <c r="I61" s="1"/>
      <c r="J61" s="1"/>
      <c r="K61" s="1"/>
      <c r="L61" s="1"/>
      <c r="M61" s="1"/>
      <c r="N61" s="1"/>
      <c r="O61" s="16"/>
      <c r="P61" s="16"/>
      <c r="Q61" s="6"/>
      <c r="R61" s="63"/>
      <c r="S61" s="6"/>
      <c r="T61" s="6"/>
      <c r="U61" s="6"/>
      <c r="V61" s="6"/>
      <c r="W61" s="6"/>
      <c r="X61" s="6"/>
      <c r="Z61" s="21"/>
      <c r="AA61"/>
      <c r="AB61"/>
      <c r="AC61"/>
      <c r="AD61"/>
      <c r="AE61"/>
      <c r="AF61" s="52"/>
      <c r="AG61"/>
      <c r="AH61"/>
    </row>
    <row r="62" spans="1:34" s="7" customFormat="1" ht="15.75" hidden="1" x14ac:dyDescent="0.2">
      <c r="A62" s="52"/>
      <c r="B62" s="1"/>
      <c r="C62" s="1"/>
      <c r="D62" s="4"/>
      <c r="E62" s="4"/>
      <c r="F62" s="1"/>
      <c r="G62" s="1"/>
      <c r="H62" s="4"/>
      <c r="I62" s="1"/>
      <c r="J62" s="1"/>
      <c r="K62" s="1"/>
      <c r="L62" s="1"/>
      <c r="M62" s="1"/>
      <c r="N62" s="1"/>
      <c r="O62" s="16"/>
      <c r="P62" s="16"/>
      <c r="Q62" s="6"/>
      <c r="R62" s="63"/>
      <c r="S62" s="6"/>
      <c r="T62" s="6"/>
      <c r="U62" s="6"/>
      <c r="V62" s="6"/>
      <c r="W62" s="6"/>
      <c r="X62" s="6"/>
      <c r="Z62" s="21"/>
      <c r="AA62"/>
      <c r="AB62"/>
      <c r="AC62"/>
      <c r="AD62"/>
      <c r="AE62"/>
      <c r="AF62" s="52"/>
      <c r="AG62"/>
      <c r="AH62"/>
    </row>
    <row r="63" spans="1:34" s="7" customFormat="1" ht="15.75" hidden="1" x14ac:dyDescent="0.2">
      <c r="A63" s="52"/>
      <c r="B63" s="1"/>
      <c r="C63" s="1"/>
      <c r="D63" s="4"/>
      <c r="E63" s="4"/>
      <c r="F63" s="1"/>
      <c r="G63" s="1"/>
      <c r="H63" s="4"/>
      <c r="I63" s="1"/>
      <c r="J63" s="1"/>
      <c r="K63" s="1"/>
      <c r="L63" s="1"/>
      <c r="M63" s="1"/>
      <c r="N63" s="1"/>
      <c r="O63" s="16"/>
      <c r="P63" s="16"/>
      <c r="Q63" s="6"/>
      <c r="R63" s="63"/>
      <c r="S63" s="6"/>
      <c r="T63" s="6"/>
      <c r="U63" s="6"/>
      <c r="V63" s="6"/>
      <c r="W63" s="6"/>
      <c r="X63" s="6"/>
      <c r="Z63" s="21"/>
      <c r="AA63"/>
      <c r="AB63"/>
      <c r="AC63"/>
      <c r="AD63"/>
      <c r="AE63"/>
      <c r="AF63" s="52"/>
      <c r="AG63"/>
      <c r="AH63"/>
    </row>
    <row r="64" spans="1:34" s="7" customFormat="1" ht="15.75" hidden="1" x14ac:dyDescent="0.2">
      <c r="A64" s="52"/>
      <c r="B64" s="1"/>
      <c r="C64" s="1"/>
      <c r="D64" s="4"/>
      <c r="E64" s="4"/>
      <c r="F64" s="1"/>
      <c r="G64" s="1"/>
      <c r="H64" s="4"/>
      <c r="I64" s="1"/>
      <c r="J64" s="1"/>
      <c r="K64" s="1"/>
      <c r="L64" s="1"/>
      <c r="M64" s="1"/>
      <c r="N64" s="1"/>
      <c r="O64" s="16"/>
      <c r="P64" s="16"/>
      <c r="Q64" s="6"/>
      <c r="R64" s="63"/>
      <c r="S64" s="6"/>
      <c r="T64" s="6"/>
      <c r="U64" s="6"/>
      <c r="V64" s="6"/>
      <c r="W64" s="6"/>
      <c r="X64" s="6"/>
      <c r="Z64" s="21"/>
      <c r="AA64"/>
      <c r="AB64"/>
      <c r="AC64"/>
      <c r="AD64"/>
      <c r="AE64"/>
      <c r="AF64" s="52"/>
      <c r="AG64"/>
      <c r="AH64"/>
    </row>
    <row r="65" spans="1:34" s="7" customFormat="1" ht="15.75" hidden="1" x14ac:dyDescent="0.2">
      <c r="A65" s="52"/>
      <c r="B65" s="1"/>
      <c r="C65" s="1"/>
      <c r="D65" s="4"/>
      <c r="E65" s="4"/>
      <c r="F65" s="1"/>
      <c r="G65" s="1"/>
      <c r="H65" s="4"/>
      <c r="I65" s="1"/>
      <c r="J65" s="1"/>
      <c r="K65" s="1"/>
      <c r="L65" s="1"/>
      <c r="M65" s="1"/>
      <c r="N65" s="1"/>
      <c r="O65" s="16"/>
      <c r="P65" s="16"/>
      <c r="Q65" s="6"/>
      <c r="R65" s="63"/>
      <c r="S65" s="6"/>
      <c r="T65" s="6"/>
      <c r="U65" s="6"/>
      <c r="V65" s="6"/>
      <c r="W65" s="6"/>
      <c r="X65" s="6"/>
      <c r="Z65" s="21"/>
      <c r="AA65"/>
      <c r="AB65"/>
      <c r="AC65"/>
      <c r="AD65"/>
      <c r="AE65"/>
      <c r="AF65" s="52"/>
      <c r="AG65"/>
      <c r="AH65"/>
    </row>
    <row r="66" spans="1:34" s="7" customFormat="1" ht="15.75" hidden="1" x14ac:dyDescent="0.2">
      <c r="A66" s="52"/>
      <c r="B66" s="1"/>
      <c r="C66" s="1"/>
      <c r="D66" s="4"/>
      <c r="E66" s="4"/>
      <c r="F66" s="1"/>
      <c r="G66" s="1"/>
      <c r="H66" s="4"/>
      <c r="I66" s="1"/>
      <c r="J66" s="1"/>
      <c r="K66" s="1"/>
      <c r="L66" s="1"/>
      <c r="M66" s="1"/>
      <c r="N66" s="1"/>
      <c r="O66" s="16"/>
      <c r="P66" s="16"/>
      <c r="Q66" s="6"/>
      <c r="R66" s="63"/>
      <c r="S66" s="6"/>
      <c r="T66" s="6"/>
      <c r="U66" s="6"/>
      <c r="V66" s="6"/>
      <c r="W66" s="6"/>
      <c r="X66" s="6"/>
      <c r="Z66" s="21"/>
      <c r="AA66"/>
      <c r="AB66"/>
      <c r="AC66"/>
      <c r="AD66"/>
      <c r="AE66"/>
      <c r="AF66" s="52"/>
      <c r="AG66"/>
      <c r="AH66"/>
    </row>
    <row r="67" spans="1:34" s="7" customFormat="1" ht="15.75" hidden="1" x14ac:dyDescent="0.2">
      <c r="A67" s="52"/>
      <c r="B67" s="1"/>
      <c r="C67" s="1"/>
      <c r="D67" s="4"/>
      <c r="E67" s="4"/>
      <c r="F67" s="1"/>
      <c r="G67" s="1"/>
      <c r="H67" s="4"/>
      <c r="I67" s="1"/>
      <c r="J67" s="1"/>
      <c r="K67" s="1"/>
      <c r="L67" s="1"/>
      <c r="M67" s="1"/>
      <c r="N67" s="1"/>
      <c r="O67" s="16"/>
      <c r="P67" s="16"/>
      <c r="Q67" s="6"/>
      <c r="R67" s="63"/>
      <c r="S67" s="6"/>
      <c r="T67" s="6"/>
      <c r="U67" s="6"/>
      <c r="V67" s="6"/>
      <c r="W67" s="6"/>
      <c r="X67" s="6"/>
      <c r="Z67" s="21"/>
      <c r="AA67"/>
      <c r="AB67"/>
      <c r="AC67"/>
      <c r="AD67"/>
      <c r="AE67"/>
      <c r="AF67" s="52"/>
      <c r="AG67"/>
      <c r="AH67"/>
    </row>
    <row r="68" spans="1:34" s="7" customFormat="1" ht="15.75" hidden="1" x14ac:dyDescent="0.2">
      <c r="A68" s="52"/>
      <c r="B68" s="1"/>
      <c r="C68" s="1"/>
      <c r="D68" s="4"/>
      <c r="E68" s="4"/>
      <c r="F68" s="1"/>
      <c r="G68" s="1"/>
      <c r="H68" s="4"/>
      <c r="I68" s="1"/>
      <c r="J68" s="1"/>
      <c r="K68" s="1"/>
      <c r="L68" s="1"/>
      <c r="M68" s="1"/>
      <c r="N68" s="1"/>
      <c r="O68" s="16"/>
      <c r="P68" s="16"/>
      <c r="Q68" s="6"/>
      <c r="R68" s="63"/>
      <c r="S68" s="6"/>
      <c r="T68" s="6"/>
      <c r="U68" s="6"/>
      <c r="V68" s="6"/>
      <c r="W68" s="6"/>
      <c r="X68" s="6"/>
      <c r="Z68" s="21"/>
      <c r="AA68"/>
      <c r="AB68"/>
      <c r="AC68"/>
      <c r="AD68"/>
      <c r="AE68"/>
      <c r="AF68" s="52"/>
      <c r="AG68"/>
      <c r="AH68"/>
    </row>
    <row r="69" spans="1:34" s="7" customFormat="1" ht="15.75" hidden="1" x14ac:dyDescent="0.2">
      <c r="A69" s="52"/>
      <c r="B69" s="1"/>
      <c r="C69" s="1"/>
      <c r="D69" s="4"/>
      <c r="E69" s="4"/>
      <c r="F69" s="1"/>
      <c r="G69" s="1"/>
      <c r="H69" s="4"/>
      <c r="I69" s="1"/>
      <c r="J69" s="1"/>
      <c r="K69" s="1"/>
      <c r="L69" s="1"/>
      <c r="M69" s="1"/>
      <c r="N69" s="1"/>
      <c r="O69" s="16"/>
      <c r="P69" s="16"/>
      <c r="Q69" s="6"/>
      <c r="R69" s="63"/>
      <c r="S69" s="6"/>
      <c r="T69" s="6"/>
      <c r="U69" s="6"/>
      <c r="V69" s="6"/>
      <c r="W69" s="6"/>
      <c r="X69" s="6"/>
      <c r="Z69" s="21"/>
      <c r="AA69"/>
      <c r="AB69"/>
      <c r="AC69"/>
      <c r="AD69"/>
      <c r="AE69"/>
      <c r="AF69" s="52"/>
      <c r="AG69"/>
      <c r="AH69"/>
    </row>
    <row r="70" spans="1:34" s="7" customFormat="1" ht="15.75" hidden="1" x14ac:dyDescent="0.2">
      <c r="A70" s="52"/>
      <c r="B70" s="1"/>
      <c r="C70" s="1"/>
      <c r="D70" s="4"/>
      <c r="E70" s="4"/>
      <c r="F70" s="1"/>
      <c r="G70" s="1"/>
      <c r="H70" s="4"/>
      <c r="I70" s="1"/>
      <c r="J70" s="1"/>
      <c r="K70" s="1"/>
      <c r="L70" s="1"/>
      <c r="M70" s="1"/>
      <c r="N70" s="1"/>
      <c r="O70" s="16"/>
      <c r="P70" s="16"/>
      <c r="Q70" s="6"/>
      <c r="R70" s="63"/>
      <c r="S70" s="6"/>
      <c r="T70" s="6"/>
      <c r="U70" s="6"/>
      <c r="V70" s="6"/>
      <c r="W70" s="6"/>
      <c r="X70" s="6"/>
      <c r="Z70" s="21"/>
      <c r="AA70"/>
      <c r="AB70"/>
      <c r="AC70"/>
      <c r="AD70"/>
      <c r="AE70"/>
      <c r="AF70" s="52"/>
      <c r="AG70"/>
      <c r="AH70"/>
    </row>
    <row r="71" spans="1:34" s="7" customFormat="1" ht="15.75" hidden="1" x14ac:dyDescent="0.2">
      <c r="A71" s="52"/>
      <c r="B71" s="1"/>
      <c r="C71" s="1"/>
      <c r="D71" s="4"/>
      <c r="E71" s="4"/>
      <c r="F71" s="1"/>
      <c r="G71" s="1"/>
      <c r="H71" s="4"/>
      <c r="I71" s="1"/>
      <c r="J71" s="1"/>
      <c r="K71" s="1"/>
      <c r="L71" s="1"/>
      <c r="M71" s="1"/>
      <c r="N71" s="1"/>
      <c r="O71" s="16"/>
      <c r="P71" s="16"/>
      <c r="Q71" s="6"/>
      <c r="R71" s="63"/>
      <c r="S71" s="6"/>
      <c r="T71" s="6"/>
      <c r="U71" s="6"/>
      <c r="V71" s="6"/>
      <c r="W71" s="6"/>
      <c r="X71" s="6"/>
      <c r="Z71" s="21"/>
      <c r="AA71"/>
      <c r="AB71"/>
      <c r="AC71"/>
      <c r="AD71"/>
      <c r="AE71"/>
      <c r="AF71" s="52"/>
      <c r="AG71"/>
      <c r="AH71"/>
    </row>
    <row r="72" spans="1:34" s="7" customFormat="1" ht="15.75" hidden="1" x14ac:dyDescent="0.2">
      <c r="A72" s="52"/>
      <c r="B72" s="1"/>
      <c r="C72" s="1"/>
      <c r="D72" s="4"/>
      <c r="E72" s="4"/>
      <c r="F72" s="1"/>
      <c r="G72" s="1"/>
      <c r="H72" s="4"/>
      <c r="I72" s="1"/>
      <c r="J72" s="1"/>
      <c r="K72" s="1"/>
      <c r="L72" s="1"/>
      <c r="M72" s="1"/>
      <c r="N72" s="1"/>
      <c r="O72" s="16"/>
      <c r="P72" s="16"/>
      <c r="Q72" s="6"/>
      <c r="R72" s="63"/>
      <c r="S72" s="6"/>
      <c r="T72" s="6"/>
      <c r="U72" s="6"/>
      <c r="V72" s="6"/>
      <c r="W72" s="6"/>
      <c r="X72" s="6"/>
      <c r="Z72" s="21"/>
      <c r="AA72"/>
      <c r="AB72"/>
      <c r="AC72"/>
      <c r="AD72"/>
      <c r="AE72"/>
      <c r="AF72" s="52"/>
      <c r="AG72"/>
      <c r="AH72"/>
    </row>
    <row r="73" spans="1:34" s="7" customFormat="1" ht="15.75" hidden="1" x14ac:dyDescent="0.2">
      <c r="A73" s="52"/>
      <c r="B73" s="1"/>
      <c r="C73" s="1"/>
      <c r="D73" s="4"/>
      <c r="E73" s="4"/>
      <c r="F73" s="1"/>
      <c r="G73" s="1"/>
      <c r="H73" s="4"/>
      <c r="I73" s="1"/>
      <c r="J73" s="1"/>
      <c r="K73" s="1"/>
      <c r="L73" s="1"/>
      <c r="M73" s="1"/>
      <c r="N73" s="1"/>
      <c r="O73" s="16"/>
      <c r="P73" s="16"/>
      <c r="Q73" s="6"/>
      <c r="R73" s="63"/>
      <c r="S73" s="6"/>
      <c r="T73" s="6"/>
      <c r="U73" s="6"/>
      <c r="V73" s="6"/>
      <c r="W73" s="6"/>
      <c r="X73" s="6"/>
      <c r="Z73" s="21"/>
      <c r="AA73"/>
      <c r="AB73"/>
      <c r="AC73"/>
      <c r="AD73"/>
      <c r="AE73"/>
      <c r="AF73" s="52"/>
      <c r="AG73"/>
      <c r="AH73"/>
    </row>
    <row r="74" spans="1:34" s="7" customFormat="1" ht="15.75" hidden="1" x14ac:dyDescent="0.2">
      <c r="A74" s="52"/>
      <c r="B74" s="1"/>
      <c r="C74" s="1"/>
      <c r="D74" s="4"/>
      <c r="E74" s="4"/>
      <c r="F74" s="1"/>
      <c r="G74" s="1"/>
      <c r="H74" s="4"/>
      <c r="I74" s="1"/>
      <c r="J74" s="1"/>
      <c r="K74" s="1"/>
      <c r="L74" s="1"/>
      <c r="M74" s="1"/>
      <c r="N74" s="1"/>
      <c r="O74" s="16"/>
      <c r="P74" s="16"/>
      <c r="Q74" s="6"/>
      <c r="R74" s="63"/>
      <c r="S74" s="6"/>
      <c r="T74" s="6"/>
      <c r="U74" s="6"/>
      <c r="V74" s="6"/>
      <c r="W74" s="6"/>
      <c r="X74" s="6"/>
      <c r="Z74" s="21"/>
      <c r="AA74"/>
      <c r="AB74"/>
      <c r="AC74"/>
      <c r="AD74"/>
      <c r="AE74"/>
      <c r="AF74" s="52"/>
      <c r="AG74"/>
      <c r="AH74"/>
    </row>
    <row r="75" spans="1:34" s="7" customFormat="1" ht="15.75" hidden="1" x14ac:dyDescent="0.2">
      <c r="A75" s="52"/>
      <c r="B75" s="1"/>
      <c r="C75" s="1"/>
      <c r="D75" s="4"/>
      <c r="E75" s="4"/>
      <c r="F75" s="1"/>
      <c r="G75" s="1"/>
      <c r="H75" s="4"/>
      <c r="I75" s="1"/>
      <c r="J75" s="1"/>
      <c r="K75" s="1"/>
      <c r="L75" s="1"/>
      <c r="M75" s="1"/>
      <c r="N75" s="1"/>
      <c r="O75" s="16"/>
      <c r="P75" s="16"/>
      <c r="Q75" s="6"/>
      <c r="R75" s="63"/>
      <c r="S75" s="6"/>
      <c r="T75" s="6"/>
      <c r="U75" s="6"/>
      <c r="V75" s="6"/>
      <c r="W75" s="6"/>
      <c r="X75" s="6"/>
      <c r="Z75" s="21"/>
      <c r="AA75"/>
      <c r="AB75"/>
      <c r="AC75"/>
      <c r="AD75"/>
      <c r="AE75"/>
      <c r="AF75" s="52"/>
      <c r="AG75"/>
      <c r="AH75"/>
    </row>
    <row r="76" spans="1:34" s="7" customFormat="1" ht="15.75" hidden="1" x14ac:dyDescent="0.2">
      <c r="A76" s="52"/>
      <c r="B76" s="1"/>
      <c r="C76" s="1"/>
      <c r="D76" s="4"/>
      <c r="E76" s="4"/>
      <c r="F76" s="1"/>
      <c r="G76" s="1"/>
      <c r="H76" s="4"/>
      <c r="I76" s="1"/>
      <c r="J76" s="1"/>
      <c r="K76" s="1"/>
      <c r="L76" s="1"/>
      <c r="M76" s="1"/>
      <c r="N76" s="1"/>
      <c r="O76" s="16"/>
      <c r="P76" s="16"/>
      <c r="Q76" s="6"/>
      <c r="R76" s="63"/>
      <c r="S76" s="6"/>
      <c r="T76" s="6"/>
      <c r="U76" s="6"/>
      <c r="V76" s="6"/>
      <c r="W76" s="6"/>
      <c r="X76" s="6"/>
      <c r="Z76" s="21"/>
      <c r="AA76"/>
      <c r="AB76"/>
      <c r="AC76"/>
      <c r="AD76"/>
      <c r="AE76"/>
      <c r="AF76" s="52"/>
      <c r="AG76"/>
      <c r="AH76"/>
    </row>
    <row r="77" spans="1:34" s="7" customFormat="1" ht="15.75" hidden="1" x14ac:dyDescent="0.2">
      <c r="A77" s="52"/>
      <c r="B77" s="1"/>
      <c r="C77" s="1"/>
      <c r="D77" s="4"/>
      <c r="E77" s="4"/>
      <c r="F77" s="1"/>
      <c r="G77" s="1"/>
      <c r="H77" s="4"/>
      <c r="I77" s="1"/>
      <c r="J77" s="1"/>
      <c r="K77" s="1"/>
      <c r="L77" s="1"/>
      <c r="M77" s="1"/>
      <c r="N77" s="1"/>
      <c r="O77" s="16"/>
      <c r="P77" s="16"/>
      <c r="Q77" s="6"/>
      <c r="R77" s="63"/>
      <c r="S77" s="6"/>
      <c r="T77" s="6"/>
      <c r="U77" s="6"/>
      <c r="V77" s="6"/>
      <c r="W77" s="6"/>
      <c r="X77" s="6"/>
      <c r="Z77" s="21"/>
      <c r="AA77"/>
      <c r="AB77"/>
      <c r="AC77"/>
      <c r="AD77"/>
      <c r="AE77"/>
      <c r="AF77" s="52"/>
      <c r="AG77"/>
      <c r="AH77"/>
    </row>
    <row r="78" spans="1:34" s="7" customFormat="1" ht="15.75" hidden="1" x14ac:dyDescent="0.2">
      <c r="A78" s="52"/>
      <c r="B78" s="1"/>
      <c r="C78" s="1"/>
      <c r="D78" s="4"/>
      <c r="E78" s="4"/>
      <c r="F78" s="1"/>
      <c r="G78" s="1"/>
      <c r="H78" s="4"/>
      <c r="I78" s="1"/>
      <c r="J78" s="1"/>
      <c r="K78" s="1"/>
      <c r="L78" s="1"/>
      <c r="M78" s="1"/>
      <c r="N78" s="1"/>
      <c r="O78" s="16"/>
      <c r="P78" s="16"/>
      <c r="Q78" s="6"/>
      <c r="R78" s="63"/>
      <c r="S78" s="6"/>
      <c r="T78" s="6"/>
      <c r="U78" s="6"/>
      <c r="V78" s="6"/>
      <c r="W78" s="6"/>
      <c r="X78" s="6"/>
      <c r="Z78" s="21"/>
      <c r="AA78"/>
      <c r="AB78"/>
      <c r="AC78"/>
      <c r="AD78"/>
      <c r="AE78"/>
      <c r="AF78" s="52"/>
      <c r="AG78"/>
      <c r="AH78"/>
    </row>
    <row r="79" spans="1:34" s="7" customFormat="1" ht="15.75" hidden="1" x14ac:dyDescent="0.2">
      <c r="A79" s="52"/>
      <c r="B79" s="1"/>
      <c r="C79" s="1"/>
      <c r="D79" s="4"/>
      <c r="E79" s="4"/>
      <c r="F79" s="1"/>
      <c r="G79" s="1"/>
      <c r="H79" s="4"/>
      <c r="I79" s="1"/>
      <c r="J79" s="1"/>
      <c r="K79" s="1"/>
      <c r="L79" s="1"/>
      <c r="M79" s="1"/>
      <c r="N79" s="1"/>
      <c r="O79" s="16"/>
      <c r="P79" s="16"/>
      <c r="Q79" s="6"/>
      <c r="R79" s="63"/>
      <c r="S79" s="6"/>
      <c r="T79" s="6"/>
      <c r="U79" s="6"/>
      <c r="V79" s="6"/>
      <c r="W79" s="6"/>
      <c r="X79" s="6"/>
      <c r="Z79" s="21"/>
      <c r="AA79"/>
      <c r="AB79"/>
      <c r="AC79"/>
      <c r="AD79"/>
      <c r="AE79"/>
      <c r="AF79" s="52"/>
      <c r="AG79"/>
      <c r="AH79"/>
    </row>
    <row r="80" spans="1:34" s="7" customFormat="1" ht="15.75" hidden="1" x14ac:dyDescent="0.2">
      <c r="A80" s="52"/>
      <c r="B80" s="1"/>
      <c r="C80" s="1"/>
      <c r="D80" s="4"/>
      <c r="E80" s="4"/>
      <c r="F80" s="1"/>
      <c r="G80" s="1"/>
      <c r="H80" s="4"/>
      <c r="I80" s="1"/>
      <c r="J80" s="1"/>
      <c r="K80" s="1"/>
      <c r="L80" s="1"/>
      <c r="M80" s="1"/>
      <c r="N80" s="1"/>
      <c r="O80" s="16"/>
      <c r="P80" s="16"/>
      <c r="Q80" s="6"/>
      <c r="R80" s="63"/>
      <c r="S80" s="6"/>
      <c r="T80" s="6"/>
      <c r="U80" s="6"/>
      <c r="V80" s="6"/>
      <c r="W80" s="6"/>
      <c r="X80" s="6"/>
      <c r="Z80" s="21"/>
      <c r="AA80"/>
      <c r="AB80"/>
      <c r="AC80"/>
      <c r="AD80"/>
      <c r="AE80"/>
      <c r="AF80" s="52"/>
      <c r="AG80"/>
      <c r="AH80"/>
    </row>
    <row r="81" spans="1:34" s="7" customFormat="1" ht="15.75" hidden="1" x14ac:dyDescent="0.2">
      <c r="A81" s="52"/>
      <c r="B81" s="1"/>
      <c r="C81" s="1"/>
      <c r="D81" s="4"/>
      <c r="E81" s="4"/>
      <c r="F81" s="1"/>
      <c r="G81" s="1"/>
      <c r="H81" s="4"/>
      <c r="I81" s="1"/>
      <c r="J81" s="1"/>
      <c r="K81" s="1"/>
      <c r="L81" s="1"/>
      <c r="M81" s="1"/>
      <c r="N81" s="1"/>
      <c r="O81" s="16"/>
      <c r="P81" s="16"/>
      <c r="Q81" s="6"/>
      <c r="R81" s="63"/>
      <c r="S81" s="6"/>
      <c r="T81" s="6"/>
      <c r="U81" s="6"/>
      <c r="V81" s="6"/>
      <c r="W81" s="6"/>
      <c r="X81" s="6"/>
      <c r="Z81" s="21"/>
      <c r="AA81"/>
      <c r="AB81"/>
      <c r="AC81"/>
      <c r="AD81"/>
      <c r="AE81"/>
      <c r="AF81" s="52"/>
      <c r="AG81"/>
      <c r="AH81"/>
    </row>
    <row r="82" spans="1:34" s="7" customFormat="1" ht="15.75" hidden="1" x14ac:dyDescent="0.2">
      <c r="A82" s="52"/>
      <c r="B82" s="1"/>
      <c r="C82" s="1"/>
      <c r="D82" s="4"/>
      <c r="E82" s="4"/>
      <c r="F82" s="1"/>
      <c r="G82" s="1"/>
      <c r="H82" s="4"/>
      <c r="I82" s="1"/>
      <c r="J82" s="1"/>
      <c r="K82" s="1"/>
      <c r="L82" s="1"/>
      <c r="M82" s="1"/>
      <c r="N82" s="1"/>
      <c r="O82" s="16"/>
      <c r="P82" s="16"/>
      <c r="Q82" s="6"/>
      <c r="R82" s="63"/>
      <c r="S82" s="6"/>
      <c r="T82" s="6"/>
      <c r="U82" s="6"/>
      <c r="V82" s="6"/>
      <c r="W82" s="6"/>
      <c r="X82" s="6"/>
      <c r="Z82" s="21"/>
      <c r="AA82"/>
      <c r="AB82"/>
      <c r="AC82"/>
      <c r="AD82"/>
      <c r="AE82"/>
      <c r="AF82" s="52"/>
      <c r="AG82"/>
      <c r="AH82"/>
    </row>
    <row r="83" spans="1:34" s="7" customFormat="1" ht="15.75" hidden="1" x14ac:dyDescent="0.2">
      <c r="A83" s="52"/>
      <c r="B83" s="1"/>
      <c r="C83" s="1"/>
      <c r="D83" s="4"/>
      <c r="E83" s="4"/>
      <c r="F83" s="1"/>
      <c r="G83" s="1"/>
      <c r="H83" s="4"/>
      <c r="I83" s="1"/>
      <c r="J83" s="1"/>
      <c r="K83" s="1"/>
      <c r="L83" s="1"/>
      <c r="M83" s="1"/>
      <c r="N83" s="1"/>
      <c r="O83" s="16"/>
      <c r="P83" s="16"/>
      <c r="Q83" s="6"/>
      <c r="R83" s="63"/>
      <c r="S83" s="6"/>
      <c r="T83" s="6"/>
      <c r="U83" s="6"/>
      <c r="V83" s="6"/>
      <c r="W83" s="6"/>
      <c r="X83" s="6"/>
      <c r="Z83" s="21"/>
      <c r="AA83"/>
      <c r="AB83"/>
      <c r="AC83"/>
      <c r="AD83"/>
      <c r="AE83"/>
      <c r="AF83" s="52"/>
      <c r="AG83"/>
      <c r="AH83"/>
    </row>
    <row r="84" spans="1:34" s="7" customFormat="1" ht="15.75" hidden="1" x14ac:dyDescent="0.2">
      <c r="A84" s="52"/>
      <c r="B84" s="1"/>
      <c r="C84" s="1"/>
      <c r="D84" s="4"/>
      <c r="E84" s="4"/>
      <c r="F84" s="1"/>
      <c r="G84" s="1"/>
      <c r="H84" s="4"/>
      <c r="I84" s="1"/>
      <c r="J84" s="1"/>
      <c r="K84" s="1"/>
      <c r="L84" s="1"/>
      <c r="M84" s="1"/>
      <c r="N84" s="1"/>
      <c r="O84" s="16"/>
      <c r="P84" s="16"/>
      <c r="Q84" s="6"/>
      <c r="R84" s="63"/>
      <c r="S84" s="6"/>
      <c r="T84" s="6"/>
      <c r="U84" s="6"/>
      <c r="V84" s="6"/>
      <c r="W84" s="6"/>
      <c r="X84" s="6"/>
      <c r="Z84" s="21"/>
      <c r="AA84"/>
      <c r="AB84"/>
      <c r="AC84"/>
      <c r="AD84"/>
      <c r="AE84"/>
      <c r="AF84" s="52"/>
      <c r="AG84"/>
      <c r="AH84"/>
    </row>
    <row r="85" spans="1:34" s="7" customFormat="1" ht="15.75" hidden="1" x14ac:dyDescent="0.2">
      <c r="A85" s="52"/>
      <c r="B85" s="1"/>
      <c r="C85" s="1"/>
      <c r="D85" s="4"/>
      <c r="E85" s="4"/>
      <c r="F85" s="1"/>
      <c r="G85" s="1"/>
      <c r="H85" s="4"/>
      <c r="I85" s="1"/>
      <c r="J85" s="1"/>
      <c r="K85" s="1"/>
      <c r="L85" s="1"/>
      <c r="M85" s="1"/>
      <c r="N85" s="1"/>
      <c r="O85" s="16"/>
      <c r="P85" s="16"/>
      <c r="Q85" s="6"/>
      <c r="R85" s="63"/>
      <c r="S85" s="6"/>
      <c r="T85" s="6"/>
      <c r="U85" s="6"/>
      <c r="V85" s="6"/>
      <c r="W85" s="6"/>
      <c r="X85" s="6"/>
      <c r="Z85" s="21"/>
      <c r="AA85"/>
      <c r="AB85"/>
      <c r="AC85"/>
      <c r="AD85"/>
      <c r="AE85"/>
      <c r="AF85" s="52"/>
      <c r="AG85"/>
      <c r="AH85"/>
    </row>
    <row r="86" spans="1:34" s="7" customFormat="1" ht="15.75" hidden="1" x14ac:dyDescent="0.2">
      <c r="A86" s="52"/>
      <c r="B86" s="1"/>
      <c r="C86" s="1"/>
      <c r="D86" s="4"/>
      <c r="E86" s="4"/>
      <c r="F86" s="1"/>
      <c r="G86" s="1"/>
      <c r="H86" s="4"/>
      <c r="I86" s="1"/>
      <c r="J86" s="1"/>
      <c r="K86" s="1"/>
      <c r="L86" s="1"/>
      <c r="M86" s="1"/>
      <c r="N86" s="1"/>
      <c r="O86" s="16"/>
      <c r="P86" s="16"/>
      <c r="Q86" s="6"/>
      <c r="R86" s="63"/>
      <c r="S86" s="6"/>
      <c r="T86" s="6"/>
      <c r="U86" s="6"/>
      <c r="V86" s="6"/>
      <c r="W86" s="6"/>
      <c r="X86" s="6"/>
      <c r="Z86" s="21"/>
      <c r="AA86"/>
      <c r="AB86"/>
      <c r="AC86"/>
      <c r="AD86"/>
      <c r="AE86"/>
      <c r="AF86" s="52"/>
      <c r="AG86"/>
      <c r="AH86"/>
    </row>
    <row r="87" spans="1:34" s="7" customFormat="1" ht="15.75" hidden="1" x14ac:dyDescent="0.2">
      <c r="A87" s="52"/>
      <c r="B87" s="1"/>
      <c r="C87" s="1"/>
      <c r="D87" s="4"/>
      <c r="E87" s="4"/>
      <c r="F87" s="1"/>
      <c r="G87" s="1"/>
      <c r="H87" s="4"/>
      <c r="I87" s="1"/>
      <c r="J87" s="1"/>
      <c r="K87" s="1"/>
      <c r="L87" s="1"/>
      <c r="M87" s="1"/>
      <c r="N87" s="1"/>
      <c r="O87" s="16"/>
      <c r="P87" s="16"/>
      <c r="Q87" s="6"/>
      <c r="R87" s="63"/>
      <c r="S87" s="6"/>
      <c r="T87" s="6"/>
      <c r="U87" s="6"/>
      <c r="V87" s="6"/>
      <c r="W87" s="6"/>
      <c r="X87" s="6"/>
      <c r="Z87" s="21"/>
      <c r="AA87"/>
      <c r="AB87"/>
      <c r="AC87"/>
      <c r="AD87"/>
      <c r="AE87"/>
      <c r="AF87" s="52"/>
      <c r="AG87"/>
      <c r="AH87"/>
    </row>
    <row r="88" spans="1:34" s="7" customFormat="1" ht="15.75" hidden="1" x14ac:dyDescent="0.2">
      <c r="A88" s="52"/>
      <c r="B88" s="1"/>
      <c r="C88" s="1"/>
      <c r="D88" s="4"/>
      <c r="E88" s="4"/>
      <c r="F88" s="1"/>
      <c r="G88" s="1"/>
      <c r="H88" s="4"/>
      <c r="I88" s="1"/>
      <c r="J88" s="1"/>
      <c r="K88" s="1"/>
      <c r="L88" s="1"/>
      <c r="M88" s="1"/>
      <c r="N88" s="1"/>
      <c r="O88" s="16"/>
      <c r="P88" s="16"/>
      <c r="Q88" s="6"/>
      <c r="R88" s="63"/>
      <c r="S88" s="6"/>
      <c r="T88" s="6"/>
      <c r="U88" s="6"/>
      <c r="V88" s="6"/>
      <c r="W88" s="6"/>
      <c r="X88" s="6"/>
      <c r="Z88" s="21"/>
      <c r="AA88"/>
      <c r="AB88"/>
      <c r="AC88"/>
      <c r="AD88"/>
      <c r="AE88"/>
      <c r="AF88" s="52"/>
      <c r="AG88"/>
      <c r="AH88"/>
    </row>
    <row r="89" spans="1:34" s="7" customFormat="1" ht="15.75" hidden="1" x14ac:dyDescent="0.2">
      <c r="A89" s="52"/>
      <c r="B89" s="1"/>
      <c r="C89" s="1"/>
      <c r="D89" s="4"/>
      <c r="E89" s="4"/>
      <c r="F89" s="1"/>
      <c r="G89" s="1"/>
      <c r="H89" s="4"/>
      <c r="I89" s="1"/>
      <c r="J89" s="1"/>
      <c r="K89" s="1"/>
      <c r="L89" s="1"/>
      <c r="M89" s="1"/>
      <c r="N89" s="1"/>
      <c r="O89" s="16"/>
      <c r="P89" s="16"/>
      <c r="Q89" s="6"/>
      <c r="R89" s="63"/>
      <c r="S89" s="6"/>
      <c r="T89" s="6"/>
      <c r="U89" s="6"/>
      <c r="V89" s="6"/>
      <c r="W89" s="6"/>
      <c r="X89" s="6"/>
      <c r="Z89" s="21"/>
      <c r="AA89"/>
      <c r="AB89"/>
      <c r="AC89"/>
      <c r="AD89"/>
      <c r="AE89"/>
      <c r="AF89" s="52"/>
      <c r="AG89"/>
      <c r="AH89"/>
    </row>
    <row r="90" spans="1:34" s="7" customFormat="1" ht="15.75" hidden="1" x14ac:dyDescent="0.2">
      <c r="A90" s="52"/>
      <c r="B90" s="1"/>
      <c r="C90" s="1"/>
      <c r="D90" s="4"/>
      <c r="E90" s="4"/>
      <c r="F90" s="1"/>
      <c r="G90" s="1"/>
      <c r="H90" s="4"/>
      <c r="I90" s="1"/>
      <c r="J90" s="1"/>
      <c r="K90" s="1"/>
      <c r="L90" s="1"/>
      <c r="M90" s="1"/>
      <c r="N90" s="1"/>
      <c r="O90" s="16"/>
      <c r="P90" s="16"/>
      <c r="Q90" s="6"/>
      <c r="R90" s="63"/>
      <c r="S90" s="6"/>
      <c r="T90" s="6"/>
      <c r="U90" s="6"/>
      <c r="V90" s="6"/>
      <c r="W90" s="6"/>
      <c r="X90" s="6"/>
      <c r="Z90" s="21"/>
      <c r="AA90"/>
      <c r="AB90"/>
      <c r="AC90"/>
      <c r="AD90"/>
      <c r="AE90"/>
      <c r="AF90" s="52"/>
      <c r="AG90"/>
      <c r="AH90"/>
    </row>
    <row r="91" spans="1:34" s="7" customFormat="1" ht="15.75" hidden="1" x14ac:dyDescent="0.2">
      <c r="A91" s="52"/>
      <c r="B91" s="1"/>
      <c r="C91" s="1"/>
      <c r="D91" s="4"/>
      <c r="E91" s="4"/>
      <c r="F91" s="1"/>
      <c r="G91" s="1"/>
      <c r="H91" s="4"/>
      <c r="I91" s="1"/>
      <c r="J91" s="1"/>
      <c r="K91" s="1"/>
      <c r="L91" s="1"/>
      <c r="M91" s="1"/>
      <c r="N91" s="1"/>
      <c r="O91" s="16"/>
      <c r="P91" s="16"/>
      <c r="Q91" s="6"/>
      <c r="R91" s="63"/>
      <c r="S91" s="6"/>
      <c r="T91" s="6"/>
      <c r="U91" s="6"/>
      <c r="V91" s="6"/>
      <c r="W91" s="6"/>
      <c r="X91" s="6"/>
      <c r="Z91" s="21"/>
      <c r="AA91"/>
      <c r="AB91"/>
      <c r="AC91"/>
      <c r="AD91"/>
      <c r="AE91"/>
      <c r="AF91" s="52"/>
      <c r="AG91"/>
      <c r="AH91"/>
    </row>
    <row r="92" spans="1:34" s="7" customFormat="1" ht="15.75" hidden="1" x14ac:dyDescent="0.2">
      <c r="A92" s="52"/>
      <c r="B92" s="1"/>
      <c r="C92" s="1"/>
      <c r="D92" s="4"/>
      <c r="E92" s="4"/>
      <c r="F92" s="1"/>
      <c r="G92" s="1"/>
      <c r="H92" s="4"/>
      <c r="I92" s="1"/>
      <c r="J92" s="1"/>
      <c r="K92" s="1"/>
      <c r="L92" s="1"/>
      <c r="M92" s="1"/>
      <c r="N92" s="1"/>
      <c r="O92" s="16"/>
      <c r="P92" s="16"/>
      <c r="Q92" s="6"/>
      <c r="R92" s="63"/>
      <c r="S92" s="6"/>
      <c r="T92" s="6"/>
      <c r="U92" s="6"/>
      <c r="V92" s="6"/>
      <c r="W92" s="6"/>
      <c r="X92" s="6"/>
      <c r="Z92" s="21"/>
      <c r="AA92"/>
      <c r="AB92"/>
      <c r="AC92"/>
      <c r="AD92"/>
      <c r="AE92"/>
      <c r="AF92" s="52"/>
      <c r="AG92"/>
      <c r="AH92"/>
    </row>
    <row r="93" spans="1:34" s="7" customFormat="1" ht="15.75" hidden="1" x14ac:dyDescent="0.2">
      <c r="A93" s="52"/>
      <c r="B93" s="1"/>
      <c r="C93" s="1"/>
      <c r="D93" s="4"/>
      <c r="E93" s="4"/>
      <c r="F93" s="1"/>
      <c r="G93" s="1"/>
      <c r="H93" s="4"/>
      <c r="I93" s="1"/>
      <c r="J93" s="1"/>
      <c r="K93" s="1"/>
      <c r="L93" s="1"/>
      <c r="M93" s="1"/>
      <c r="N93" s="1"/>
      <c r="O93" s="16"/>
      <c r="P93" s="16"/>
      <c r="Q93" s="6"/>
      <c r="R93" s="63"/>
      <c r="S93" s="6"/>
      <c r="T93" s="6"/>
      <c r="U93" s="6"/>
      <c r="V93" s="6"/>
      <c r="W93" s="6"/>
      <c r="X93" s="6"/>
      <c r="Z93" s="21"/>
      <c r="AA93"/>
      <c r="AB93"/>
      <c r="AC93"/>
      <c r="AD93"/>
      <c r="AE93"/>
      <c r="AF93" s="52"/>
      <c r="AG93"/>
      <c r="AH93"/>
    </row>
    <row r="94" spans="1:34" s="7" customFormat="1" ht="15.75" hidden="1" x14ac:dyDescent="0.2">
      <c r="A94" s="52"/>
      <c r="B94" s="1"/>
      <c r="C94" s="1"/>
      <c r="D94" s="4"/>
      <c r="E94" s="4"/>
      <c r="F94" s="1"/>
      <c r="G94" s="1"/>
      <c r="H94" s="4"/>
      <c r="I94" s="1"/>
      <c r="J94" s="1"/>
      <c r="K94" s="1"/>
      <c r="L94" s="1"/>
      <c r="M94" s="1"/>
      <c r="N94" s="1"/>
      <c r="O94" s="16"/>
      <c r="P94" s="16"/>
      <c r="Q94" s="6"/>
      <c r="R94" s="63"/>
      <c r="S94" s="6"/>
      <c r="T94" s="6"/>
      <c r="U94" s="6"/>
      <c r="V94" s="6"/>
      <c r="W94" s="6"/>
      <c r="X94" s="6"/>
      <c r="Z94" s="21"/>
      <c r="AA94"/>
      <c r="AB94"/>
      <c r="AC94"/>
      <c r="AD94"/>
      <c r="AE94"/>
      <c r="AF94" s="52"/>
      <c r="AG94"/>
      <c r="AH94"/>
    </row>
    <row r="95" spans="1:34" s="7" customFormat="1" ht="15.75" hidden="1" x14ac:dyDescent="0.2">
      <c r="A95" s="52"/>
      <c r="B95" s="1"/>
      <c r="C95" s="1"/>
      <c r="D95" s="4"/>
      <c r="E95" s="4"/>
      <c r="F95" s="1"/>
      <c r="G95" s="1"/>
      <c r="H95" s="4"/>
      <c r="I95" s="1"/>
      <c r="J95" s="1"/>
      <c r="K95" s="1"/>
      <c r="L95" s="1"/>
      <c r="M95" s="1"/>
      <c r="N95" s="1"/>
      <c r="O95" s="16"/>
      <c r="P95" s="16"/>
      <c r="Q95" s="6"/>
      <c r="R95" s="63"/>
      <c r="S95" s="6"/>
      <c r="T95" s="6"/>
      <c r="U95" s="6"/>
      <c r="V95" s="6"/>
      <c r="W95" s="6"/>
      <c r="X95" s="6"/>
      <c r="Z95" s="21"/>
      <c r="AA95"/>
      <c r="AB95"/>
      <c r="AC95"/>
      <c r="AD95"/>
      <c r="AE95"/>
      <c r="AF95" s="52"/>
      <c r="AG95"/>
      <c r="AH95"/>
    </row>
    <row r="96" spans="1:34" s="7" customFormat="1" ht="15.75" hidden="1" x14ac:dyDescent="0.2">
      <c r="A96" s="52"/>
      <c r="B96" s="1"/>
      <c r="C96" s="1"/>
      <c r="D96" s="4"/>
      <c r="E96" s="4"/>
      <c r="F96" s="1"/>
      <c r="G96" s="1"/>
      <c r="H96" s="4"/>
      <c r="I96" s="1"/>
      <c r="J96" s="1"/>
      <c r="K96" s="1"/>
      <c r="L96" s="1"/>
      <c r="M96" s="1"/>
      <c r="N96" s="1"/>
      <c r="O96" s="16"/>
      <c r="P96" s="16"/>
      <c r="Q96" s="6"/>
      <c r="R96" s="63"/>
      <c r="S96" s="6"/>
      <c r="T96" s="6"/>
      <c r="U96" s="6"/>
      <c r="V96" s="6"/>
      <c r="W96" s="6"/>
      <c r="X96" s="6"/>
      <c r="Z96" s="21"/>
      <c r="AA96"/>
      <c r="AB96"/>
      <c r="AC96"/>
      <c r="AD96"/>
      <c r="AE96"/>
      <c r="AF96" s="52"/>
      <c r="AG96"/>
      <c r="AH96"/>
    </row>
    <row r="97" spans="1:34" s="7" customFormat="1" ht="15.75" hidden="1" x14ac:dyDescent="0.2">
      <c r="A97" s="52"/>
      <c r="B97" s="1"/>
      <c r="C97" s="1"/>
      <c r="D97" s="4"/>
      <c r="E97" s="4"/>
      <c r="F97" s="1"/>
      <c r="G97" s="1"/>
      <c r="H97" s="4"/>
      <c r="I97" s="1"/>
      <c r="J97" s="1"/>
      <c r="K97" s="1"/>
      <c r="L97" s="1"/>
      <c r="M97" s="1"/>
      <c r="N97" s="1"/>
      <c r="O97" s="16"/>
      <c r="P97" s="16"/>
      <c r="Q97" s="6"/>
      <c r="R97" s="63"/>
      <c r="S97" s="6"/>
      <c r="T97" s="6"/>
      <c r="U97" s="6"/>
      <c r="V97" s="6"/>
      <c r="W97" s="6"/>
      <c r="X97" s="6"/>
      <c r="Z97" s="21"/>
      <c r="AA97"/>
      <c r="AB97"/>
      <c r="AC97"/>
      <c r="AD97"/>
      <c r="AE97"/>
      <c r="AF97" s="52"/>
      <c r="AG97"/>
      <c r="AH97"/>
    </row>
    <row r="98" spans="1:34" s="7" customFormat="1" ht="15.75" hidden="1" x14ac:dyDescent="0.2">
      <c r="A98" s="52"/>
      <c r="B98" s="1"/>
      <c r="C98" s="1"/>
      <c r="D98" s="4"/>
      <c r="E98" s="4"/>
      <c r="F98" s="1"/>
      <c r="G98" s="1"/>
      <c r="H98" s="4"/>
      <c r="I98" s="1"/>
      <c r="J98" s="1"/>
      <c r="K98" s="1"/>
      <c r="L98" s="1"/>
      <c r="M98" s="1"/>
      <c r="N98" s="1"/>
      <c r="O98" s="16"/>
      <c r="P98" s="16"/>
      <c r="Q98" s="6"/>
      <c r="R98" s="63"/>
      <c r="S98" s="6"/>
      <c r="T98" s="6"/>
      <c r="U98" s="6"/>
      <c r="V98" s="6"/>
      <c r="W98" s="6"/>
      <c r="X98" s="6"/>
      <c r="Z98" s="21"/>
      <c r="AA98"/>
      <c r="AB98"/>
      <c r="AC98"/>
      <c r="AD98"/>
      <c r="AE98"/>
      <c r="AF98" s="52"/>
      <c r="AG98"/>
      <c r="AH98"/>
    </row>
    <row r="99" spans="1:34" s="7" customFormat="1" ht="15.75" hidden="1" x14ac:dyDescent="0.2">
      <c r="A99" s="52"/>
      <c r="B99" s="1"/>
      <c r="C99" s="1"/>
      <c r="D99" s="4"/>
      <c r="E99" s="4"/>
      <c r="F99" s="1"/>
      <c r="G99" s="1"/>
      <c r="H99" s="4"/>
      <c r="I99" s="1"/>
      <c r="J99" s="1"/>
      <c r="K99" s="1"/>
      <c r="L99" s="1"/>
      <c r="M99" s="1"/>
      <c r="N99" s="1"/>
      <c r="O99" s="16"/>
      <c r="P99" s="16"/>
      <c r="Q99" s="6"/>
      <c r="R99" s="63"/>
      <c r="S99" s="6"/>
      <c r="T99" s="6"/>
      <c r="U99" s="6"/>
      <c r="V99" s="6"/>
      <c r="W99" s="6"/>
      <c r="X99" s="6"/>
      <c r="Z99" s="21"/>
      <c r="AA99"/>
      <c r="AB99"/>
      <c r="AC99"/>
      <c r="AD99"/>
      <c r="AE99"/>
      <c r="AF99" s="52"/>
      <c r="AG99"/>
      <c r="AH99"/>
    </row>
    <row r="100" spans="1:34" s="7" customFormat="1" ht="15.75" hidden="1" x14ac:dyDescent="0.2">
      <c r="A100" s="52"/>
      <c r="B100" s="1"/>
      <c r="C100" s="1"/>
      <c r="D100" s="4"/>
      <c r="E100" s="4"/>
      <c r="F100" s="1"/>
      <c r="G100" s="1"/>
      <c r="H100" s="4"/>
      <c r="I100" s="1"/>
      <c r="J100" s="1"/>
      <c r="K100" s="1"/>
      <c r="L100" s="1"/>
      <c r="M100" s="1"/>
      <c r="N100" s="1"/>
      <c r="O100" s="16"/>
      <c r="P100" s="16"/>
      <c r="Q100" s="6"/>
      <c r="R100" s="63"/>
      <c r="S100" s="6"/>
      <c r="T100" s="6"/>
      <c r="U100" s="6"/>
      <c r="V100" s="6"/>
      <c r="W100" s="6"/>
      <c r="X100" s="6"/>
      <c r="Z100" s="21"/>
      <c r="AA100"/>
      <c r="AB100"/>
      <c r="AC100"/>
      <c r="AD100"/>
      <c r="AE100"/>
      <c r="AF100" s="52"/>
      <c r="AG100"/>
      <c r="AH100"/>
    </row>
    <row r="101" spans="1:34" s="7" customFormat="1" ht="15.75" hidden="1" x14ac:dyDescent="0.2">
      <c r="A101" s="52"/>
      <c r="B101" s="1"/>
      <c r="C101" s="1"/>
      <c r="D101" s="4"/>
      <c r="E101" s="4"/>
      <c r="F101" s="1"/>
      <c r="G101" s="1"/>
      <c r="H101" s="4"/>
      <c r="I101" s="1"/>
      <c r="J101" s="1"/>
      <c r="K101" s="1"/>
      <c r="L101" s="1"/>
      <c r="M101" s="1"/>
      <c r="N101" s="1"/>
      <c r="O101" s="16"/>
      <c r="P101" s="16"/>
      <c r="Q101" s="6"/>
      <c r="R101" s="63"/>
      <c r="S101" s="6"/>
      <c r="T101" s="6"/>
      <c r="U101" s="6"/>
      <c r="V101" s="6"/>
      <c r="W101" s="6"/>
      <c r="X101" s="6"/>
      <c r="Z101" s="21"/>
      <c r="AA101"/>
      <c r="AB101"/>
      <c r="AC101"/>
      <c r="AD101"/>
      <c r="AE101"/>
      <c r="AF101" s="52"/>
      <c r="AG101"/>
      <c r="AH101"/>
    </row>
    <row r="102" spans="1:34" s="7" customFormat="1" ht="15.75" hidden="1" x14ac:dyDescent="0.2">
      <c r="A102" s="52"/>
      <c r="B102" s="1"/>
      <c r="C102" s="1"/>
      <c r="D102" s="4"/>
      <c r="E102" s="4"/>
      <c r="F102" s="1"/>
      <c r="G102" s="1"/>
      <c r="H102" s="4"/>
      <c r="I102" s="1"/>
      <c r="J102" s="1"/>
      <c r="K102" s="1"/>
      <c r="L102" s="1"/>
      <c r="M102" s="1"/>
      <c r="N102" s="1"/>
      <c r="O102" s="16"/>
      <c r="P102" s="16"/>
      <c r="Q102" s="6"/>
      <c r="R102" s="63"/>
      <c r="S102" s="6"/>
      <c r="T102" s="6"/>
      <c r="U102" s="6"/>
      <c r="V102" s="6"/>
      <c r="W102" s="6"/>
      <c r="X102" s="6"/>
      <c r="Z102" s="21"/>
      <c r="AA102"/>
      <c r="AB102"/>
      <c r="AC102"/>
      <c r="AD102"/>
      <c r="AE102"/>
      <c r="AF102" s="52"/>
      <c r="AG102"/>
      <c r="AH102"/>
    </row>
    <row r="103" spans="1:34" s="7" customFormat="1" ht="15.75" hidden="1" x14ac:dyDescent="0.2">
      <c r="A103" s="52"/>
      <c r="B103" s="1"/>
      <c r="C103" s="1"/>
      <c r="D103" s="4"/>
      <c r="E103" s="4"/>
      <c r="F103" s="1"/>
      <c r="G103" s="1"/>
      <c r="H103" s="4"/>
      <c r="I103" s="1"/>
      <c r="J103" s="1"/>
      <c r="K103" s="1"/>
      <c r="L103" s="1"/>
      <c r="M103" s="1"/>
      <c r="N103" s="1"/>
      <c r="O103" s="16"/>
      <c r="P103" s="16"/>
      <c r="Q103" s="6"/>
      <c r="R103" s="63"/>
      <c r="S103" s="6"/>
      <c r="T103" s="6"/>
      <c r="U103" s="6"/>
      <c r="V103" s="6"/>
      <c r="W103" s="6"/>
      <c r="X103" s="6"/>
      <c r="Z103" s="21"/>
      <c r="AA103"/>
      <c r="AB103"/>
      <c r="AC103"/>
      <c r="AD103"/>
      <c r="AE103"/>
      <c r="AF103" s="52"/>
      <c r="AG103"/>
      <c r="AH103"/>
    </row>
    <row r="104" spans="1:34" s="7" customFormat="1" ht="15.75" hidden="1" x14ac:dyDescent="0.2">
      <c r="A104" s="52"/>
      <c r="B104" s="1"/>
      <c r="C104" s="1"/>
      <c r="D104" s="4"/>
      <c r="E104" s="4"/>
      <c r="F104" s="1"/>
      <c r="G104" s="1"/>
      <c r="H104" s="4"/>
      <c r="I104" s="1"/>
      <c r="J104" s="1"/>
      <c r="K104" s="1"/>
      <c r="L104" s="1"/>
      <c r="M104" s="1"/>
      <c r="N104" s="1"/>
      <c r="O104" s="16"/>
      <c r="P104" s="16"/>
      <c r="Q104" s="6"/>
      <c r="R104" s="63"/>
      <c r="S104" s="6"/>
      <c r="T104" s="6"/>
      <c r="U104" s="6"/>
      <c r="V104" s="6"/>
      <c r="W104" s="6"/>
      <c r="X104" s="6"/>
      <c r="Z104" s="21"/>
      <c r="AA104"/>
      <c r="AB104"/>
      <c r="AC104"/>
      <c r="AD104"/>
      <c r="AE104"/>
      <c r="AF104" s="52"/>
      <c r="AG104"/>
      <c r="AH104"/>
    </row>
    <row r="105" spans="1:34" s="7" customFormat="1" ht="15.75" hidden="1" x14ac:dyDescent="0.2">
      <c r="A105" s="52"/>
      <c r="B105" s="1"/>
      <c r="C105" s="1"/>
      <c r="D105" s="4"/>
      <c r="E105" s="4"/>
      <c r="F105" s="1"/>
      <c r="G105" s="1"/>
      <c r="H105" s="4"/>
      <c r="I105" s="1"/>
      <c r="J105" s="1"/>
      <c r="K105" s="1"/>
      <c r="L105" s="1"/>
      <c r="M105" s="1"/>
      <c r="N105" s="1"/>
      <c r="O105" s="16"/>
      <c r="P105" s="16"/>
      <c r="Q105" s="6"/>
      <c r="R105" s="63"/>
      <c r="S105" s="6"/>
      <c r="T105" s="6"/>
      <c r="U105" s="6"/>
      <c r="V105" s="6"/>
      <c r="W105" s="6"/>
      <c r="X105" s="6"/>
      <c r="Z105" s="21"/>
      <c r="AA105"/>
      <c r="AB105"/>
      <c r="AC105"/>
      <c r="AD105"/>
      <c r="AE105"/>
      <c r="AF105" s="52"/>
      <c r="AG105"/>
      <c r="AH105"/>
    </row>
    <row r="106" spans="1:34" s="7" customFormat="1" ht="15.75" hidden="1" x14ac:dyDescent="0.2">
      <c r="A106" s="52"/>
      <c r="B106" s="1"/>
      <c r="C106" s="1"/>
      <c r="D106" s="4"/>
      <c r="E106" s="4"/>
      <c r="F106" s="1"/>
      <c r="G106" s="1"/>
      <c r="H106" s="4"/>
      <c r="I106" s="1"/>
      <c r="J106" s="1"/>
      <c r="K106" s="1"/>
      <c r="L106" s="1"/>
      <c r="M106" s="1"/>
      <c r="N106" s="1"/>
      <c r="O106" s="16"/>
      <c r="P106" s="16"/>
      <c r="Q106" s="6"/>
      <c r="R106" s="63"/>
      <c r="S106" s="6"/>
      <c r="T106" s="6"/>
      <c r="U106" s="6"/>
      <c r="V106" s="6"/>
      <c r="W106" s="6"/>
      <c r="X106" s="6"/>
      <c r="Z106" s="21"/>
      <c r="AA106"/>
      <c r="AB106"/>
      <c r="AC106"/>
      <c r="AD106"/>
      <c r="AE106"/>
      <c r="AF106" s="52"/>
      <c r="AG106"/>
      <c r="AH106"/>
    </row>
    <row r="107" spans="1:34" s="7" customFormat="1" ht="15.75" hidden="1" x14ac:dyDescent="0.2">
      <c r="A107" s="52"/>
      <c r="B107" s="1"/>
      <c r="C107" s="1"/>
      <c r="D107" s="4"/>
      <c r="E107" s="4"/>
      <c r="F107" s="1"/>
      <c r="G107" s="1"/>
      <c r="H107" s="4"/>
      <c r="I107" s="1"/>
      <c r="J107" s="1"/>
      <c r="K107" s="1"/>
      <c r="L107" s="1"/>
      <c r="M107" s="1"/>
      <c r="N107" s="1"/>
      <c r="O107" s="16"/>
      <c r="P107" s="16"/>
      <c r="Q107" s="6"/>
      <c r="R107" s="63"/>
      <c r="S107" s="6"/>
      <c r="T107" s="6"/>
      <c r="U107" s="6"/>
      <c r="V107" s="6"/>
      <c r="W107" s="6"/>
      <c r="X107" s="6"/>
      <c r="Z107" s="21"/>
      <c r="AA107"/>
      <c r="AB107"/>
      <c r="AC107"/>
      <c r="AD107"/>
      <c r="AE107"/>
      <c r="AF107" s="52"/>
      <c r="AG107"/>
      <c r="AH107"/>
    </row>
    <row r="108" spans="1:34" s="7" customFormat="1" ht="15.75" hidden="1" x14ac:dyDescent="0.2">
      <c r="A108" s="52"/>
      <c r="B108" s="1"/>
      <c r="C108" s="1"/>
      <c r="D108" s="4"/>
      <c r="E108" s="4"/>
      <c r="F108" s="1"/>
      <c r="G108" s="1"/>
      <c r="H108" s="4"/>
      <c r="I108" s="1"/>
      <c r="J108" s="1"/>
      <c r="K108" s="1"/>
      <c r="L108" s="1"/>
      <c r="M108" s="1"/>
      <c r="N108" s="1"/>
      <c r="O108" s="16"/>
      <c r="P108" s="16"/>
      <c r="Q108" s="6"/>
      <c r="R108" s="63"/>
      <c r="S108" s="6"/>
      <c r="T108" s="6"/>
      <c r="U108" s="6"/>
      <c r="V108" s="6"/>
      <c r="W108" s="6"/>
      <c r="X108" s="6"/>
      <c r="Z108" s="21"/>
      <c r="AA108"/>
      <c r="AB108"/>
      <c r="AC108"/>
      <c r="AD108"/>
      <c r="AE108"/>
      <c r="AF108" s="52"/>
      <c r="AG108"/>
      <c r="AH108"/>
    </row>
    <row r="109" spans="1:34" s="7" customFormat="1" ht="15.75" hidden="1" x14ac:dyDescent="0.2">
      <c r="A109" s="52"/>
      <c r="B109" s="1"/>
      <c r="C109" s="1"/>
      <c r="D109" s="4"/>
      <c r="E109" s="4"/>
      <c r="F109" s="1"/>
      <c r="G109" s="1"/>
      <c r="H109" s="4"/>
      <c r="I109" s="1"/>
      <c r="J109" s="1"/>
      <c r="K109" s="1"/>
      <c r="L109" s="1"/>
      <c r="M109" s="1"/>
      <c r="N109" s="1"/>
      <c r="O109" s="16"/>
      <c r="P109" s="16"/>
      <c r="Q109" s="6"/>
      <c r="R109" s="63"/>
      <c r="S109" s="6"/>
      <c r="T109" s="6"/>
      <c r="U109" s="6"/>
      <c r="V109" s="6"/>
      <c r="W109" s="6"/>
      <c r="X109" s="6"/>
      <c r="Z109" s="21"/>
      <c r="AA109"/>
      <c r="AB109"/>
      <c r="AC109"/>
      <c r="AD109"/>
      <c r="AE109"/>
      <c r="AF109" s="52"/>
      <c r="AG109"/>
      <c r="AH109"/>
    </row>
    <row r="110" spans="1:34" s="7" customFormat="1" ht="15.75" hidden="1" x14ac:dyDescent="0.2">
      <c r="A110" s="52"/>
      <c r="B110" s="1"/>
      <c r="C110" s="1"/>
      <c r="D110" s="4"/>
      <c r="E110" s="4"/>
      <c r="F110" s="1"/>
      <c r="G110" s="1"/>
      <c r="H110" s="4"/>
      <c r="I110" s="1"/>
      <c r="J110" s="1"/>
      <c r="K110" s="1"/>
      <c r="L110" s="1"/>
      <c r="M110" s="1"/>
      <c r="N110" s="1"/>
      <c r="O110" s="16"/>
      <c r="P110" s="16"/>
      <c r="Q110" s="6"/>
      <c r="R110" s="63"/>
      <c r="S110" s="6"/>
      <c r="T110" s="6"/>
      <c r="U110" s="6"/>
      <c r="V110" s="6"/>
      <c r="W110" s="6"/>
      <c r="X110" s="6"/>
      <c r="Z110" s="21"/>
      <c r="AA110"/>
      <c r="AB110"/>
      <c r="AC110"/>
      <c r="AD110"/>
      <c r="AE110"/>
      <c r="AF110" s="52"/>
      <c r="AG110"/>
      <c r="AH110"/>
    </row>
    <row r="111" spans="1:34" x14ac:dyDescent="0.2"/>
    <row r="112" spans="1:34" x14ac:dyDescent="0.2"/>
    <row r="113" x14ac:dyDescent="0.2"/>
  </sheetData>
  <mergeCells count="95">
    <mergeCell ref="Z27:AE27"/>
    <mergeCell ref="Z29:Z30"/>
    <mergeCell ref="Z31:Z32"/>
    <mergeCell ref="AB31:AB32"/>
    <mergeCell ref="AE39:AE41"/>
    <mergeCell ref="AD39:AD41"/>
    <mergeCell ref="AB29:AB30"/>
    <mergeCell ref="AC29:AC30"/>
    <mergeCell ref="AD29:AD30"/>
    <mergeCell ref="AE29:AE30"/>
    <mergeCell ref="AA31:AA32"/>
    <mergeCell ref="AA29:AA30"/>
    <mergeCell ref="AA35:AA38"/>
    <mergeCell ref="AB35:AB38"/>
    <mergeCell ref="AC35:AC38"/>
    <mergeCell ref="AC31:AC32"/>
    <mergeCell ref="AD42:AD45"/>
    <mergeCell ref="AE42:AE45"/>
    <mergeCell ref="AD46:AD47"/>
    <mergeCell ref="AE46:AE47"/>
    <mergeCell ref="AB48:AB49"/>
    <mergeCell ref="AC48:AC49"/>
    <mergeCell ref="AD48:AD49"/>
    <mergeCell ref="AE48:AE49"/>
    <mergeCell ref="AA46:AA47"/>
    <mergeCell ref="AB46:AB47"/>
    <mergeCell ref="AC46:AC47"/>
    <mergeCell ref="AC39:AC41"/>
    <mergeCell ref="AB39:AB41"/>
    <mergeCell ref="AA42:AA45"/>
    <mergeCell ref="AB42:AB45"/>
    <mergeCell ref="AC42:AC45"/>
    <mergeCell ref="AA39:AA41"/>
    <mergeCell ref="AA48:AA49"/>
    <mergeCell ref="Z33:Z34"/>
    <mergeCell ref="Z35:Z38"/>
    <mergeCell ref="Z39:Z41"/>
    <mergeCell ref="R18:R22"/>
    <mergeCell ref="Z42:Z45"/>
    <mergeCell ref="Z46:Z47"/>
    <mergeCell ref="Z48:Z49"/>
    <mergeCell ref="Y29:Y30"/>
    <mergeCell ref="Y31:Y32"/>
    <mergeCell ref="Y33:Y34"/>
    <mergeCell ref="Y42:Y45"/>
    <mergeCell ref="S48:S49"/>
    <mergeCell ref="S46:S47"/>
    <mergeCell ref="Y46:Y47"/>
    <mergeCell ref="Y48:Y49"/>
    <mergeCell ref="S42:S45"/>
    <mergeCell ref="B46:B47"/>
    <mergeCell ref="Y35:Y38"/>
    <mergeCell ref="Y39:Y41"/>
    <mergeCell ref="B48:B49"/>
    <mergeCell ref="S39:S41"/>
    <mergeCell ref="B42:B45"/>
    <mergeCell ref="S35:S38"/>
    <mergeCell ref="B35:B38"/>
    <mergeCell ref="B39:B41"/>
    <mergeCell ref="B27:Q27"/>
    <mergeCell ref="B23:B25"/>
    <mergeCell ref="R16:R17"/>
    <mergeCell ref="R23:R25"/>
    <mergeCell ref="B16:B17"/>
    <mergeCell ref="S29:S30"/>
    <mergeCell ref="S31:S32"/>
    <mergeCell ref="S33:S34"/>
    <mergeCell ref="B29:B30"/>
    <mergeCell ref="B31:B32"/>
    <mergeCell ref="B33:B34"/>
    <mergeCell ref="T27:X27"/>
    <mergeCell ref="F5:G5"/>
    <mergeCell ref="F2:Q2"/>
    <mergeCell ref="B4:Q4"/>
    <mergeCell ref="F7:G7"/>
    <mergeCell ref="F11:G11"/>
    <mergeCell ref="F6:G6"/>
    <mergeCell ref="F8:G8"/>
    <mergeCell ref="B6:B8"/>
    <mergeCell ref="B10:Q10"/>
    <mergeCell ref="B12:B15"/>
    <mergeCell ref="R12:R15"/>
    <mergeCell ref="B18:B22"/>
    <mergeCell ref="H11:I11"/>
    <mergeCell ref="B2:E2"/>
    <mergeCell ref="H5:I5"/>
    <mergeCell ref="AD31:AD32"/>
    <mergeCell ref="AE31:AE32"/>
    <mergeCell ref="AA33:AA34"/>
    <mergeCell ref="AD35:AD38"/>
    <mergeCell ref="AE35:AE38"/>
    <mergeCell ref="AB33:AB34"/>
    <mergeCell ref="AC33:AC34"/>
    <mergeCell ref="AD33:AD34"/>
    <mergeCell ref="AE33:AE34"/>
  </mergeCells>
  <hyperlinks>
    <hyperlink ref="B2" location="'TABLA CONTENIDO'!A1" display="Menú Principal" xr:uid="{00000000-0004-0000-0C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2" id="{F2CFF0FC-F9D5-4FFF-BD82-0B550ABFE26E}">
            <x14:iconSet iconSet="5Arrows">
              <x14:cfvo type="percent">
                <xm:f>0</xm:f>
              </x14:cfvo>
              <x14:cfvo type="num">
                <xm:f>Parámetros!$B$18</xm:f>
              </x14:cfvo>
              <x14:cfvo type="num">
                <xm:f>Parámetros!$B$17</xm:f>
              </x14:cfvo>
              <x14:cfvo type="num">
                <xm:f>Parámetros!$B$16</xm:f>
              </x14:cfvo>
              <x14:cfvo type="num">
                <xm:f>Parámetros!$B$15</xm:f>
              </x14:cfvo>
            </x14:iconSet>
          </x14:cfRule>
          <xm:sqref>Q14:Q15</xm:sqref>
        </x14:conditionalFormatting>
        <x14:conditionalFormatting xmlns:xm="http://schemas.microsoft.com/office/excel/2006/main">
          <x14:cfRule type="iconSet" priority="1" id="{57BE7DFE-7FB5-4651-B959-F25027863128}">
            <x14:iconSet iconSet="5Arrows">
              <x14:cfvo type="percent">
                <xm:f>0</xm:f>
              </x14:cfvo>
              <x14:cfvo type="num">
                <xm:f>Parámetros!$B$18</xm:f>
              </x14:cfvo>
              <x14:cfvo type="num">
                <xm:f>Parámetros!$B$17</xm:f>
              </x14:cfvo>
              <x14:cfvo type="num">
                <xm:f>Parámetros!$B$16</xm:f>
              </x14:cfvo>
              <x14:cfvo type="num">
                <xm:f>Parámetros!$B$15</xm:f>
              </x14:cfvo>
            </x14:iconSet>
          </x14:cfRule>
          <xm:sqref>Q22</xm:sqref>
        </x14:conditionalFormatting>
        <x14:conditionalFormatting xmlns:xm="http://schemas.microsoft.com/office/excel/2006/main">
          <x14:cfRule type="iconSet" priority="1051" id="{34FEDF38-7A94-4022-B56F-76B63331676D}">
            <x14:iconSet iconSet="5Arrows">
              <x14:cfvo type="percent">
                <xm:f>0</xm:f>
              </x14:cfvo>
              <x14:cfvo type="num">
                <xm:f>Parámetros!$B$18</xm:f>
              </x14:cfvo>
              <x14:cfvo type="num">
                <xm:f>Parámetros!$B$17</xm:f>
              </x14:cfvo>
              <x14:cfvo type="num">
                <xm:f>Parámetros!$B$16</xm:f>
              </x14:cfvo>
              <x14:cfvo type="num">
                <xm:f>Parámetros!$B$15</xm:f>
              </x14:cfvo>
            </x14:iconSet>
          </x14:cfRule>
          <xm:sqref>Q6:Q8 Q12:R12 Q29:S49 Q16:R18 Q13 Q23:R25 Q19:Q21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9"/>
  <dimension ref="A1:AH109"/>
  <sheetViews>
    <sheetView zoomScale="68" zoomScaleNormal="68" workbookViewId="0">
      <selection activeCell="T1" sqref="T1:AF1048576"/>
    </sheetView>
  </sheetViews>
  <sheetFormatPr baseColWidth="10" defaultColWidth="0" defaultRowHeight="12.75" zeroHeight="1" x14ac:dyDescent="0.2"/>
  <cols>
    <col min="1" max="1" width="6.85546875" style="52" customWidth="1"/>
    <col min="2" max="2" width="39" customWidth="1"/>
    <col min="3" max="3" width="13.140625" customWidth="1"/>
    <col min="4" max="5" width="13.140625" style="5" customWidth="1"/>
    <col min="6" max="6" width="67.140625" customWidth="1"/>
    <col min="7" max="7" width="25.7109375" customWidth="1"/>
    <col min="8" max="8" width="19.7109375" style="5" hidden="1" customWidth="1"/>
    <col min="9" max="9" width="15.7109375" style="5" hidden="1" customWidth="1"/>
    <col min="10" max="10" width="32.7109375" style="5" hidden="1" customWidth="1"/>
    <col min="11" max="11" width="13.7109375" style="5" hidden="1" customWidth="1"/>
    <col min="12" max="14" width="13.7109375" hidden="1" customWidth="1"/>
    <col min="15" max="16" width="17" style="7" customWidth="1"/>
    <col min="17" max="17" width="24.28515625" style="7" customWidth="1"/>
    <col min="18" max="18" width="24.28515625" style="64" customWidth="1"/>
    <col min="19" max="19" width="25.5703125" style="7" customWidth="1"/>
    <col min="20" max="23" width="14.42578125" style="7" hidden="1" customWidth="1"/>
    <col min="24" max="24" width="17.7109375" style="7" hidden="1" customWidth="1"/>
    <col min="25" max="25" width="17.28515625" style="7" hidden="1" customWidth="1"/>
    <col min="26" max="26" width="28.85546875" style="21" hidden="1" customWidth="1"/>
    <col min="27" max="28" width="23" hidden="1" customWidth="1"/>
    <col min="29" max="29" width="25" hidden="1" customWidth="1"/>
    <col min="30" max="31" width="19.85546875" hidden="1" customWidth="1"/>
    <col min="32" max="32" width="14.42578125" style="52" hidden="1" customWidth="1"/>
    <col min="33" max="16384" width="14.42578125" hidden="1"/>
  </cols>
  <sheetData>
    <row r="1" spans="1:34" s="52" customFormat="1" ht="13.5" thickBot="1" x14ac:dyDescent="0.25">
      <c r="D1" s="134"/>
      <c r="E1" s="134"/>
      <c r="I1" s="134"/>
      <c r="J1" s="134"/>
      <c r="K1" s="134"/>
      <c r="O1" s="59"/>
      <c r="P1" s="59"/>
      <c r="Q1" s="59"/>
      <c r="R1" s="146"/>
      <c r="S1" s="59"/>
      <c r="T1" s="59"/>
      <c r="U1" s="59"/>
      <c r="V1" s="59"/>
      <c r="W1" s="59"/>
      <c r="X1" s="59"/>
      <c r="Y1" s="59"/>
      <c r="AA1" s="134"/>
      <c r="AB1" s="134"/>
      <c r="AC1" s="134"/>
      <c r="AD1" s="134"/>
      <c r="AE1" s="134"/>
      <c r="AF1" s="134"/>
    </row>
    <row r="2" spans="1:34" s="12" customFormat="1" ht="54.75" customHeight="1" thickBot="1" x14ac:dyDescent="0.25">
      <c r="A2" s="19"/>
      <c r="B2" s="391" t="s">
        <v>529</v>
      </c>
      <c r="C2" s="392"/>
      <c r="D2" s="392"/>
      <c r="E2" s="393"/>
      <c r="F2" s="382" t="s">
        <v>532</v>
      </c>
      <c r="G2" s="383"/>
      <c r="H2" s="383"/>
      <c r="I2" s="383"/>
      <c r="J2" s="383"/>
      <c r="K2" s="383"/>
      <c r="L2" s="383"/>
      <c r="M2" s="383"/>
      <c r="N2" s="383"/>
      <c r="O2" s="383"/>
      <c r="P2" s="383"/>
      <c r="Q2" s="384"/>
      <c r="R2" s="136"/>
      <c r="S2" s="136"/>
      <c r="T2" s="136"/>
      <c r="U2" s="136"/>
      <c r="V2" s="136"/>
      <c r="W2" s="136"/>
      <c r="X2" s="136"/>
      <c r="Y2" s="136"/>
      <c r="Z2" s="53"/>
      <c r="AA2" s="134"/>
      <c r="AB2" s="134"/>
      <c r="AC2" s="134"/>
      <c r="AD2" s="134"/>
      <c r="AE2" s="134"/>
      <c r="AF2" s="134"/>
      <c r="AG2" s="11"/>
      <c r="AH2" s="11"/>
    </row>
    <row r="3" spans="1:34" s="52" customFormat="1" ht="27.75" customHeight="1" x14ac:dyDescent="0.2">
      <c r="D3" s="134"/>
      <c r="E3" s="134"/>
      <c r="I3" s="134"/>
      <c r="J3" s="134"/>
      <c r="K3" s="134"/>
      <c r="O3" s="59"/>
      <c r="P3" s="59"/>
      <c r="Q3" s="59"/>
      <c r="R3" s="146"/>
      <c r="S3" s="59"/>
      <c r="T3" s="59"/>
      <c r="U3" s="59"/>
      <c r="V3" s="59"/>
      <c r="W3" s="59"/>
      <c r="X3" s="59"/>
      <c r="Y3" s="59"/>
      <c r="AA3" s="134"/>
      <c r="AB3" s="134"/>
      <c r="AC3" s="134"/>
      <c r="AD3" s="134"/>
      <c r="AE3" s="134"/>
      <c r="AF3" s="134"/>
    </row>
    <row r="4" spans="1:34" s="124" customFormat="1" ht="37.5" customHeight="1" x14ac:dyDescent="0.2">
      <c r="A4" s="129"/>
      <c r="B4" s="400" t="s">
        <v>61</v>
      </c>
      <c r="C4" s="400"/>
      <c r="D4" s="400"/>
      <c r="E4" s="400"/>
      <c r="F4" s="400"/>
      <c r="G4" s="400"/>
      <c r="H4" s="400"/>
      <c r="I4" s="400"/>
      <c r="J4" s="400"/>
      <c r="K4" s="400"/>
      <c r="L4" s="400"/>
      <c r="M4" s="400"/>
      <c r="N4" s="400"/>
      <c r="O4" s="400"/>
      <c r="P4" s="400"/>
      <c r="Q4" s="400"/>
      <c r="R4" s="146"/>
      <c r="S4" s="59"/>
      <c r="T4" s="59"/>
      <c r="U4" s="59"/>
      <c r="V4" s="59"/>
      <c r="W4" s="59"/>
      <c r="X4" s="59"/>
      <c r="Y4" s="59"/>
      <c r="Z4" s="129"/>
      <c r="AA4" s="129"/>
      <c r="AB4" s="129"/>
      <c r="AC4" s="129"/>
      <c r="AD4" s="129"/>
      <c r="AE4" s="129"/>
      <c r="AF4" s="129"/>
    </row>
    <row r="5" spans="1:34" ht="45" x14ac:dyDescent="0.2">
      <c r="B5" s="275" t="s">
        <v>61</v>
      </c>
      <c r="C5" s="275" t="s">
        <v>9</v>
      </c>
      <c r="D5" s="274" t="s">
        <v>34</v>
      </c>
      <c r="E5" s="274" t="s">
        <v>571</v>
      </c>
      <c r="F5" s="401" t="s">
        <v>51</v>
      </c>
      <c r="G5" s="402"/>
      <c r="H5" s="401" t="s">
        <v>99</v>
      </c>
      <c r="I5" s="402"/>
      <c r="J5" s="278" t="s">
        <v>17</v>
      </c>
      <c r="K5" s="278" t="s">
        <v>25</v>
      </c>
      <c r="L5" s="279" t="s">
        <v>15</v>
      </c>
      <c r="M5" s="278" t="s">
        <v>16</v>
      </c>
      <c r="N5" s="278" t="s">
        <v>97</v>
      </c>
      <c r="O5" s="275" t="s">
        <v>100</v>
      </c>
      <c r="P5" s="274" t="s">
        <v>101</v>
      </c>
      <c r="Q5" s="274" t="s">
        <v>102</v>
      </c>
      <c r="R5" s="146"/>
      <c r="S5" s="59"/>
      <c r="T5" s="59"/>
      <c r="U5" s="59"/>
      <c r="V5" s="59"/>
      <c r="W5" s="59"/>
      <c r="X5" s="59"/>
      <c r="Y5" s="59"/>
      <c r="Z5" s="52"/>
      <c r="AA5" s="52"/>
      <c r="AB5" s="52"/>
      <c r="AC5" s="52"/>
      <c r="AD5" s="52"/>
      <c r="AE5" s="52"/>
    </row>
    <row r="6" spans="1:34" ht="17.25" customHeight="1" x14ac:dyDescent="0.2">
      <c r="B6" s="403" t="s">
        <v>503</v>
      </c>
      <c r="C6" s="49">
        <f>VLOOKUP(F6,'Sheet 1'!D:E,2,FALSE)</f>
        <v>2645</v>
      </c>
      <c r="D6" s="50" t="s">
        <v>431</v>
      </c>
      <c r="E6" s="50" t="s">
        <v>35</v>
      </c>
      <c r="F6" s="439" t="s">
        <v>323</v>
      </c>
      <c r="G6" s="440"/>
      <c r="H6" s="85" t="s">
        <v>35</v>
      </c>
      <c r="I6" s="33"/>
      <c r="J6" s="101" t="str">
        <f>VLOOKUP(C6,'Sheet 1'!E:L,7,FALSE)</f>
        <v>10/12/2024</v>
      </c>
      <c r="K6" s="70">
        <f>J6-"28/02/2018"</f>
        <v>2477</v>
      </c>
      <c r="L6" s="28">
        <f>VLOOKUP(C6,'Sheet 1'!E:K,4,FALSE)</f>
        <v>81.650000000000006</v>
      </c>
      <c r="M6" s="28">
        <f>VLOOKUP(C6,'Sheet 1'!E:K,6,FALSE)</f>
        <v>76</v>
      </c>
      <c r="N6" s="28">
        <f>IF(K6&lt;0,0,M6)</f>
        <v>76</v>
      </c>
      <c r="O6" s="29">
        <f>L6</f>
        <v>81.650000000000006</v>
      </c>
      <c r="P6" s="30">
        <f>N6</f>
        <v>76</v>
      </c>
      <c r="Q6" s="106">
        <f>IF(P6/O6&gt;100%,100%,P6/O6)</f>
        <v>0.93080220453153695</v>
      </c>
      <c r="R6" s="146"/>
      <c r="S6" s="59"/>
      <c r="T6" s="59"/>
      <c r="U6" s="59"/>
      <c r="V6" s="59"/>
      <c r="W6" s="59"/>
      <c r="X6" s="59"/>
      <c r="Y6" s="59"/>
      <c r="Z6" s="52"/>
      <c r="AA6" s="52"/>
      <c r="AB6" s="52"/>
      <c r="AC6" s="52"/>
      <c r="AD6" s="52"/>
      <c r="AE6" s="52"/>
    </row>
    <row r="7" spans="1:34" ht="17.25" customHeight="1" x14ac:dyDescent="0.2">
      <c r="B7" s="423"/>
      <c r="C7" s="49">
        <f>VLOOKUP(F7,'Sheet 1'!D:E,2,FALSE)</f>
        <v>2646</v>
      </c>
      <c r="D7" s="50" t="s">
        <v>432</v>
      </c>
      <c r="E7" s="50" t="s">
        <v>35</v>
      </c>
      <c r="F7" s="439" t="s">
        <v>322</v>
      </c>
      <c r="G7" s="440"/>
      <c r="H7" s="85" t="s">
        <v>35</v>
      </c>
      <c r="I7" s="33"/>
      <c r="J7" s="101" t="str">
        <f>VLOOKUP(C7,'Sheet 1'!E:L,7,FALSE)</f>
        <v>10/12/2024</v>
      </c>
      <c r="K7" s="70">
        <f t="shared" ref="K7:K10" si="0">J7-"28/02/2018"</f>
        <v>2477</v>
      </c>
      <c r="L7" s="28">
        <f>VLOOKUP(C7,'Sheet 1'!E:K,4,FALSE)</f>
        <v>100</v>
      </c>
      <c r="M7" s="28">
        <f>VLOOKUP(C7,'Sheet 1'!E:K,6,FALSE)</f>
        <v>75.430000000000007</v>
      </c>
      <c r="N7" s="28">
        <f t="shared" ref="N7:N10" si="1">IF(K7&lt;0,0,M7)</f>
        <v>75.430000000000007</v>
      </c>
      <c r="O7" s="29">
        <f>L7</f>
        <v>100</v>
      </c>
      <c r="P7" s="30">
        <f t="shared" ref="P7:P10" si="2">N7</f>
        <v>75.430000000000007</v>
      </c>
      <c r="Q7" s="106">
        <f>IF(P7/O7&gt;100%,100%,P7/O7)</f>
        <v>0.75430000000000008</v>
      </c>
      <c r="R7" s="146"/>
      <c r="S7" s="59"/>
      <c r="T7" s="59"/>
      <c r="U7" s="59"/>
      <c r="V7" s="59"/>
      <c r="W7" s="59"/>
      <c r="X7" s="59"/>
      <c r="Y7" s="59"/>
      <c r="Z7" s="52"/>
      <c r="AA7" s="52"/>
      <c r="AB7" s="52"/>
      <c r="AC7" s="52"/>
      <c r="AD7" s="52"/>
      <c r="AE7" s="52"/>
    </row>
    <row r="8" spans="1:34" ht="17.25" customHeight="1" x14ac:dyDescent="0.2">
      <c r="B8" s="423"/>
      <c r="C8" s="49">
        <f>VLOOKUP(F8,'Sheet 1'!D:E,2,FALSE)</f>
        <v>2647</v>
      </c>
      <c r="D8" s="50" t="s">
        <v>433</v>
      </c>
      <c r="E8" s="50" t="s">
        <v>573</v>
      </c>
      <c r="F8" s="439" t="s">
        <v>321</v>
      </c>
      <c r="G8" s="440"/>
      <c r="H8" s="85" t="s">
        <v>35</v>
      </c>
      <c r="I8" s="33"/>
      <c r="J8" s="101" t="str">
        <f>VLOOKUP(C8,'Sheet 1'!E:L,7,FALSE)</f>
        <v>10/12/2024</v>
      </c>
      <c r="K8" s="70">
        <f t="shared" si="0"/>
        <v>2477</v>
      </c>
      <c r="L8" s="28">
        <f>VLOOKUP(C8,'Sheet 1'!E:K,4,FALSE)</f>
        <v>80</v>
      </c>
      <c r="M8" s="28">
        <f>VLOOKUP(C8,'Sheet 1'!E:K,6,FALSE)</f>
        <v>0</v>
      </c>
      <c r="N8" s="28">
        <f t="shared" si="1"/>
        <v>0</v>
      </c>
      <c r="O8" s="29">
        <f>L8</f>
        <v>80</v>
      </c>
      <c r="P8" s="30">
        <f t="shared" si="2"/>
        <v>0</v>
      </c>
      <c r="Q8" s="106">
        <f>IF(P8/O8&gt;100%,100%,P8/O8)</f>
        <v>0</v>
      </c>
      <c r="R8" s="146"/>
      <c r="S8" s="59"/>
      <c r="T8" s="59"/>
      <c r="U8" s="59"/>
      <c r="V8" s="59"/>
      <c r="W8" s="59"/>
      <c r="X8" s="59"/>
      <c r="Y8" s="59"/>
      <c r="Z8" s="52"/>
      <c r="AA8" s="52"/>
      <c r="AB8" s="52"/>
      <c r="AC8" s="52"/>
      <c r="AD8" s="52"/>
      <c r="AE8" s="52"/>
    </row>
    <row r="9" spans="1:34" ht="17.25" customHeight="1" x14ac:dyDescent="0.2">
      <c r="B9" s="423"/>
      <c r="C9" s="49">
        <f>VLOOKUP(F9,'Sheet 1'!D:E,2,FALSE)</f>
        <v>2648</v>
      </c>
      <c r="D9" s="50" t="s">
        <v>434</v>
      </c>
      <c r="E9" s="50" t="s">
        <v>35</v>
      </c>
      <c r="F9" s="439" t="s">
        <v>320</v>
      </c>
      <c r="G9" s="440"/>
      <c r="H9" s="85" t="s">
        <v>35</v>
      </c>
      <c r="I9" s="33"/>
      <c r="J9" s="101" t="str">
        <f>VLOOKUP(C9,'Sheet 1'!E:L,7,FALSE)</f>
        <v>10/12/2024</v>
      </c>
      <c r="K9" s="70">
        <f t="shared" ref="K9" si="3">J9-"28/02/2018"</f>
        <v>2477</v>
      </c>
      <c r="L9" s="28">
        <f>VLOOKUP(C9,'Sheet 1'!E:K,4,FALSE)</f>
        <v>69.599999999999994</v>
      </c>
      <c r="M9" s="28">
        <f>VLOOKUP(C9,'Sheet 1'!E:K,6,FALSE)</f>
        <v>70.900000000000006</v>
      </c>
      <c r="N9" s="28">
        <f t="shared" ref="N9" si="4">IF(K9&lt;0,0,M9)</f>
        <v>70.900000000000006</v>
      </c>
      <c r="O9" s="29">
        <f>L9</f>
        <v>69.599999999999994</v>
      </c>
      <c r="P9" s="30">
        <f t="shared" ref="P9" si="5">N9</f>
        <v>70.900000000000006</v>
      </c>
      <c r="Q9" s="106">
        <f>IF(P9/O9&gt;100%,100%,P9/O9)</f>
        <v>1</v>
      </c>
      <c r="R9" s="146"/>
      <c r="S9" s="59"/>
      <c r="T9" s="59"/>
      <c r="U9" s="59"/>
      <c r="V9" s="59"/>
      <c r="W9" s="59"/>
      <c r="X9" s="59"/>
      <c r="Y9" s="59"/>
      <c r="Z9" s="52"/>
      <c r="AA9" s="52"/>
      <c r="AB9" s="52"/>
      <c r="AC9" s="52"/>
      <c r="AD9" s="52"/>
      <c r="AE9" s="52"/>
    </row>
    <row r="10" spans="1:34" ht="17.25" customHeight="1" x14ac:dyDescent="0.2">
      <c r="B10" s="423"/>
      <c r="C10" s="49">
        <f>VLOOKUP(F10,'Sheet 1'!D:E,2,FALSE)</f>
        <v>2649</v>
      </c>
      <c r="D10" s="50" t="s">
        <v>435</v>
      </c>
      <c r="E10" s="50" t="s">
        <v>36</v>
      </c>
      <c r="F10" s="439" t="s">
        <v>319</v>
      </c>
      <c r="G10" s="440"/>
      <c r="H10" s="85" t="s">
        <v>35</v>
      </c>
      <c r="I10" s="33"/>
      <c r="J10" s="101" t="str">
        <f>VLOOKUP(C10,'Sheet 1'!E:L,7,FALSE)</f>
        <v>10/12/2024</v>
      </c>
      <c r="K10" s="70">
        <f t="shared" si="0"/>
        <v>2477</v>
      </c>
      <c r="L10" s="28">
        <f>VLOOKUP(C10,'Sheet 1'!E:K,4,FALSE)</f>
        <v>90</v>
      </c>
      <c r="M10" s="28">
        <f>VLOOKUP(C10,'Sheet 1'!E:K,6,FALSE)</f>
        <v>88.9</v>
      </c>
      <c r="N10" s="28">
        <f t="shared" si="1"/>
        <v>88.9</v>
      </c>
      <c r="O10" s="29">
        <f>L10</f>
        <v>90</v>
      </c>
      <c r="P10" s="30">
        <f t="shared" si="2"/>
        <v>88.9</v>
      </c>
      <c r="Q10" s="106">
        <f>IF(P10/O10&gt;100%,100%,P10/O10)</f>
        <v>0.98777777777777787</v>
      </c>
      <c r="R10" s="146"/>
      <c r="S10" s="59"/>
      <c r="T10" s="59"/>
      <c r="U10" s="59"/>
      <c r="V10" s="59"/>
      <c r="W10" s="59"/>
      <c r="X10" s="59"/>
      <c r="Y10" s="59"/>
      <c r="Z10" s="52"/>
      <c r="AA10" s="52"/>
      <c r="AB10" s="52"/>
      <c r="AC10" s="52"/>
      <c r="AD10" s="52"/>
      <c r="AE10" s="52"/>
    </row>
    <row r="11" spans="1:34" s="52" customFormat="1" ht="15.75" x14ac:dyDescent="0.2">
      <c r="B11" s="159"/>
      <c r="C11" s="159"/>
      <c r="D11" s="211"/>
      <c r="E11" s="211"/>
      <c r="F11" s="159"/>
      <c r="G11" s="159"/>
      <c r="H11" s="138"/>
      <c r="I11" s="138"/>
      <c r="J11" s="138"/>
      <c r="K11" s="138"/>
      <c r="L11" s="55"/>
      <c r="M11" s="55"/>
      <c r="N11" s="55"/>
      <c r="O11" s="142"/>
      <c r="P11" s="59"/>
      <c r="Q11" s="59"/>
      <c r="R11" s="146"/>
      <c r="S11" s="59"/>
      <c r="T11" s="59"/>
      <c r="U11" s="59"/>
      <c r="V11" s="59"/>
      <c r="W11" s="59"/>
      <c r="X11" s="59"/>
      <c r="Y11" s="59"/>
    </row>
    <row r="12" spans="1:34" s="154" customFormat="1" ht="37.5" customHeight="1" x14ac:dyDescent="0.2">
      <c r="A12" s="129"/>
      <c r="B12" s="400" t="s">
        <v>526</v>
      </c>
      <c r="C12" s="400"/>
      <c r="D12" s="400"/>
      <c r="E12" s="400"/>
      <c r="F12" s="400"/>
      <c r="G12" s="400"/>
      <c r="H12" s="400"/>
      <c r="I12" s="400"/>
      <c r="J12" s="400"/>
      <c r="K12" s="400"/>
      <c r="L12" s="400"/>
      <c r="M12" s="400"/>
      <c r="N12" s="400"/>
      <c r="O12" s="400"/>
      <c r="P12" s="400"/>
      <c r="Q12" s="400"/>
      <c r="R12" s="14">
        <f>AVERAGE(R14:R30)</f>
        <v>0.83769203282828286</v>
      </c>
      <c r="S12" s="59"/>
      <c r="T12" s="59"/>
      <c r="U12" s="59"/>
      <c r="V12" s="59"/>
      <c r="W12" s="59"/>
      <c r="X12" s="59"/>
      <c r="Y12" s="59"/>
      <c r="Z12" s="129"/>
      <c r="AA12" s="129"/>
      <c r="AB12" s="129"/>
      <c r="AC12" s="129"/>
      <c r="AD12" s="129"/>
      <c r="AE12" s="129"/>
      <c r="AF12" s="129"/>
    </row>
    <row r="13" spans="1:34" ht="45" x14ac:dyDescent="0.2">
      <c r="B13" s="276" t="s">
        <v>49</v>
      </c>
      <c r="C13" s="275" t="s">
        <v>9</v>
      </c>
      <c r="D13" s="274" t="s">
        <v>34</v>
      </c>
      <c r="E13" s="274" t="s">
        <v>571</v>
      </c>
      <c r="F13" s="446" t="s">
        <v>51</v>
      </c>
      <c r="G13" s="402"/>
      <c r="H13" s="401" t="s">
        <v>98</v>
      </c>
      <c r="I13" s="447"/>
      <c r="J13" s="298" t="s">
        <v>17</v>
      </c>
      <c r="K13" s="278" t="s">
        <v>25</v>
      </c>
      <c r="L13" s="279" t="s">
        <v>15</v>
      </c>
      <c r="M13" s="278" t="s">
        <v>16</v>
      </c>
      <c r="N13" s="278" t="s">
        <v>97</v>
      </c>
      <c r="O13" s="275" t="s">
        <v>100</v>
      </c>
      <c r="P13" s="299" t="s">
        <v>101</v>
      </c>
      <c r="Q13" s="274" t="s">
        <v>102</v>
      </c>
      <c r="R13" s="274" t="s">
        <v>103</v>
      </c>
      <c r="S13" s="59"/>
      <c r="T13" s="59"/>
      <c r="U13" s="59"/>
      <c r="V13" s="59"/>
      <c r="W13" s="59"/>
      <c r="X13" s="59"/>
      <c r="Y13" s="59"/>
      <c r="Z13" s="52"/>
      <c r="AA13" s="52"/>
      <c r="AB13" s="52"/>
      <c r="AC13" s="52"/>
      <c r="AD13" s="52"/>
      <c r="AE13" s="52"/>
    </row>
    <row r="14" spans="1:34" ht="15" customHeight="1" x14ac:dyDescent="0.2">
      <c r="B14" s="404" t="s">
        <v>453</v>
      </c>
      <c r="C14" s="49">
        <f>VLOOKUP(F14,'Sheet 1'!D:E,2,FALSE)</f>
        <v>2650</v>
      </c>
      <c r="D14" s="97" t="s">
        <v>436</v>
      </c>
      <c r="E14" s="97" t="s">
        <v>35</v>
      </c>
      <c r="F14" s="292" t="s">
        <v>145</v>
      </c>
      <c r="G14" s="293"/>
      <c r="H14" s="85" t="s">
        <v>35</v>
      </c>
      <c r="I14" s="87">
        <v>0.33329999999999999</v>
      </c>
      <c r="J14" s="101" t="str">
        <f>VLOOKUP(C14,'Sheet 1'!E:L,7,FALSE)</f>
        <v>03/12/2024</v>
      </c>
      <c r="K14" s="70">
        <f t="shared" ref="K14:K30" si="6">J14-"28/02/2018"</f>
        <v>2470</v>
      </c>
      <c r="L14" s="28">
        <f>VLOOKUP(C14,'Sheet 1'!E:J,4,FALSE)</f>
        <v>80</v>
      </c>
      <c r="M14" s="28">
        <f>VLOOKUP(C14,'Sheet 1'!E:L,6,FALSE)</f>
        <v>95</v>
      </c>
      <c r="N14" s="28">
        <f>IF(K14&lt;0,0,M14)</f>
        <v>95</v>
      </c>
      <c r="O14" s="45">
        <f t="shared" ref="O14:O30" si="7">L14</f>
        <v>80</v>
      </c>
      <c r="P14" s="44">
        <f>N14</f>
        <v>95</v>
      </c>
      <c r="Q14" s="8">
        <f t="shared" ref="Q14:Q30" si="8">IF(P14/O14&gt;100%,100%,P14/O14)</f>
        <v>1</v>
      </c>
      <c r="R14" s="454">
        <f>SUMPRODUCT(I14:I16,Q14:Q16)</f>
        <v>1</v>
      </c>
      <c r="S14" s="59"/>
      <c r="T14" s="59"/>
      <c r="U14" s="59"/>
      <c r="V14" s="59"/>
      <c r="W14" s="59"/>
      <c r="X14" s="59"/>
      <c r="Y14" s="59"/>
      <c r="Z14" s="52"/>
      <c r="AA14" s="52"/>
      <c r="AB14" s="52"/>
      <c r="AC14" s="52"/>
      <c r="AD14" s="52"/>
      <c r="AE14" s="52"/>
    </row>
    <row r="15" spans="1:34" ht="15" customHeight="1" x14ac:dyDescent="0.2">
      <c r="B15" s="411"/>
      <c r="C15" s="49">
        <f>VLOOKUP(F15,'Sheet 1'!D:E,2,FALSE)</f>
        <v>2651</v>
      </c>
      <c r="D15" s="97" t="s">
        <v>437</v>
      </c>
      <c r="E15" s="97" t="s">
        <v>35</v>
      </c>
      <c r="F15" s="294" t="s">
        <v>144</v>
      </c>
      <c r="G15" s="293"/>
      <c r="H15" s="85" t="s">
        <v>35</v>
      </c>
      <c r="I15" s="87">
        <v>0.33329999999999999</v>
      </c>
      <c r="J15" s="101" t="str">
        <f>VLOOKUP(C15,'Sheet 1'!E:L,7,FALSE)</f>
        <v>03/12/2024</v>
      </c>
      <c r="K15" s="70">
        <f t="shared" si="6"/>
        <v>2470</v>
      </c>
      <c r="L15" s="28">
        <f>VLOOKUP(C15,'Sheet 1'!E:J,4,FALSE)</f>
        <v>83</v>
      </c>
      <c r="M15" s="28">
        <f>VLOOKUP(C15,'Sheet 1'!E:L,6,FALSE)</f>
        <v>92</v>
      </c>
      <c r="N15" s="28">
        <f t="shared" ref="N15:N30" si="9">IF(K15&lt;0,0,M15)</f>
        <v>92</v>
      </c>
      <c r="O15" s="45">
        <f t="shared" si="7"/>
        <v>83</v>
      </c>
      <c r="P15" s="44">
        <f t="shared" ref="P15:P30" si="10">N15</f>
        <v>92</v>
      </c>
      <c r="Q15" s="8">
        <f t="shared" si="8"/>
        <v>1</v>
      </c>
      <c r="R15" s="455"/>
      <c r="S15" s="59"/>
      <c r="T15" s="59"/>
      <c r="U15" s="59"/>
      <c r="V15" s="59"/>
      <c r="W15" s="59"/>
      <c r="X15" s="59"/>
      <c r="Y15" s="59"/>
      <c r="Z15" s="52"/>
      <c r="AA15" s="52"/>
      <c r="AB15" s="52"/>
      <c r="AC15" s="52"/>
      <c r="AD15" s="52"/>
      <c r="AE15" s="52"/>
    </row>
    <row r="16" spans="1:34" ht="15" customHeight="1" x14ac:dyDescent="0.2">
      <c r="B16" s="405"/>
      <c r="C16" s="49">
        <f>VLOOKUP(F16,'Sheet 1'!D:E,2,FALSE)</f>
        <v>2652</v>
      </c>
      <c r="D16" s="97" t="s">
        <v>438</v>
      </c>
      <c r="E16" s="97" t="s">
        <v>573</v>
      </c>
      <c r="F16" s="294" t="s">
        <v>749</v>
      </c>
      <c r="G16" s="293"/>
      <c r="H16" s="85" t="s">
        <v>35</v>
      </c>
      <c r="I16" s="87">
        <v>0.33339999999999997</v>
      </c>
      <c r="J16" s="101" t="str">
        <f>VLOOKUP(C16,'Sheet 1'!E:L,7,FALSE)</f>
        <v>02/12/2024</v>
      </c>
      <c r="K16" s="70">
        <f t="shared" si="6"/>
        <v>2469</v>
      </c>
      <c r="L16" s="28">
        <f>VLOOKUP(C16,'Sheet 1'!E:J,4,FALSE)</f>
        <v>80</v>
      </c>
      <c r="M16" s="28">
        <f>VLOOKUP(C16,'Sheet 1'!E:L,6,FALSE)</f>
        <v>100</v>
      </c>
      <c r="N16" s="28">
        <f t="shared" si="9"/>
        <v>100</v>
      </c>
      <c r="O16" s="45">
        <f t="shared" si="7"/>
        <v>80</v>
      </c>
      <c r="P16" s="44">
        <f t="shared" si="10"/>
        <v>100</v>
      </c>
      <c r="Q16" s="8">
        <f t="shared" si="8"/>
        <v>1</v>
      </c>
      <c r="R16" s="455"/>
      <c r="S16" s="59"/>
      <c r="T16" s="59"/>
      <c r="U16" s="59"/>
      <c r="V16" s="59"/>
      <c r="W16" s="59"/>
      <c r="X16" s="59"/>
      <c r="Y16" s="59"/>
      <c r="Z16" s="52"/>
      <c r="AA16" s="52"/>
      <c r="AB16" s="52"/>
      <c r="AC16" s="52"/>
      <c r="AD16" s="52"/>
      <c r="AE16" s="52"/>
    </row>
    <row r="17" spans="1:33" ht="15" customHeight="1" x14ac:dyDescent="0.2">
      <c r="B17" s="414" t="s">
        <v>454</v>
      </c>
      <c r="C17" s="49">
        <f>VLOOKUP(F17,'Sheet 1'!D:E,2,FALSE)</f>
        <v>2653</v>
      </c>
      <c r="D17" s="97" t="s">
        <v>439</v>
      </c>
      <c r="E17" s="97" t="s">
        <v>35</v>
      </c>
      <c r="F17" s="294" t="s">
        <v>212</v>
      </c>
      <c r="G17" s="293"/>
      <c r="H17" s="85" t="s">
        <v>35</v>
      </c>
      <c r="I17" s="193">
        <v>0.2</v>
      </c>
      <c r="J17" s="101" t="str">
        <f>VLOOKUP(C17,'Sheet 1'!E:L,7,FALSE)</f>
        <v>10/12/2024</v>
      </c>
      <c r="K17" s="70">
        <f t="shared" si="6"/>
        <v>2477</v>
      </c>
      <c r="L17" s="28">
        <f>VLOOKUP(C17,'Sheet 1'!E:J,4,FALSE)</f>
        <v>64</v>
      </c>
      <c r="M17" s="28">
        <f>VLOOKUP(C17,'Sheet 1'!E:L,6,FALSE)</f>
        <v>61.59</v>
      </c>
      <c r="N17" s="28">
        <f t="shared" si="9"/>
        <v>61.59</v>
      </c>
      <c r="O17" s="45">
        <f t="shared" si="7"/>
        <v>64</v>
      </c>
      <c r="P17" s="44">
        <f t="shared" si="10"/>
        <v>61.59</v>
      </c>
      <c r="Q17" s="8">
        <f t="shared" si="8"/>
        <v>0.96234375000000005</v>
      </c>
      <c r="R17" s="454">
        <f>SUMPRODUCT(I17:I21,Q17:Q21)</f>
        <v>0.93745056818181827</v>
      </c>
      <c r="S17" s="59"/>
      <c r="T17" s="59"/>
      <c r="U17" s="59"/>
      <c r="V17" s="59"/>
      <c r="W17" s="59"/>
      <c r="X17" s="59"/>
      <c r="Y17" s="59"/>
      <c r="Z17" s="52"/>
      <c r="AA17" s="52"/>
      <c r="AB17" s="52"/>
      <c r="AC17" s="52"/>
      <c r="AD17" s="52"/>
      <c r="AE17" s="52"/>
    </row>
    <row r="18" spans="1:33" ht="15" customHeight="1" x14ac:dyDescent="0.2">
      <c r="B18" s="411"/>
      <c r="C18" s="49">
        <f>VLOOKUP(F18,'Sheet 1'!D:E,2,FALSE)</f>
        <v>2654</v>
      </c>
      <c r="D18" s="97" t="s">
        <v>440</v>
      </c>
      <c r="E18" s="97" t="s">
        <v>35</v>
      </c>
      <c r="F18" s="294" t="s">
        <v>211</v>
      </c>
      <c r="G18" s="293"/>
      <c r="H18" s="85" t="s">
        <v>35</v>
      </c>
      <c r="I18" s="193">
        <v>0.2</v>
      </c>
      <c r="J18" s="101" t="str">
        <f>VLOOKUP(C18,'Sheet 1'!E:L,7,FALSE)</f>
        <v>10/12/2024</v>
      </c>
      <c r="K18" s="70">
        <f t="shared" si="6"/>
        <v>2477</v>
      </c>
      <c r="L18" s="28">
        <f>VLOOKUP(C18,'Sheet 1'!E:J,4,FALSE)</f>
        <v>66</v>
      </c>
      <c r="M18" s="28">
        <f>VLOOKUP(C18,'Sheet 1'!E:L,6,FALSE)</f>
        <v>65</v>
      </c>
      <c r="N18" s="28">
        <f t="shared" si="9"/>
        <v>65</v>
      </c>
      <c r="O18" s="45">
        <f t="shared" si="7"/>
        <v>66</v>
      </c>
      <c r="P18" s="44">
        <f t="shared" si="10"/>
        <v>65</v>
      </c>
      <c r="Q18" s="8">
        <f t="shared" si="8"/>
        <v>0.98484848484848486</v>
      </c>
      <c r="R18" s="454"/>
      <c r="S18" s="59"/>
      <c r="T18" s="59"/>
      <c r="U18" s="59"/>
      <c r="V18" s="59"/>
      <c r="W18" s="59"/>
      <c r="X18" s="59"/>
      <c r="Y18" s="59"/>
      <c r="Z18" s="52"/>
      <c r="AA18" s="52"/>
      <c r="AB18" s="52"/>
      <c r="AC18" s="52"/>
      <c r="AD18" s="52"/>
      <c r="AE18" s="52"/>
    </row>
    <row r="19" spans="1:33" ht="15" customHeight="1" x14ac:dyDescent="0.2">
      <c r="B19" s="411"/>
      <c r="C19" s="49">
        <f>VLOOKUP(F19,'Sheet 1'!D:E,2,FALSE)</f>
        <v>2655</v>
      </c>
      <c r="D19" s="97" t="s">
        <v>441</v>
      </c>
      <c r="E19" s="97" t="s">
        <v>35</v>
      </c>
      <c r="F19" s="294" t="s">
        <v>210</v>
      </c>
      <c r="G19" s="293"/>
      <c r="H19" s="85" t="s">
        <v>35</v>
      </c>
      <c r="I19" s="193">
        <v>0.2</v>
      </c>
      <c r="J19" s="101" t="str">
        <f>VLOOKUP(C19,'Sheet 1'!E:L,7,FALSE)</f>
        <v>10/12/2024</v>
      </c>
      <c r="K19" s="70">
        <f t="shared" si="6"/>
        <v>2477</v>
      </c>
      <c r="L19" s="28">
        <f>VLOOKUP(C19,'Sheet 1'!E:J,4,FALSE)</f>
        <v>150</v>
      </c>
      <c r="M19" s="28">
        <f>VLOOKUP(C19,'Sheet 1'!E:L,6,FALSE)</f>
        <v>134</v>
      </c>
      <c r="N19" s="28">
        <f t="shared" si="9"/>
        <v>134</v>
      </c>
      <c r="O19" s="45">
        <f t="shared" si="7"/>
        <v>150</v>
      </c>
      <c r="P19" s="44">
        <f t="shared" si="10"/>
        <v>134</v>
      </c>
      <c r="Q19" s="8">
        <f t="shared" si="8"/>
        <v>0.89333333333333331</v>
      </c>
      <c r="R19" s="454"/>
      <c r="S19" s="59"/>
      <c r="T19" s="59"/>
      <c r="U19" s="59"/>
      <c r="V19" s="59"/>
      <c r="W19" s="59"/>
      <c r="X19" s="59"/>
      <c r="Y19" s="59"/>
      <c r="Z19" s="52"/>
      <c r="AA19" s="52"/>
      <c r="AB19" s="52"/>
      <c r="AC19" s="52"/>
      <c r="AD19" s="52"/>
      <c r="AE19" s="52"/>
    </row>
    <row r="20" spans="1:33" ht="15" customHeight="1" x14ac:dyDescent="0.2">
      <c r="B20" s="411"/>
      <c r="C20" s="49">
        <f>VLOOKUP(F20,'Sheet 1'!D:E,2,FALSE)</f>
        <v>2656</v>
      </c>
      <c r="D20" s="97" t="s">
        <v>442</v>
      </c>
      <c r="E20" s="97" t="s">
        <v>572</v>
      </c>
      <c r="F20" s="294" t="s">
        <v>209</v>
      </c>
      <c r="G20" s="293"/>
      <c r="H20" s="85" t="s">
        <v>35</v>
      </c>
      <c r="I20" s="193">
        <v>0.2</v>
      </c>
      <c r="J20" s="101" t="str">
        <f>VLOOKUP(C20,'Sheet 1'!E:L,7,FALSE)</f>
        <v>10/12/2024</v>
      </c>
      <c r="K20" s="70">
        <f t="shared" si="6"/>
        <v>2477</v>
      </c>
      <c r="L20" s="28">
        <f>VLOOKUP(C20,'Sheet 1'!E:J,4,FALSE)</f>
        <v>55</v>
      </c>
      <c r="M20" s="28">
        <f>VLOOKUP(C20,'Sheet 1'!E:L,6,FALSE)</f>
        <v>54.82</v>
      </c>
      <c r="N20" s="28">
        <f t="shared" si="9"/>
        <v>54.82</v>
      </c>
      <c r="O20" s="45">
        <f t="shared" si="7"/>
        <v>55</v>
      </c>
      <c r="P20" s="44">
        <f t="shared" si="10"/>
        <v>54.82</v>
      </c>
      <c r="Q20" s="8">
        <f t="shared" si="8"/>
        <v>0.99672727272727268</v>
      </c>
      <c r="R20" s="454"/>
      <c r="S20" s="59"/>
      <c r="T20" s="59"/>
      <c r="U20" s="59"/>
      <c r="V20" s="59"/>
      <c r="W20" s="59"/>
      <c r="X20" s="59"/>
      <c r="Y20" s="59"/>
      <c r="Z20" s="52"/>
      <c r="AA20" s="52"/>
      <c r="AB20" s="52"/>
      <c r="AC20" s="52"/>
      <c r="AD20" s="52"/>
      <c r="AE20" s="52"/>
    </row>
    <row r="21" spans="1:33" ht="15" customHeight="1" x14ac:dyDescent="0.2">
      <c r="B21" s="405"/>
      <c r="C21" s="49">
        <f>VLOOKUP(F21,'Sheet 1'!D:E,2,FALSE)</f>
        <v>2657</v>
      </c>
      <c r="D21" s="97" t="s">
        <v>443</v>
      </c>
      <c r="E21" s="97" t="s">
        <v>35</v>
      </c>
      <c r="F21" s="294" t="s">
        <v>546</v>
      </c>
      <c r="G21" s="293"/>
      <c r="H21" s="85" t="s">
        <v>35</v>
      </c>
      <c r="I21" s="193">
        <v>0.2</v>
      </c>
      <c r="J21" s="101" t="str">
        <f>VLOOKUP(C21,'Sheet 1'!E:L,7,FALSE)</f>
        <v>10/12/2024</v>
      </c>
      <c r="K21" s="70">
        <f t="shared" si="6"/>
        <v>2477</v>
      </c>
      <c r="L21" s="28">
        <f>VLOOKUP(C21,'Sheet 1'!E:J,4,FALSE)</f>
        <v>60</v>
      </c>
      <c r="M21" s="28">
        <f>VLOOKUP(C21,'Sheet 1'!E:L,6,FALSE)</f>
        <v>51</v>
      </c>
      <c r="N21" s="28">
        <f t="shared" si="9"/>
        <v>51</v>
      </c>
      <c r="O21" s="45">
        <f t="shared" si="7"/>
        <v>60</v>
      </c>
      <c r="P21" s="44">
        <f t="shared" si="10"/>
        <v>51</v>
      </c>
      <c r="Q21" s="8">
        <f t="shared" si="8"/>
        <v>0.85</v>
      </c>
      <c r="R21" s="454"/>
      <c r="S21" s="59"/>
      <c r="T21" s="59"/>
      <c r="U21" s="59"/>
      <c r="V21" s="59"/>
      <c r="W21" s="59"/>
      <c r="X21" s="59"/>
      <c r="Y21" s="59"/>
      <c r="Z21" s="52"/>
      <c r="AA21" s="52"/>
      <c r="AB21" s="52"/>
      <c r="AC21" s="52"/>
      <c r="AD21" s="52"/>
      <c r="AE21" s="52"/>
    </row>
    <row r="22" spans="1:33" ht="15" customHeight="1" x14ac:dyDescent="0.2">
      <c r="B22" s="414" t="s">
        <v>455</v>
      </c>
      <c r="C22" s="49">
        <f>VLOOKUP(F22,'Sheet 1'!D:E,2,FALSE)</f>
        <v>2658</v>
      </c>
      <c r="D22" s="97" t="s">
        <v>444</v>
      </c>
      <c r="E22" s="97" t="s">
        <v>573</v>
      </c>
      <c r="F22" s="335" t="s">
        <v>215</v>
      </c>
      <c r="G22" s="293"/>
      <c r="H22" s="85" t="s">
        <v>35</v>
      </c>
      <c r="I22" s="61">
        <v>0.33329999999999999</v>
      </c>
      <c r="J22" s="101" t="str">
        <f>VLOOKUP(C22,'Sheet 1'!E:L,7,FALSE)</f>
        <v>23/02/2024</v>
      </c>
      <c r="K22" s="70">
        <f t="shared" si="6"/>
        <v>2186</v>
      </c>
      <c r="L22" s="28">
        <f>VLOOKUP(C22,'Sheet 1'!E:J,4,FALSE)</f>
        <v>1</v>
      </c>
      <c r="M22" s="28">
        <f>VLOOKUP(C22,'Sheet 1'!E:L,6,FALSE)</f>
        <v>0</v>
      </c>
      <c r="N22" s="28">
        <f t="shared" si="9"/>
        <v>0</v>
      </c>
      <c r="O22" s="45">
        <f t="shared" si="7"/>
        <v>1</v>
      </c>
      <c r="P22" s="44">
        <f t="shared" si="10"/>
        <v>0</v>
      </c>
      <c r="Q22" s="8">
        <f t="shared" si="8"/>
        <v>0</v>
      </c>
      <c r="R22" s="454">
        <f>SUMPRODUCT(I22:I24,Q22:Q24)</f>
        <v>0.33329999999999999</v>
      </c>
      <c r="S22" s="59"/>
      <c r="T22" s="59"/>
      <c r="U22" s="59"/>
      <c r="V22" s="59"/>
      <c r="W22" s="59"/>
      <c r="X22" s="59"/>
      <c r="Y22" s="59"/>
      <c r="Z22" s="52"/>
      <c r="AA22" s="52"/>
      <c r="AB22" s="52"/>
      <c r="AC22" s="52"/>
      <c r="AD22" s="52"/>
      <c r="AE22" s="52"/>
    </row>
    <row r="23" spans="1:33" ht="15" customHeight="1" x14ac:dyDescent="0.2">
      <c r="B23" s="411"/>
      <c r="C23" s="49">
        <f>VLOOKUP(F23,'Sheet 1'!D:E,2,FALSE)</f>
        <v>2659</v>
      </c>
      <c r="D23" s="97" t="s">
        <v>445</v>
      </c>
      <c r="E23" s="97" t="s">
        <v>573</v>
      </c>
      <c r="F23" s="294" t="s">
        <v>214</v>
      </c>
      <c r="G23" s="293"/>
      <c r="H23" s="85" t="s">
        <v>35</v>
      </c>
      <c r="I23" s="61">
        <v>0.33329999999999999</v>
      </c>
      <c r="J23" s="101" t="str">
        <f>VLOOKUP(C23,'Sheet 1'!E:L,7,FALSE)</f>
        <v>09/12/2024</v>
      </c>
      <c r="K23" s="70">
        <f t="shared" ref="K23:K26" si="11">J23-"28/02/2018"</f>
        <v>2476</v>
      </c>
      <c r="L23" s="28">
        <f>VLOOKUP(C23,'Sheet 1'!E:J,4,FALSE)</f>
        <v>0.8</v>
      </c>
      <c r="M23" s="28">
        <f>VLOOKUP(C23,'Sheet 1'!E:L,6,FALSE)</f>
        <v>0.89</v>
      </c>
      <c r="N23" s="28">
        <f t="shared" ref="N23:N26" si="12">IF(K23&lt;0,0,M23)</f>
        <v>0.89</v>
      </c>
      <c r="O23" s="45">
        <f t="shared" ref="O23:O26" si="13">L23</f>
        <v>0.8</v>
      </c>
      <c r="P23" s="44">
        <f t="shared" ref="P23:P26" si="14">N23</f>
        <v>0.89</v>
      </c>
      <c r="Q23" s="8">
        <f t="shared" ref="Q23:Q26" si="15">IF(P23/O23&gt;100%,100%,P23/O23)</f>
        <v>1</v>
      </c>
      <c r="R23" s="454"/>
      <c r="S23" s="59"/>
      <c r="T23" s="59"/>
      <c r="U23" s="59"/>
      <c r="V23" s="59"/>
      <c r="W23" s="59"/>
      <c r="X23" s="59"/>
      <c r="Y23" s="59"/>
      <c r="Z23" s="52"/>
      <c r="AA23" s="52"/>
      <c r="AB23" s="52"/>
      <c r="AC23" s="52"/>
      <c r="AD23" s="52"/>
      <c r="AE23" s="52"/>
    </row>
    <row r="24" spans="1:33" ht="15" customHeight="1" x14ac:dyDescent="0.2">
      <c r="B24" s="405"/>
      <c r="C24" s="49">
        <f>VLOOKUP(F24,'Sheet 1'!D:E,2,FALSE)</f>
        <v>2660</v>
      </c>
      <c r="D24" s="97" t="s">
        <v>446</v>
      </c>
      <c r="E24" s="97" t="s">
        <v>573</v>
      </c>
      <c r="F24" s="294" t="s">
        <v>213</v>
      </c>
      <c r="G24" s="293"/>
      <c r="H24" s="85" t="s">
        <v>35</v>
      </c>
      <c r="I24" s="61">
        <v>0.33339999999999997</v>
      </c>
      <c r="J24" s="101" t="str">
        <f>VLOOKUP(C24,'Sheet 1'!E:L,7,FALSE)</f>
        <v>23/02/2024</v>
      </c>
      <c r="K24" s="70">
        <f t="shared" si="11"/>
        <v>2186</v>
      </c>
      <c r="L24" s="28">
        <f>VLOOKUP(C24,'Sheet 1'!E:J,4,FALSE)</f>
        <v>2</v>
      </c>
      <c r="M24" s="28">
        <f>VLOOKUP(C24,'Sheet 1'!E:L,6,FALSE)</f>
        <v>0</v>
      </c>
      <c r="N24" s="28">
        <f t="shared" si="12"/>
        <v>0</v>
      </c>
      <c r="O24" s="45">
        <f t="shared" si="13"/>
        <v>2</v>
      </c>
      <c r="P24" s="44">
        <f t="shared" si="14"/>
        <v>0</v>
      </c>
      <c r="Q24" s="8">
        <f t="shared" si="15"/>
        <v>0</v>
      </c>
      <c r="R24" s="454"/>
      <c r="S24" s="59"/>
      <c r="T24" s="59"/>
      <c r="U24" s="59"/>
      <c r="V24" s="59"/>
      <c r="W24" s="59"/>
      <c r="X24" s="59"/>
      <c r="Y24" s="59"/>
      <c r="Z24" s="52"/>
      <c r="AA24" s="52"/>
      <c r="AB24" s="52"/>
      <c r="AC24" s="52"/>
      <c r="AD24" s="52"/>
      <c r="AE24" s="52"/>
    </row>
    <row r="25" spans="1:33" ht="15" customHeight="1" x14ac:dyDescent="0.2">
      <c r="B25" s="414" t="s">
        <v>456</v>
      </c>
      <c r="C25" s="49">
        <f>VLOOKUP(F25,'Sheet 1'!D:E,2,FALSE)</f>
        <v>2661</v>
      </c>
      <c r="D25" s="97" t="s">
        <v>447</v>
      </c>
      <c r="E25" s="97" t="s">
        <v>35</v>
      </c>
      <c r="F25" s="294" t="s">
        <v>547</v>
      </c>
      <c r="G25" s="293"/>
      <c r="H25" s="85" t="s">
        <v>35</v>
      </c>
      <c r="I25" s="89">
        <v>0.5</v>
      </c>
      <c r="J25" s="101" t="str">
        <f>VLOOKUP(C25,'Sheet 1'!E:L,7,FALSE)</f>
        <v>10/12/2024</v>
      </c>
      <c r="K25" s="70">
        <f t="shared" si="11"/>
        <v>2477</v>
      </c>
      <c r="L25" s="28">
        <f>VLOOKUP(C25,'Sheet 1'!E:J,4,FALSE)</f>
        <v>63</v>
      </c>
      <c r="M25" s="28">
        <f>VLOOKUP(C25,'Sheet 1'!E:L,6,FALSE)</f>
        <v>92.55</v>
      </c>
      <c r="N25" s="28">
        <f t="shared" si="12"/>
        <v>92.55</v>
      </c>
      <c r="O25" s="60">
        <f t="shared" si="13"/>
        <v>63</v>
      </c>
      <c r="P25" s="44">
        <f t="shared" si="14"/>
        <v>92.55</v>
      </c>
      <c r="Q25" s="8">
        <f t="shared" si="15"/>
        <v>1</v>
      </c>
      <c r="R25" s="454">
        <f>SUMPRODUCT(I25:I26,Q25:Q26)</f>
        <v>0.9987373737373737</v>
      </c>
      <c r="S25" s="59"/>
      <c r="T25" s="59"/>
      <c r="U25" s="59"/>
      <c r="V25" s="59"/>
      <c r="W25" s="59"/>
      <c r="X25" s="59"/>
      <c r="Y25" s="59"/>
      <c r="Z25" s="52"/>
      <c r="AA25" s="52"/>
      <c r="AB25" s="52"/>
      <c r="AC25" s="52"/>
      <c r="AD25" s="52"/>
      <c r="AE25" s="52"/>
    </row>
    <row r="26" spans="1:33" ht="15" customHeight="1" x14ac:dyDescent="0.2">
      <c r="B26" s="405"/>
      <c r="C26" s="51">
        <f>VLOOKUP(F26,'Sheet 1'!D:E,2,FALSE)</f>
        <v>2663</v>
      </c>
      <c r="D26" s="97" t="s">
        <v>448</v>
      </c>
      <c r="E26" s="97" t="s">
        <v>36</v>
      </c>
      <c r="F26" s="294" t="s">
        <v>621</v>
      </c>
      <c r="G26" s="293"/>
      <c r="H26" s="85" t="s">
        <v>36</v>
      </c>
      <c r="I26" s="89">
        <v>0.5</v>
      </c>
      <c r="J26" s="101" t="str">
        <f>VLOOKUP(C26,'Sheet 1'!E:L,7,FALSE)</f>
        <v>05/12/2024</v>
      </c>
      <c r="K26" s="70">
        <f t="shared" si="11"/>
        <v>2472</v>
      </c>
      <c r="L26" s="28">
        <f>VLOOKUP(C26,'Sheet 1'!E:J,4,FALSE)</f>
        <v>79.2</v>
      </c>
      <c r="M26" s="28">
        <f>VLOOKUP(C26,'Sheet 1'!E:L,6,FALSE)</f>
        <v>79</v>
      </c>
      <c r="N26" s="28">
        <f t="shared" si="12"/>
        <v>79</v>
      </c>
      <c r="O26" s="160">
        <f t="shared" si="13"/>
        <v>79.2</v>
      </c>
      <c r="P26" s="44">
        <f t="shared" si="14"/>
        <v>79</v>
      </c>
      <c r="Q26" s="8">
        <f t="shared" si="15"/>
        <v>0.9974747474747474</v>
      </c>
      <c r="R26" s="454"/>
      <c r="S26" s="59"/>
      <c r="T26" s="59"/>
      <c r="U26" s="59"/>
      <c r="V26" s="59"/>
      <c r="W26" s="59"/>
      <c r="X26" s="59"/>
      <c r="Y26" s="59"/>
      <c r="Z26" s="52"/>
      <c r="AA26" s="52"/>
      <c r="AB26" s="52"/>
      <c r="AC26" s="52"/>
      <c r="AD26" s="52"/>
      <c r="AE26" s="52"/>
    </row>
    <row r="27" spans="1:33" ht="15" customHeight="1" x14ac:dyDescent="0.2">
      <c r="B27" s="414" t="s">
        <v>457</v>
      </c>
      <c r="C27" s="49">
        <f>VLOOKUP(F27,'Sheet 1'!D:E,2,FALSE)</f>
        <v>2664</v>
      </c>
      <c r="D27" s="97" t="s">
        <v>449</v>
      </c>
      <c r="E27" s="97" t="s">
        <v>36</v>
      </c>
      <c r="F27" s="294" t="s">
        <v>219</v>
      </c>
      <c r="G27" s="293"/>
      <c r="H27" s="85" t="s">
        <v>35</v>
      </c>
      <c r="I27" s="88">
        <v>0.25</v>
      </c>
      <c r="J27" s="101" t="str">
        <f>VLOOKUP(C27,'Sheet 1'!E:L,7,FALSE)</f>
        <v>10/12/2024</v>
      </c>
      <c r="K27" s="70">
        <f t="shared" si="6"/>
        <v>2477</v>
      </c>
      <c r="L27" s="28">
        <f>VLOOKUP(C27,'Sheet 1'!E:J,4,FALSE)</f>
        <v>90</v>
      </c>
      <c r="M27" s="28">
        <f>VLOOKUP(C27,'Sheet 1'!E:L,6,FALSE)</f>
        <v>99.8</v>
      </c>
      <c r="N27" s="28">
        <f t="shared" si="9"/>
        <v>99.8</v>
      </c>
      <c r="O27" s="45">
        <f t="shared" si="7"/>
        <v>90</v>
      </c>
      <c r="P27" s="44">
        <f t="shared" si="10"/>
        <v>99.8</v>
      </c>
      <c r="Q27" s="8">
        <f t="shared" si="8"/>
        <v>1</v>
      </c>
      <c r="R27" s="454">
        <f>SUMPRODUCT(I27:I30,Q27:Q30)</f>
        <v>0.9189722222222223</v>
      </c>
      <c r="S27" s="59"/>
      <c r="T27" s="59"/>
      <c r="U27" s="59"/>
      <c r="V27" s="59"/>
      <c r="W27" s="59"/>
      <c r="X27" s="59"/>
      <c r="Y27" s="59"/>
      <c r="Z27" s="52"/>
      <c r="AA27" s="52"/>
      <c r="AB27" s="52"/>
      <c r="AC27" s="52"/>
      <c r="AD27" s="52"/>
      <c r="AE27" s="52"/>
    </row>
    <row r="28" spans="1:33" ht="15" customHeight="1" x14ac:dyDescent="0.2">
      <c r="B28" s="411"/>
      <c r="C28" s="49">
        <f>VLOOKUP(F28,'Sheet 1'!D:E,2,FALSE)</f>
        <v>2665</v>
      </c>
      <c r="D28" s="97" t="s">
        <v>450</v>
      </c>
      <c r="E28" s="97" t="s">
        <v>36</v>
      </c>
      <c r="F28" s="294" t="s">
        <v>218</v>
      </c>
      <c r="G28" s="293"/>
      <c r="H28" s="85" t="s">
        <v>35</v>
      </c>
      <c r="I28" s="88">
        <v>0.25</v>
      </c>
      <c r="J28" s="101" t="str">
        <f>VLOOKUP(C28,'Sheet 1'!E:L,7,FALSE)</f>
        <v>10/12/2024</v>
      </c>
      <c r="K28" s="70">
        <f t="shared" si="6"/>
        <v>2477</v>
      </c>
      <c r="L28" s="28">
        <f>VLOOKUP(C28,'Sheet 1'!E:J,4,FALSE)</f>
        <v>90</v>
      </c>
      <c r="M28" s="28">
        <f>VLOOKUP(C28,'Sheet 1'!E:L,6,FALSE)</f>
        <v>96.3</v>
      </c>
      <c r="N28" s="28">
        <f t="shared" si="9"/>
        <v>96.3</v>
      </c>
      <c r="O28" s="45">
        <f t="shared" si="7"/>
        <v>90</v>
      </c>
      <c r="P28" s="44">
        <f t="shared" si="10"/>
        <v>96.3</v>
      </c>
      <c r="Q28" s="8">
        <f t="shared" si="8"/>
        <v>1</v>
      </c>
      <c r="R28" s="454"/>
      <c r="S28" s="59"/>
      <c r="T28" s="59"/>
      <c r="U28" s="59"/>
      <c r="V28" s="59"/>
      <c r="W28" s="59"/>
      <c r="X28" s="59"/>
      <c r="Y28" s="59"/>
      <c r="Z28" s="52"/>
      <c r="AA28" s="52"/>
      <c r="AB28" s="52"/>
      <c r="AC28" s="52"/>
      <c r="AD28" s="52"/>
      <c r="AE28" s="52"/>
    </row>
    <row r="29" spans="1:33" ht="15" customHeight="1" x14ac:dyDescent="0.2">
      <c r="B29" s="411"/>
      <c r="C29" s="49">
        <f>VLOOKUP(F29,'Sheet 1'!D:E,2,FALSE)</f>
        <v>2666</v>
      </c>
      <c r="D29" s="97" t="s">
        <v>451</v>
      </c>
      <c r="E29" s="97" t="s">
        <v>36</v>
      </c>
      <c r="F29" s="294" t="s">
        <v>217</v>
      </c>
      <c r="G29" s="293"/>
      <c r="H29" s="85" t="s">
        <v>35</v>
      </c>
      <c r="I29" s="88">
        <v>0.25</v>
      </c>
      <c r="J29" s="101" t="str">
        <f>VLOOKUP(C29,'Sheet 1'!E:L,7,FALSE)</f>
        <v>10/12/2024</v>
      </c>
      <c r="K29" s="70">
        <f t="shared" si="6"/>
        <v>2477</v>
      </c>
      <c r="L29" s="28">
        <f>VLOOKUP(C29,'Sheet 1'!E:J,4,FALSE)</f>
        <v>90</v>
      </c>
      <c r="M29" s="28">
        <f>VLOOKUP(C29,'Sheet 1'!E:L,6,FALSE)</f>
        <v>71.900000000000006</v>
      </c>
      <c r="N29" s="28">
        <f t="shared" si="9"/>
        <v>71.900000000000006</v>
      </c>
      <c r="O29" s="60">
        <f t="shared" si="7"/>
        <v>90</v>
      </c>
      <c r="P29" s="44">
        <f t="shared" si="10"/>
        <v>71.900000000000006</v>
      </c>
      <c r="Q29" s="8">
        <f t="shared" si="8"/>
        <v>0.79888888888888898</v>
      </c>
      <c r="R29" s="454"/>
      <c r="S29" s="59"/>
      <c r="T29" s="59"/>
      <c r="U29" s="59"/>
      <c r="V29" s="59"/>
      <c r="W29" s="59"/>
      <c r="X29" s="59"/>
      <c r="Y29" s="59"/>
      <c r="Z29" s="52"/>
      <c r="AA29" s="52"/>
      <c r="AB29" s="52"/>
      <c r="AC29" s="52"/>
      <c r="AD29" s="52"/>
      <c r="AE29" s="52"/>
    </row>
    <row r="30" spans="1:33" ht="15" customHeight="1" x14ac:dyDescent="0.2">
      <c r="B30" s="405"/>
      <c r="C30" s="51">
        <f>VLOOKUP(F30,'Sheet 1'!D:E,2,FALSE)</f>
        <v>2667</v>
      </c>
      <c r="D30" s="97" t="s">
        <v>452</v>
      </c>
      <c r="E30" s="97" t="s">
        <v>35</v>
      </c>
      <c r="F30" s="294" t="s">
        <v>216</v>
      </c>
      <c r="G30" s="293"/>
      <c r="H30" s="85" t="s">
        <v>36</v>
      </c>
      <c r="I30" s="88">
        <v>0.25</v>
      </c>
      <c r="J30" s="101" t="str">
        <f>VLOOKUP(C30,'Sheet 1'!E:L,7,FALSE)</f>
        <v>13/09/2024</v>
      </c>
      <c r="K30" s="70">
        <f t="shared" si="6"/>
        <v>2389</v>
      </c>
      <c r="L30" s="28">
        <f>VLOOKUP(C30,'Sheet 1'!E:J,4,FALSE)</f>
        <v>100</v>
      </c>
      <c r="M30" s="28">
        <f>VLOOKUP(C30,'Sheet 1'!E:L,6,FALSE)</f>
        <v>87.7</v>
      </c>
      <c r="N30" s="28">
        <f t="shared" si="9"/>
        <v>87.7</v>
      </c>
      <c r="O30" s="48">
        <f t="shared" si="7"/>
        <v>100</v>
      </c>
      <c r="P30" s="44">
        <f t="shared" si="10"/>
        <v>87.7</v>
      </c>
      <c r="Q30" s="8">
        <f t="shared" si="8"/>
        <v>0.877</v>
      </c>
      <c r="R30" s="454"/>
      <c r="S30" s="59"/>
      <c r="T30" s="59"/>
      <c r="U30" s="59"/>
      <c r="V30" s="59"/>
      <c r="W30" s="59"/>
      <c r="X30" s="59"/>
      <c r="Y30" s="59"/>
      <c r="Z30" s="52"/>
      <c r="AA30" s="52"/>
      <c r="AB30" s="52"/>
      <c r="AC30" s="52"/>
      <c r="AD30" s="52"/>
      <c r="AE30" s="52"/>
    </row>
    <row r="31" spans="1:33" s="52" customFormat="1" ht="15.75" x14ac:dyDescent="0.2">
      <c r="B31" s="55"/>
      <c r="C31" s="55"/>
      <c r="D31" s="138"/>
      <c r="E31" s="138"/>
      <c r="F31" s="55"/>
      <c r="G31" s="55"/>
      <c r="H31" s="138"/>
      <c r="I31" s="138"/>
      <c r="J31" s="138"/>
      <c r="K31" s="138"/>
      <c r="L31" s="55"/>
      <c r="M31" s="55"/>
      <c r="N31" s="55"/>
      <c r="O31" s="142"/>
      <c r="P31" s="59"/>
      <c r="Q31" s="59"/>
      <c r="R31" s="146"/>
      <c r="S31" s="59"/>
      <c r="T31" s="59"/>
      <c r="U31" s="59"/>
      <c r="V31" s="59"/>
      <c r="W31" s="59"/>
      <c r="X31" s="59"/>
      <c r="Y31" s="59"/>
    </row>
    <row r="32" spans="1:33" s="154" customFormat="1" ht="37.5" customHeight="1" x14ac:dyDescent="0.2">
      <c r="A32" s="129"/>
      <c r="B32" s="400" t="s">
        <v>527</v>
      </c>
      <c r="C32" s="400"/>
      <c r="D32" s="400"/>
      <c r="E32" s="400"/>
      <c r="F32" s="400"/>
      <c r="G32" s="400"/>
      <c r="H32" s="400"/>
      <c r="I32" s="400"/>
      <c r="J32" s="400"/>
      <c r="K32" s="400"/>
      <c r="L32" s="400"/>
      <c r="M32" s="400"/>
      <c r="N32" s="400"/>
      <c r="O32" s="400"/>
      <c r="P32" s="400"/>
      <c r="Q32" s="400"/>
      <c r="R32" s="65"/>
      <c r="S32" s="14">
        <f>AVERAGE(S34:S64)</f>
        <v>0.9320507575757575</v>
      </c>
      <c r="T32" s="400" t="s">
        <v>528</v>
      </c>
      <c r="U32" s="400"/>
      <c r="V32" s="400"/>
      <c r="W32" s="400"/>
      <c r="X32" s="400"/>
      <c r="Y32" s="14">
        <f>MAX(Y34:Y49)</f>
        <v>1</v>
      </c>
      <c r="Z32" s="400" t="s">
        <v>506</v>
      </c>
      <c r="AA32" s="400"/>
      <c r="AB32" s="400"/>
      <c r="AC32" s="400"/>
      <c r="AD32" s="400"/>
      <c r="AE32" s="400"/>
      <c r="AF32" s="129"/>
      <c r="AG32" s="7"/>
    </row>
    <row r="33" spans="2:31" ht="60" x14ac:dyDescent="0.2">
      <c r="B33" s="274" t="s">
        <v>27</v>
      </c>
      <c r="C33" s="274" t="s">
        <v>9</v>
      </c>
      <c r="D33" s="274" t="s">
        <v>34</v>
      </c>
      <c r="E33" s="274" t="s">
        <v>571</v>
      </c>
      <c r="F33" s="274" t="s">
        <v>50</v>
      </c>
      <c r="G33" s="274" t="s">
        <v>51</v>
      </c>
      <c r="H33" s="274" t="s">
        <v>99</v>
      </c>
      <c r="I33" s="274"/>
      <c r="J33" s="278" t="s">
        <v>17</v>
      </c>
      <c r="K33" s="278" t="s">
        <v>25</v>
      </c>
      <c r="L33" s="279" t="s">
        <v>15</v>
      </c>
      <c r="M33" s="278" t="s">
        <v>16</v>
      </c>
      <c r="N33" s="278" t="s">
        <v>26</v>
      </c>
      <c r="O33" s="274" t="s">
        <v>100</v>
      </c>
      <c r="P33" s="274" t="s">
        <v>101</v>
      </c>
      <c r="Q33" s="274" t="s">
        <v>102</v>
      </c>
      <c r="R33" s="274" t="s">
        <v>141</v>
      </c>
      <c r="S33" s="274" t="s">
        <v>142</v>
      </c>
      <c r="T33" s="128" t="s">
        <v>520</v>
      </c>
      <c r="U33" s="128" t="s">
        <v>521</v>
      </c>
      <c r="V33" s="128" t="s">
        <v>522</v>
      </c>
      <c r="W33" s="128" t="s">
        <v>523</v>
      </c>
      <c r="X33" s="128" t="s">
        <v>524</v>
      </c>
      <c r="Y33" s="128" t="s">
        <v>525</v>
      </c>
      <c r="Z33" s="187" t="s">
        <v>31</v>
      </c>
      <c r="AA33" s="187" t="s">
        <v>32</v>
      </c>
      <c r="AB33" s="187" t="s">
        <v>33</v>
      </c>
      <c r="AC33" s="187" t="s">
        <v>47</v>
      </c>
      <c r="AD33" s="187" t="s">
        <v>29</v>
      </c>
      <c r="AE33" s="187" t="s">
        <v>30</v>
      </c>
    </row>
    <row r="34" spans="2:31" ht="20.25" customHeight="1" x14ac:dyDescent="0.2">
      <c r="B34" s="464" t="s">
        <v>458</v>
      </c>
      <c r="C34" s="49">
        <f>VLOOKUP(G34,'Sheet 1'!D:E,2,FALSE)</f>
        <v>24499</v>
      </c>
      <c r="D34" s="90" t="s">
        <v>574</v>
      </c>
      <c r="E34" s="90" t="s">
        <v>572</v>
      </c>
      <c r="F34" s="336" t="s">
        <v>263</v>
      </c>
      <c r="G34" s="342" t="s">
        <v>610</v>
      </c>
      <c r="H34" s="85" t="s">
        <v>37</v>
      </c>
      <c r="I34" s="75"/>
      <c r="J34" s="101" t="str">
        <f>VLOOKUP(C34,'Sheet 1'!E:L,7,FALSE)</f>
        <v>03/12/2024</v>
      </c>
      <c r="K34" s="70">
        <f t="shared" ref="K34:K48" si="16">J34-"28/02/2018"</f>
        <v>2470</v>
      </c>
      <c r="L34" s="39">
        <f>VLOOKUP(C34,'Sheet 1'!E:K,4,FALSE)</f>
        <v>100</v>
      </c>
      <c r="M34" s="39">
        <f>VLOOKUP(C34,'Sheet 1'!E:J,6,FALSE)</f>
        <v>96</v>
      </c>
      <c r="N34" s="28">
        <f>IF(K34&lt;0,0,M34)</f>
        <v>96</v>
      </c>
      <c r="O34" s="43">
        <f t="shared" ref="O34:O48" si="17">L34</f>
        <v>100</v>
      </c>
      <c r="P34" s="30">
        <f>N34</f>
        <v>96</v>
      </c>
      <c r="Q34" s="8">
        <f>IF(P34/O34&gt;100%,100%,P34/O34)</f>
        <v>0.96</v>
      </c>
      <c r="R34" s="68">
        <f>AVERAGE(Q34)</f>
        <v>0.96</v>
      </c>
      <c r="S34" s="456">
        <f>AVERAGE(R34:R35)</f>
        <v>0.95499999999999996</v>
      </c>
      <c r="T34" s="132">
        <v>45292</v>
      </c>
      <c r="U34" s="132">
        <v>45657</v>
      </c>
      <c r="V34" s="83">
        <f t="shared" ref="V34:V64" si="18">U34-T34+1</f>
        <v>366</v>
      </c>
      <c r="W34" s="83">
        <f>'TABLA CONTENIDO'!$F$3-T34+1</f>
        <v>366</v>
      </c>
      <c r="X34" s="38">
        <f t="shared" ref="X34:X64" si="19">IF(W34/V34&gt;100%,100%,W34/V34)</f>
        <v>1</v>
      </c>
      <c r="Y34" s="456">
        <f>AVERAGE(X34:X35)</f>
        <v>1</v>
      </c>
      <c r="Z34" s="444">
        <f>Presupuesto!C33</f>
        <v>1114342718</v>
      </c>
      <c r="AA34" s="444">
        <f>Presupuesto!D33</f>
        <v>988209185</v>
      </c>
      <c r="AB34" s="444">
        <f>Presupuesto!E33</f>
        <v>774643461</v>
      </c>
      <c r="AC34" s="445">
        <f>Presupuesto!F33</f>
        <v>0.88680903014614576</v>
      </c>
      <c r="AD34" s="445">
        <f>Presupuesto!G33</f>
        <v>0.78388611718884194</v>
      </c>
      <c r="AE34" s="445">
        <f>Presupuesto!H33</f>
        <v>0.69515728732926485</v>
      </c>
    </row>
    <row r="35" spans="2:31" ht="20.25" x14ac:dyDescent="0.2">
      <c r="B35" s="405"/>
      <c r="C35" s="49">
        <f>VLOOKUP(G35,'Sheet 1'!D:E,2,FALSE)</f>
        <v>24500</v>
      </c>
      <c r="D35" s="90" t="s">
        <v>574</v>
      </c>
      <c r="E35" s="90" t="s">
        <v>572</v>
      </c>
      <c r="F35" s="336" t="s">
        <v>262</v>
      </c>
      <c r="G35" s="342" t="s">
        <v>348</v>
      </c>
      <c r="H35" s="85" t="s">
        <v>37</v>
      </c>
      <c r="I35" s="76"/>
      <c r="J35" s="101" t="str">
        <f>VLOOKUP(C35,'Sheet 1'!E:L,7,FALSE)</f>
        <v>03/12/2024</v>
      </c>
      <c r="K35" s="70">
        <f t="shared" si="16"/>
        <v>2470</v>
      </c>
      <c r="L35" s="39">
        <f>VLOOKUP(C35,'Sheet 1'!E:K,4,FALSE)</f>
        <v>100</v>
      </c>
      <c r="M35" s="39">
        <f>VLOOKUP(C35,'Sheet 1'!E:J,6,FALSE)</f>
        <v>95</v>
      </c>
      <c r="N35" s="28">
        <f t="shared" ref="N35:N48" si="20">IF(K35&lt;0,0,M35)</f>
        <v>95</v>
      </c>
      <c r="O35" s="43">
        <f t="shared" si="17"/>
        <v>100</v>
      </c>
      <c r="P35" s="30">
        <f t="shared" ref="P35:P48" si="21">N35</f>
        <v>95</v>
      </c>
      <c r="Q35" s="8">
        <f>IF(P35/O35&gt;100%,100%,P35/O35)</f>
        <v>0.95</v>
      </c>
      <c r="R35" s="68">
        <f t="shared" ref="R35:R48" si="22">AVERAGE(Q35)</f>
        <v>0.95</v>
      </c>
      <c r="S35" s="456"/>
      <c r="T35" s="132">
        <v>45292</v>
      </c>
      <c r="U35" s="132">
        <v>45657</v>
      </c>
      <c r="V35" s="83">
        <f t="shared" si="18"/>
        <v>366</v>
      </c>
      <c r="W35" s="83">
        <f>'TABLA CONTENIDO'!$F$3-T35+1</f>
        <v>366</v>
      </c>
      <c r="X35" s="38">
        <f t="shared" si="19"/>
        <v>1</v>
      </c>
      <c r="Y35" s="456"/>
      <c r="Z35" s="444"/>
      <c r="AA35" s="444"/>
      <c r="AB35" s="444"/>
      <c r="AC35" s="445"/>
      <c r="AD35" s="445"/>
      <c r="AE35" s="445"/>
    </row>
    <row r="36" spans="2:31" ht="20.25" x14ac:dyDescent="0.2">
      <c r="B36" s="429" t="s">
        <v>459</v>
      </c>
      <c r="C36" s="49">
        <f>VLOOKUP(G36,'Sheet 1'!D:E,2,FALSE)</f>
        <v>24503</v>
      </c>
      <c r="D36" s="90" t="s">
        <v>574</v>
      </c>
      <c r="E36" s="90" t="s">
        <v>572</v>
      </c>
      <c r="F36" s="336" t="s">
        <v>265</v>
      </c>
      <c r="G36" s="342" t="s">
        <v>349</v>
      </c>
      <c r="H36" s="85" t="s">
        <v>37</v>
      </c>
      <c r="I36" s="75"/>
      <c r="J36" s="101" t="str">
        <f>VLOOKUP(C36,'Sheet 1'!E:L,7,FALSE)</f>
        <v>03/12/2024</v>
      </c>
      <c r="K36" s="70">
        <f t="shared" si="16"/>
        <v>2470</v>
      </c>
      <c r="L36" s="39">
        <f>VLOOKUP(C36,'Sheet 1'!E:K,4,FALSE)</f>
        <v>100</v>
      </c>
      <c r="M36" s="39">
        <f>VLOOKUP(C36,'Sheet 1'!E:J,6,FALSE)</f>
        <v>93.75</v>
      </c>
      <c r="N36" s="28">
        <f t="shared" si="20"/>
        <v>93.75</v>
      </c>
      <c r="O36" s="43">
        <f t="shared" si="17"/>
        <v>100</v>
      </c>
      <c r="P36" s="30">
        <f t="shared" si="21"/>
        <v>93.75</v>
      </c>
      <c r="Q36" s="8">
        <f t="shared" ref="Q36" si="23">IF(P36/O36&gt;100%,100%,P36/O36)</f>
        <v>0.9375</v>
      </c>
      <c r="R36" s="68">
        <f t="shared" si="22"/>
        <v>0.9375</v>
      </c>
      <c r="S36" s="456">
        <f>AVERAGE(R36:R38)</f>
        <v>0.95536666666666659</v>
      </c>
      <c r="T36" s="132">
        <v>45292</v>
      </c>
      <c r="U36" s="132">
        <v>45657</v>
      </c>
      <c r="V36" s="83">
        <f t="shared" si="18"/>
        <v>366</v>
      </c>
      <c r="W36" s="83">
        <f>'TABLA CONTENIDO'!$F$3-T36+1</f>
        <v>366</v>
      </c>
      <c r="X36" s="38">
        <f t="shared" si="19"/>
        <v>1</v>
      </c>
      <c r="Y36" s="448">
        <f>AVERAGE(X36:X38)</f>
        <v>1</v>
      </c>
      <c r="Z36" s="444">
        <f>Presupuesto!C34</f>
        <v>8026391027.3999996</v>
      </c>
      <c r="AA36" s="444">
        <f>Presupuesto!D34</f>
        <v>5394800193.6199999</v>
      </c>
      <c r="AB36" s="444">
        <f>Presupuesto!E34</f>
        <v>3820631760</v>
      </c>
      <c r="AC36" s="445">
        <f>Presupuesto!F34</f>
        <v>0.67213274000775236</v>
      </c>
      <c r="AD36" s="445">
        <f>Presupuesto!G34</f>
        <v>0.7082063510931057</v>
      </c>
      <c r="AE36" s="445">
        <f>Presupuesto!H34</f>
        <v>0.47600867525110135</v>
      </c>
    </row>
    <row r="37" spans="2:31" ht="20.25" x14ac:dyDescent="0.2">
      <c r="B37" s="457"/>
      <c r="C37" s="49">
        <f>VLOOKUP(G37,'Sheet 1'!D:E,2,FALSE)</f>
        <v>24515</v>
      </c>
      <c r="D37" s="90" t="s">
        <v>574</v>
      </c>
      <c r="E37" s="90" t="s">
        <v>572</v>
      </c>
      <c r="F37" s="336" t="s">
        <v>264</v>
      </c>
      <c r="G37" s="342" t="s">
        <v>350</v>
      </c>
      <c r="H37" s="85" t="s">
        <v>37</v>
      </c>
      <c r="I37" s="75"/>
      <c r="J37" s="101" t="str">
        <f>VLOOKUP(C37,'Sheet 1'!E:L,7,FALSE)</f>
        <v>03/12/2024</v>
      </c>
      <c r="K37" s="70">
        <f t="shared" si="16"/>
        <v>2470</v>
      </c>
      <c r="L37" s="39">
        <f>VLOOKUP(C37,'Sheet 1'!E:K,4,FALSE)</f>
        <v>100</v>
      </c>
      <c r="M37" s="39">
        <f>VLOOKUP(C37,'Sheet 1'!E:J,6,FALSE)</f>
        <v>92.86</v>
      </c>
      <c r="N37" s="28">
        <f t="shared" si="20"/>
        <v>92.86</v>
      </c>
      <c r="O37" s="43">
        <f t="shared" si="17"/>
        <v>100</v>
      </c>
      <c r="P37" s="30">
        <f t="shared" si="21"/>
        <v>92.86</v>
      </c>
      <c r="Q37" s="8">
        <f t="shared" ref="Q37" si="24">IF(P37/O37&gt;100%,100%,P37/O37)</f>
        <v>0.92859999999999998</v>
      </c>
      <c r="R37" s="68">
        <f t="shared" si="22"/>
        <v>0.92859999999999998</v>
      </c>
      <c r="S37" s="456"/>
      <c r="T37" s="132">
        <v>45292</v>
      </c>
      <c r="U37" s="132">
        <v>45657</v>
      </c>
      <c r="V37" s="83">
        <f t="shared" si="18"/>
        <v>366</v>
      </c>
      <c r="W37" s="83">
        <f>'TABLA CONTENIDO'!$F$3-T37+1</f>
        <v>366</v>
      </c>
      <c r="X37" s="38">
        <f t="shared" si="19"/>
        <v>1</v>
      </c>
      <c r="Y37" s="449"/>
      <c r="Z37" s="444"/>
      <c r="AA37" s="444"/>
      <c r="AB37" s="444"/>
      <c r="AC37" s="445"/>
      <c r="AD37" s="445"/>
      <c r="AE37" s="445"/>
    </row>
    <row r="38" spans="2:31" ht="20.25" x14ac:dyDescent="0.2">
      <c r="B38" s="458"/>
      <c r="C38" s="49">
        <f>VLOOKUP(G38,'Sheet 1'!D:E,2,FALSE)</f>
        <v>24504</v>
      </c>
      <c r="D38" s="90" t="s">
        <v>574</v>
      </c>
      <c r="E38" s="90" t="s">
        <v>572</v>
      </c>
      <c r="F38" s="336" t="s">
        <v>143</v>
      </c>
      <c r="G38" s="342" t="s">
        <v>351</v>
      </c>
      <c r="H38" s="85" t="s">
        <v>37</v>
      </c>
      <c r="I38" s="75"/>
      <c r="J38" s="101" t="str">
        <f>VLOOKUP(C38,'Sheet 1'!E:L,7,FALSE)</f>
        <v>02/12/2024</v>
      </c>
      <c r="K38" s="70">
        <f t="shared" si="16"/>
        <v>2469</v>
      </c>
      <c r="L38" s="39">
        <f>VLOOKUP(C38,'Sheet 1'!E:K,4,FALSE)</f>
        <v>100</v>
      </c>
      <c r="M38" s="39">
        <f>VLOOKUP(C38,'Sheet 1'!E:J,6,FALSE)</f>
        <v>100</v>
      </c>
      <c r="N38" s="28">
        <f t="shared" si="20"/>
        <v>100</v>
      </c>
      <c r="O38" s="43">
        <f t="shared" si="17"/>
        <v>100</v>
      </c>
      <c r="P38" s="30">
        <f t="shared" si="21"/>
        <v>100</v>
      </c>
      <c r="Q38" s="8">
        <f>IF(P38/O38&gt;100%,100%,P38/O38)</f>
        <v>1</v>
      </c>
      <c r="R38" s="68">
        <f t="shared" si="22"/>
        <v>1</v>
      </c>
      <c r="S38" s="456"/>
      <c r="T38" s="132">
        <v>45292</v>
      </c>
      <c r="U38" s="132">
        <v>45657</v>
      </c>
      <c r="V38" s="83">
        <f t="shared" si="18"/>
        <v>366</v>
      </c>
      <c r="W38" s="83">
        <f>'TABLA CONTENIDO'!$F$3-T38+1</f>
        <v>366</v>
      </c>
      <c r="X38" s="38">
        <f t="shared" si="19"/>
        <v>1</v>
      </c>
      <c r="Y38" s="450"/>
      <c r="Z38" s="444"/>
      <c r="AA38" s="444"/>
      <c r="AB38" s="444"/>
      <c r="AC38" s="445"/>
      <c r="AD38" s="445"/>
      <c r="AE38" s="445"/>
    </row>
    <row r="39" spans="2:31" ht="20.25" customHeight="1" x14ac:dyDescent="0.2">
      <c r="B39" s="429" t="s">
        <v>460</v>
      </c>
      <c r="C39" s="49">
        <f>VLOOKUP(G39,'Sheet 1'!D:E,2,FALSE)</f>
        <v>24518</v>
      </c>
      <c r="D39" s="90" t="s">
        <v>574</v>
      </c>
      <c r="E39" s="90" t="s">
        <v>572</v>
      </c>
      <c r="F39" s="336" t="s">
        <v>267</v>
      </c>
      <c r="G39" s="342" t="s">
        <v>246</v>
      </c>
      <c r="H39" s="85" t="s">
        <v>37</v>
      </c>
      <c r="I39" s="75"/>
      <c r="J39" s="101" t="str">
        <f>VLOOKUP(C39,'Sheet 1'!E:L,7,FALSE)</f>
        <v>05/12/2024</v>
      </c>
      <c r="K39" s="70">
        <f t="shared" si="16"/>
        <v>2472</v>
      </c>
      <c r="L39" s="39">
        <f>VLOOKUP(C39,'Sheet 1'!E:K,4,FALSE)</f>
        <v>100</v>
      </c>
      <c r="M39" s="39">
        <f>VLOOKUP(C39,'Sheet 1'!E:J,6,FALSE)</f>
        <v>96.88</v>
      </c>
      <c r="N39" s="28">
        <f t="shared" si="20"/>
        <v>96.88</v>
      </c>
      <c r="O39" s="43">
        <f t="shared" si="17"/>
        <v>100</v>
      </c>
      <c r="P39" s="30">
        <f t="shared" si="21"/>
        <v>96.88</v>
      </c>
      <c r="Q39" s="8">
        <f>IF(P39/O39&gt;100%,100%,P39/O39)</f>
        <v>0.96879999999999999</v>
      </c>
      <c r="R39" s="68">
        <f t="shared" si="22"/>
        <v>0.96879999999999999</v>
      </c>
      <c r="S39" s="456">
        <f>AVERAGE(R39:R40)</f>
        <v>0.98439999999999994</v>
      </c>
      <c r="T39" s="132">
        <v>45292</v>
      </c>
      <c r="U39" s="132">
        <v>45657</v>
      </c>
      <c r="V39" s="83">
        <f t="shared" si="18"/>
        <v>366</v>
      </c>
      <c r="W39" s="83">
        <f>'TABLA CONTENIDO'!$F$3-T39+1</f>
        <v>366</v>
      </c>
      <c r="X39" s="38">
        <f t="shared" si="19"/>
        <v>1</v>
      </c>
      <c r="Y39" s="456">
        <f>AVERAGE(X39:X40)</f>
        <v>1</v>
      </c>
      <c r="Z39" s="444">
        <f>Presupuesto!C35</f>
        <v>165964068</v>
      </c>
      <c r="AA39" s="444">
        <f>Presupuesto!D35</f>
        <v>161730379</v>
      </c>
      <c r="AB39" s="444">
        <f>Presupuesto!E35</f>
        <v>141048285</v>
      </c>
      <c r="AC39" s="445">
        <f>Presupuesto!F35</f>
        <v>0.97449032762923116</v>
      </c>
      <c r="AD39" s="445">
        <f>Presupuesto!G35</f>
        <v>0.87211991879398243</v>
      </c>
      <c r="AE39" s="445">
        <f>Presupuesto!H35</f>
        <v>0.84987242539752639</v>
      </c>
    </row>
    <row r="40" spans="2:31" ht="20.25" x14ac:dyDescent="0.2">
      <c r="B40" s="458"/>
      <c r="C40" s="49">
        <f>VLOOKUP(G40,'Sheet 1'!D:E,2,FALSE)</f>
        <v>24505</v>
      </c>
      <c r="D40" s="90" t="s">
        <v>574</v>
      </c>
      <c r="E40" s="90" t="s">
        <v>572</v>
      </c>
      <c r="F40" s="336" t="s">
        <v>266</v>
      </c>
      <c r="G40" s="342" t="s">
        <v>256</v>
      </c>
      <c r="H40" s="85" t="s">
        <v>37</v>
      </c>
      <c r="I40" s="75"/>
      <c r="J40" s="101" t="str">
        <f>VLOOKUP(C40,'Sheet 1'!E:L,7,FALSE)</f>
        <v>04/12/2024</v>
      </c>
      <c r="K40" s="70">
        <f t="shared" si="16"/>
        <v>2471</v>
      </c>
      <c r="L40" s="39">
        <f>VLOOKUP(C40,'Sheet 1'!E:K,4,FALSE)</f>
        <v>100</v>
      </c>
      <c r="M40" s="39">
        <f>VLOOKUP(C40,'Sheet 1'!E:J,6,FALSE)</f>
        <v>100</v>
      </c>
      <c r="N40" s="28">
        <f t="shared" si="20"/>
        <v>100</v>
      </c>
      <c r="O40" s="43">
        <f t="shared" si="17"/>
        <v>100</v>
      </c>
      <c r="P40" s="30">
        <f t="shared" si="21"/>
        <v>100</v>
      </c>
      <c r="Q40" s="8">
        <f>IF(P40/O40&gt;100%,100%,P40/O40)</f>
        <v>1</v>
      </c>
      <c r="R40" s="68">
        <f t="shared" si="22"/>
        <v>1</v>
      </c>
      <c r="S40" s="456"/>
      <c r="T40" s="132">
        <v>45292</v>
      </c>
      <c r="U40" s="132">
        <v>45657</v>
      </c>
      <c r="V40" s="83">
        <f t="shared" si="18"/>
        <v>366</v>
      </c>
      <c r="W40" s="83">
        <f>'TABLA CONTENIDO'!$F$3-T40+1</f>
        <v>366</v>
      </c>
      <c r="X40" s="38">
        <f t="shared" si="19"/>
        <v>1</v>
      </c>
      <c r="Y40" s="456"/>
      <c r="Z40" s="444"/>
      <c r="AA40" s="444"/>
      <c r="AB40" s="444"/>
      <c r="AC40" s="445"/>
      <c r="AD40" s="445"/>
      <c r="AE40" s="445"/>
    </row>
    <row r="41" spans="2:31" ht="20.25" customHeight="1" x14ac:dyDescent="0.2">
      <c r="B41" s="429" t="s">
        <v>461</v>
      </c>
      <c r="C41" s="49">
        <f>VLOOKUP(G41,'Sheet 1'!D:E,2,FALSE)</f>
        <v>24521</v>
      </c>
      <c r="D41" s="90" t="s">
        <v>574</v>
      </c>
      <c r="E41" s="90" t="s">
        <v>572</v>
      </c>
      <c r="F41" s="336" t="s">
        <v>270</v>
      </c>
      <c r="G41" s="342" t="s">
        <v>352</v>
      </c>
      <c r="H41" s="85" t="s">
        <v>37</v>
      </c>
      <c r="I41" s="75"/>
      <c r="J41" s="101" t="str">
        <f>VLOOKUP(C41,'Sheet 1'!E:L,7,FALSE)</f>
        <v>10/12/2024</v>
      </c>
      <c r="K41" s="70">
        <f t="shared" si="16"/>
        <v>2477</v>
      </c>
      <c r="L41" s="39">
        <f>VLOOKUP(C41,'Sheet 1'!E:K,4,FALSE)</f>
        <v>100</v>
      </c>
      <c r="M41" s="39">
        <f>VLOOKUP(C41,'Sheet 1'!E:J,6,FALSE)</f>
        <v>89.07</v>
      </c>
      <c r="N41" s="28">
        <f t="shared" si="20"/>
        <v>89.07</v>
      </c>
      <c r="O41" s="43">
        <f t="shared" si="17"/>
        <v>100</v>
      </c>
      <c r="P41" s="30">
        <f t="shared" si="21"/>
        <v>89.07</v>
      </c>
      <c r="Q41" s="8">
        <f>IF(P41/O41&gt;100%,100%,P41/O41)</f>
        <v>0.89069999999999994</v>
      </c>
      <c r="R41" s="68">
        <f t="shared" si="22"/>
        <v>0.89069999999999994</v>
      </c>
      <c r="S41" s="456">
        <f>AVERAGE(R41:R43)</f>
        <v>0.79799999999999993</v>
      </c>
      <c r="T41" s="132">
        <v>45292</v>
      </c>
      <c r="U41" s="132">
        <v>45657</v>
      </c>
      <c r="V41" s="83">
        <f t="shared" si="18"/>
        <v>366</v>
      </c>
      <c r="W41" s="83">
        <f>'TABLA CONTENIDO'!$F$3-T41+1</f>
        <v>366</v>
      </c>
      <c r="X41" s="38">
        <f t="shared" si="19"/>
        <v>1</v>
      </c>
      <c r="Y41" s="456">
        <f>AVERAGE(X41:X43)</f>
        <v>1</v>
      </c>
      <c r="Z41" s="444">
        <f>Presupuesto!C36</f>
        <v>19756515754.579998</v>
      </c>
      <c r="AA41" s="444">
        <f>Presupuesto!D36</f>
        <v>17426879819.940002</v>
      </c>
      <c r="AB41" s="444">
        <f>Presupuesto!E36</f>
        <v>5429946097</v>
      </c>
      <c r="AC41" s="445">
        <f>Presupuesto!F36</f>
        <v>0.88208265244847461</v>
      </c>
      <c r="AD41" s="445">
        <f>Presupuesto!G36</f>
        <v>0.31158452649607438</v>
      </c>
      <c r="AE41" s="445">
        <f>Presupuesto!H36</f>
        <v>0.27484330559355935</v>
      </c>
    </row>
    <row r="42" spans="2:31" ht="20.25" x14ac:dyDescent="0.2">
      <c r="B42" s="457"/>
      <c r="C42" s="49">
        <f>VLOOKUP(G42,'Sheet 1'!D:E,2,FALSE)</f>
        <v>24522</v>
      </c>
      <c r="D42" s="90" t="s">
        <v>574</v>
      </c>
      <c r="E42" s="90" t="s">
        <v>572</v>
      </c>
      <c r="F42" s="336" t="s">
        <v>269</v>
      </c>
      <c r="G42" s="342" t="s">
        <v>314</v>
      </c>
      <c r="H42" s="85" t="s">
        <v>37</v>
      </c>
      <c r="I42" s="75"/>
      <c r="J42" s="101" t="str">
        <f>VLOOKUP(C42,'Sheet 1'!E:L,7,FALSE)</f>
        <v>10/12/2024</v>
      </c>
      <c r="K42" s="70">
        <f t="shared" ref="K42" si="25">J42-"28/02/2018"</f>
        <v>2477</v>
      </c>
      <c r="L42" s="39">
        <f>VLOOKUP(C42,'Sheet 1'!E:K,4,FALSE)</f>
        <v>100</v>
      </c>
      <c r="M42" s="39">
        <f>VLOOKUP(C42,'Sheet 1'!E:J,6,FALSE)</f>
        <v>89.33</v>
      </c>
      <c r="N42" s="28">
        <f t="shared" ref="N42" si="26">IF(K42&lt;0,0,M42)</f>
        <v>89.33</v>
      </c>
      <c r="O42" s="43">
        <f t="shared" ref="O42" si="27">L42</f>
        <v>100</v>
      </c>
      <c r="P42" s="30">
        <f t="shared" ref="P42" si="28">N42</f>
        <v>89.33</v>
      </c>
      <c r="Q42" s="8">
        <f t="shared" ref="Q42" si="29">IF(P42/O42&gt;100%,100%,P42/O42)</f>
        <v>0.89329999999999998</v>
      </c>
      <c r="R42" s="68">
        <f t="shared" si="22"/>
        <v>0.89329999999999998</v>
      </c>
      <c r="S42" s="456"/>
      <c r="T42" s="132">
        <v>45292</v>
      </c>
      <c r="U42" s="132">
        <v>45657</v>
      </c>
      <c r="V42" s="83">
        <f t="shared" si="18"/>
        <v>366</v>
      </c>
      <c r="W42" s="83">
        <f>'TABLA CONTENIDO'!$F$3-T42+1</f>
        <v>366</v>
      </c>
      <c r="X42" s="38">
        <f t="shared" si="19"/>
        <v>1</v>
      </c>
      <c r="Y42" s="456"/>
      <c r="Z42" s="444"/>
      <c r="AA42" s="444"/>
      <c r="AB42" s="444"/>
      <c r="AC42" s="445"/>
      <c r="AD42" s="445"/>
      <c r="AE42" s="445"/>
    </row>
    <row r="43" spans="2:31" ht="20.25" x14ac:dyDescent="0.2">
      <c r="B43" s="458"/>
      <c r="C43" s="49">
        <f>VLOOKUP(G43,'Sheet 1'!D:E,2,FALSE)</f>
        <v>24507</v>
      </c>
      <c r="D43" s="90" t="s">
        <v>574</v>
      </c>
      <c r="E43" s="90" t="s">
        <v>572</v>
      </c>
      <c r="F43" s="336" t="s">
        <v>268</v>
      </c>
      <c r="G43" s="342" t="s">
        <v>633</v>
      </c>
      <c r="H43" s="85" t="s">
        <v>37</v>
      </c>
      <c r="I43" s="75"/>
      <c r="J43" s="101" t="str">
        <f>VLOOKUP(C43,'Sheet 1'!E:L,7,FALSE)</f>
        <v>13/11/2024</v>
      </c>
      <c r="K43" s="70">
        <f t="shared" si="16"/>
        <v>2450</v>
      </c>
      <c r="L43" s="39">
        <f>VLOOKUP(C43,'Sheet 1'!E:K,4,FALSE)</f>
        <v>100</v>
      </c>
      <c r="M43" s="39">
        <f>VLOOKUP(C43,'Sheet 1'!E:J,6,FALSE)</f>
        <v>61</v>
      </c>
      <c r="N43" s="28">
        <f t="shared" si="20"/>
        <v>61</v>
      </c>
      <c r="O43" s="43">
        <f t="shared" si="17"/>
        <v>100</v>
      </c>
      <c r="P43" s="30">
        <f t="shared" si="21"/>
        <v>61</v>
      </c>
      <c r="Q43" s="8">
        <f t="shared" ref="Q43:Q48" si="30">IF(P43/O43&gt;100%,100%,P43/O43)</f>
        <v>0.61</v>
      </c>
      <c r="R43" s="68">
        <f t="shared" si="22"/>
        <v>0.61</v>
      </c>
      <c r="S43" s="456"/>
      <c r="T43" s="132">
        <v>45292</v>
      </c>
      <c r="U43" s="132">
        <v>45657</v>
      </c>
      <c r="V43" s="83">
        <f t="shared" si="18"/>
        <v>366</v>
      </c>
      <c r="W43" s="83">
        <f>'TABLA CONTENIDO'!$F$3-T43+1</f>
        <v>366</v>
      </c>
      <c r="X43" s="38">
        <f t="shared" si="19"/>
        <v>1</v>
      </c>
      <c r="Y43" s="456"/>
      <c r="Z43" s="444"/>
      <c r="AA43" s="444"/>
      <c r="AB43" s="444"/>
      <c r="AC43" s="445"/>
      <c r="AD43" s="445"/>
      <c r="AE43" s="445"/>
    </row>
    <row r="44" spans="2:31" ht="20.25" x14ac:dyDescent="0.2">
      <c r="B44" s="459" t="s">
        <v>768</v>
      </c>
      <c r="C44" s="49">
        <f>VLOOKUP(G44,'Sheet 1'!D:E,2,FALSE)</f>
        <v>24527</v>
      </c>
      <c r="D44" s="90" t="s">
        <v>574</v>
      </c>
      <c r="E44" s="90" t="s">
        <v>572</v>
      </c>
      <c r="F44" s="336" t="s">
        <v>274</v>
      </c>
      <c r="G44" s="342" t="s">
        <v>196</v>
      </c>
      <c r="H44" s="85" t="s">
        <v>37</v>
      </c>
      <c r="I44" s="75"/>
      <c r="J44" s="101" t="str">
        <f>VLOOKUP(C44,'Sheet 1'!E:L,7,FALSE)</f>
        <v>20/11/2024</v>
      </c>
      <c r="K44" s="70">
        <f>J44-"28/02/2018"</f>
        <v>2457</v>
      </c>
      <c r="L44" s="39">
        <f>VLOOKUP(C44,'Sheet 1'!E:K,4,FALSE)</f>
        <v>100</v>
      </c>
      <c r="M44" s="39">
        <f>VLOOKUP(C44,'Sheet 1'!E:J,6,FALSE)</f>
        <v>87.5</v>
      </c>
      <c r="N44" s="28">
        <f>IF(K44&lt;0,0,M44)</f>
        <v>87.5</v>
      </c>
      <c r="O44" s="43">
        <f>L44</f>
        <v>100</v>
      </c>
      <c r="P44" s="30">
        <f>N44</f>
        <v>87.5</v>
      </c>
      <c r="Q44" s="8">
        <f>IF(P44/O44&gt;100%,100%,P44/O44)</f>
        <v>0.875</v>
      </c>
      <c r="R44" s="68">
        <f>AVERAGE(Q44)</f>
        <v>0.875</v>
      </c>
      <c r="S44" s="456">
        <f>AVERAGE(R44:R46)</f>
        <v>0.88540000000000008</v>
      </c>
      <c r="T44" s="132">
        <v>45292</v>
      </c>
      <c r="U44" s="132">
        <v>45657</v>
      </c>
      <c r="V44" s="83">
        <f>U44-T44+1</f>
        <v>366</v>
      </c>
      <c r="W44" s="83">
        <f>'TABLA CONTENIDO'!$F$3-T44+1</f>
        <v>366</v>
      </c>
      <c r="X44" s="38">
        <f>IF(W44/V44&gt;100%,100%,W44/V44)</f>
        <v>1</v>
      </c>
      <c r="Y44" s="456">
        <f>AVERAGE(X44:X46)</f>
        <v>1</v>
      </c>
      <c r="Z44" s="444">
        <f>Presupuesto!C38</f>
        <v>53424771</v>
      </c>
      <c r="AA44" s="444">
        <f>Presupuesto!D38</f>
        <v>49711473</v>
      </c>
      <c r="AB44" s="444">
        <f>Presupuesto!E38</f>
        <v>33393950</v>
      </c>
      <c r="AC44" s="445">
        <f>Presupuesto!F38</f>
        <v>0.9304948260798348</v>
      </c>
      <c r="AD44" s="445">
        <f>Presupuesto!G38</f>
        <v>0.67175539135603568</v>
      </c>
      <c r="AE44" s="445" t="e">
        <f>Presupuesto!#REF!</f>
        <v>#REF!</v>
      </c>
    </row>
    <row r="45" spans="2:31" ht="20.25" x14ac:dyDescent="0.2">
      <c r="B45" s="462"/>
      <c r="C45" s="49">
        <f>VLOOKUP(G45,'Sheet 1'!D:E,2,FALSE)</f>
        <v>24528</v>
      </c>
      <c r="D45" s="90" t="s">
        <v>574</v>
      </c>
      <c r="E45" s="90" t="s">
        <v>572</v>
      </c>
      <c r="F45" s="336" t="s">
        <v>273</v>
      </c>
      <c r="G45" s="342" t="s">
        <v>197</v>
      </c>
      <c r="H45" s="85" t="s">
        <v>37</v>
      </c>
      <c r="I45" s="75"/>
      <c r="J45" s="101" t="str">
        <f>VLOOKUP(C45,'Sheet 1'!E:L,7,FALSE)</f>
        <v>20/11/2024</v>
      </c>
      <c r="K45" s="70">
        <f>J45-"28/02/2018"</f>
        <v>2457</v>
      </c>
      <c r="L45" s="39">
        <f>VLOOKUP(C45,'Sheet 1'!E:K,4,FALSE)</f>
        <v>100</v>
      </c>
      <c r="M45" s="39">
        <f>VLOOKUP(C45,'Sheet 1'!E:J,6,FALSE)</f>
        <v>90</v>
      </c>
      <c r="N45" s="28">
        <f>IF(K45&lt;0,0,M45)</f>
        <v>90</v>
      </c>
      <c r="O45" s="43">
        <f>L45</f>
        <v>100</v>
      </c>
      <c r="P45" s="30">
        <f>N45</f>
        <v>90</v>
      </c>
      <c r="Q45" s="8">
        <f>IF(P45/O45&gt;100%,100%,P45/O45)</f>
        <v>0.9</v>
      </c>
      <c r="R45" s="68">
        <f>AVERAGE(Q45)</f>
        <v>0.9</v>
      </c>
      <c r="S45" s="456"/>
      <c r="T45" s="132">
        <v>45292</v>
      </c>
      <c r="U45" s="132">
        <v>45657</v>
      </c>
      <c r="V45" s="83">
        <f>U45-T45+1</f>
        <v>366</v>
      </c>
      <c r="W45" s="83">
        <f>'TABLA CONTENIDO'!$F$3-T45+1</f>
        <v>366</v>
      </c>
      <c r="X45" s="38">
        <f>IF(W45/V45&gt;100%,100%,W45/V45)</f>
        <v>1</v>
      </c>
      <c r="Y45" s="456"/>
      <c r="Z45" s="444"/>
      <c r="AA45" s="444"/>
      <c r="AB45" s="444"/>
      <c r="AC45" s="445"/>
      <c r="AD45" s="445"/>
      <c r="AE45" s="445"/>
    </row>
    <row r="46" spans="2:31" ht="20.25" x14ac:dyDescent="0.2">
      <c r="B46" s="463"/>
      <c r="C46" s="49">
        <f>VLOOKUP(G46,'Sheet 1'!D:E,2,FALSE)</f>
        <v>24533</v>
      </c>
      <c r="D46" s="90" t="s">
        <v>574</v>
      </c>
      <c r="E46" s="90" t="s">
        <v>572</v>
      </c>
      <c r="F46" s="336" t="s">
        <v>272</v>
      </c>
      <c r="G46" s="342" t="s">
        <v>198</v>
      </c>
      <c r="H46" s="85" t="s">
        <v>37</v>
      </c>
      <c r="I46" s="75"/>
      <c r="J46" s="101" t="str">
        <f>VLOOKUP(C46,'Sheet 1'!E:L,7,FALSE)</f>
        <v>20/11/2024</v>
      </c>
      <c r="K46" s="70">
        <f>J46-"28/02/2018"</f>
        <v>2457</v>
      </c>
      <c r="L46" s="39">
        <f>VLOOKUP(C46,'Sheet 1'!E:K,4,FALSE)</f>
        <v>100</v>
      </c>
      <c r="M46" s="39">
        <f>VLOOKUP(C46,'Sheet 1'!E:J,6,FALSE)</f>
        <v>88.12</v>
      </c>
      <c r="N46" s="28">
        <f>IF(K46&lt;0,0,M46)</f>
        <v>88.12</v>
      </c>
      <c r="O46" s="43">
        <f>L46</f>
        <v>100</v>
      </c>
      <c r="P46" s="30">
        <f>N46</f>
        <v>88.12</v>
      </c>
      <c r="Q46" s="8">
        <f>IF(P46/O46&gt;100%,100%,P46/O46)</f>
        <v>0.88120000000000009</v>
      </c>
      <c r="R46" s="68">
        <f>AVERAGE(Q46)</f>
        <v>0.88120000000000009</v>
      </c>
      <c r="S46" s="456"/>
      <c r="T46" s="132">
        <v>45292</v>
      </c>
      <c r="U46" s="132">
        <v>45657</v>
      </c>
      <c r="V46" s="83">
        <f>U46-T46+1</f>
        <v>366</v>
      </c>
      <c r="W46" s="83">
        <f>'TABLA CONTENIDO'!$F$3-T46+1</f>
        <v>366</v>
      </c>
      <c r="X46" s="38">
        <f>IF(W46/V46&gt;100%,100%,W46/V46)</f>
        <v>1</v>
      </c>
      <c r="Y46" s="456"/>
      <c r="Z46" s="444"/>
      <c r="AA46" s="444"/>
      <c r="AB46" s="444"/>
      <c r="AC46" s="445"/>
      <c r="AD46" s="445"/>
      <c r="AE46" s="445"/>
    </row>
    <row r="47" spans="2:31" ht="20.25" customHeight="1" x14ac:dyDescent="0.2">
      <c r="B47" s="459" t="s">
        <v>769</v>
      </c>
      <c r="C47" s="49">
        <f>VLOOKUP(G47,'Sheet 1'!D:E,2,FALSE)</f>
        <v>24509</v>
      </c>
      <c r="D47" s="90" t="s">
        <v>574</v>
      </c>
      <c r="E47" s="90" t="s">
        <v>572</v>
      </c>
      <c r="F47" s="336" t="s">
        <v>685</v>
      </c>
      <c r="G47" s="342" t="s">
        <v>662</v>
      </c>
      <c r="H47" s="85" t="s">
        <v>37</v>
      </c>
      <c r="I47" s="74"/>
      <c r="J47" s="101" t="str">
        <f>VLOOKUP(C47,'Sheet 1'!E:L,7,FALSE)</f>
        <v>10/12/2024</v>
      </c>
      <c r="K47" s="70">
        <f t="shared" si="16"/>
        <v>2477</v>
      </c>
      <c r="L47" s="39">
        <f>VLOOKUP(C47,'Sheet 1'!E:K,4,FALSE)</f>
        <v>100</v>
      </c>
      <c r="M47" s="39">
        <f>VLOOKUP(C47,'Sheet 1'!E:J,6,FALSE)</f>
        <v>79</v>
      </c>
      <c r="N47" s="28">
        <f t="shared" si="20"/>
        <v>79</v>
      </c>
      <c r="O47" s="43">
        <f t="shared" si="17"/>
        <v>100</v>
      </c>
      <c r="P47" s="30">
        <f t="shared" si="21"/>
        <v>79</v>
      </c>
      <c r="Q47" s="8">
        <f t="shared" si="30"/>
        <v>0.79</v>
      </c>
      <c r="R47" s="68">
        <f t="shared" si="22"/>
        <v>0.79</v>
      </c>
      <c r="S47" s="448">
        <f>AVERAGE(R47:R49)</f>
        <v>0.90639999999999998</v>
      </c>
      <c r="T47" s="132">
        <v>45292</v>
      </c>
      <c r="U47" s="132">
        <v>45657</v>
      </c>
      <c r="V47" s="83">
        <f t="shared" si="18"/>
        <v>366</v>
      </c>
      <c r="W47" s="83">
        <f>'TABLA CONTENIDO'!$F$3-T47+1</f>
        <v>366</v>
      </c>
      <c r="X47" s="38">
        <f t="shared" si="19"/>
        <v>1</v>
      </c>
      <c r="Y47" s="448">
        <f>AVERAGE(X47:X48)</f>
        <v>1</v>
      </c>
      <c r="Z47" s="451">
        <f>Presupuesto!C37</f>
        <v>0</v>
      </c>
      <c r="AA47" s="451">
        <f>Presupuesto!D37</f>
        <v>0</v>
      </c>
      <c r="AB47" s="451">
        <f>Presupuesto!E37</f>
        <v>0</v>
      </c>
      <c r="AC47" s="441" t="e">
        <f>Presupuesto!F37</f>
        <v>#DIV/0!</v>
      </c>
      <c r="AD47" s="441" t="e">
        <f>Presupuesto!G37</f>
        <v>#DIV/0!</v>
      </c>
      <c r="AE47" s="441" t="e">
        <f>Presupuesto!#REF!</f>
        <v>#REF!</v>
      </c>
    </row>
    <row r="48" spans="2:31" ht="20.25" x14ac:dyDescent="0.2">
      <c r="B48" s="460"/>
      <c r="C48" s="49">
        <f>VLOOKUP(G48,'Sheet 1'!D:E,2,FALSE)</f>
        <v>24510</v>
      </c>
      <c r="D48" s="90" t="s">
        <v>574</v>
      </c>
      <c r="E48" s="90" t="s">
        <v>572</v>
      </c>
      <c r="F48" s="336" t="s">
        <v>271</v>
      </c>
      <c r="G48" s="342" t="s">
        <v>195</v>
      </c>
      <c r="H48" s="85" t="s">
        <v>37</v>
      </c>
      <c r="I48" s="74"/>
      <c r="J48" s="101" t="str">
        <f>VLOOKUP(C48,'Sheet 1'!E:L,7,FALSE)</f>
        <v>02/12/2024</v>
      </c>
      <c r="K48" s="70">
        <f t="shared" si="16"/>
        <v>2469</v>
      </c>
      <c r="L48" s="39">
        <f>VLOOKUP(C48,'Sheet 1'!E:K,4,FALSE)</f>
        <v>100</v>
      </c>
      <c r="M48" s="39">
        <f>VLOOKUP(C48,'Sheet 1'!E:J,6,FALSE)</f>
        <v>96.67</v>
      </c>
      <c r="N48" s="28">
        <f t="shared" si="20"/>
        <v>96.67</v>
      </c>
      <c r="O48" s="43">
        <f t="shared" si="17"/>
        <v>100</v>
      </c>
      <c r="P48" s="30">
        <f t="shared" si="21"/>
        <v>96.67</v>
      </c>
      <c r="Q48" s="8">
        <f t="shared" si="30"/>
        <v>0.9667</v>
      </c>
      <c r="R48" s="68">
        <f t="shared" si="22"/>
        <v>0.9667</v>
      </c>
      <c r="S48" s="449"/>
      <c r="T48" s="132">
        <v>45292</v>
      </c>
      <c r="U48" s="132">
        <v>45657</v>
      </c>
      <c r="V48" s="83">
        <f t="shared" si="18"/>
        <v>366</v>
      </c>
      <c r="W48" s="83">
        <f>'TABLA CONTENIDO'!$F$3-T48+1</f>
        <v>366</v>
      </c>
      <c r="X48" s="38">
        <f t="shared" si="19"/>
        <v>1</v>
      </c>
      <c r="Y48" s="449"/>
      <c r="Z48" s="452"/>
      <c r="AA48" s="452"/>
      <c r="AB48" s="452"/>
      <c r="AC48" s="442"/>
      <c r="AD48" s="442"/>
      <c r="AE48" s="442"/>
    </row>
    <row r="49" spans="2:31" ht="20.25" x14ac:dyDescent="0.2">
      <c r="B49" s="461"/>
      <c r="C49" s="49">
        <f>VLOOKUP(G49,'Sheet 1'!D:E,2,FALSE)</f>
        <v>24525</v>
      </c>
      <c r="D49" s="90" t="s">
        <v>574</v>
      </c>
      <c r="E49" s="90" t="s">
        <v>572</v>
      </c>
      <c r="F49" s="336" t="s">
        <v>606</v>
      </c>
      <c r="G49" s="342" t="s">
        <v>607</v>
      </c>
      <c r="H49" s="240" t="s">
        <v>37</v>
      </c>
      <c r="I49" s="241"/>
      <c r="J49" s="242" t="str">
        <f>VLOOKUP(C49,'Sheet 1'!E:L,7,FALSE)</f>
        <v>06/12/2024</v>
      </c>
      <c r="K49" s="243">
        <f t="shared" ref="K49" si="31">J49-"28/02/2018"</f>
        <v>2473</v>
      </c>
      <c r="L49" s="244">
        <f>VLOOKUP(C49,'Sheet 1'!E:K,4,FALSE)</f>
        <v>100</v>
      </c>
      <c r="M49" s="244">
        <f>VLOOKUP(C49,'Sheet 1'!E:J,6,FALSE)</f>
        <v>96.25</v>
      </c>
      <c r="N49" s="245">
        <f t="shared" ref="N49" si="32">IF(K49&lt;0,0,M49)</f>
        <v>96.25</v>
      </c>
      <c r="O49" s="43">
        <f t="shared" ref="O49" si="33">L49</f>
        <v>100</v>
      </c>
      <c r="P49" s="30">
        <f t="shared" ref="P49" si="34">N49</f>
        <v>96.25</v>
      </c>
      <c r="Q49" s="8">
        <f t="shared" ref="Q49" si="35">IF(P49/O49&gt;100%,100%,P49/O49)</f>
        <v>0.96250000000000002</v>
      </c>
      <c r="R49" s="68">
        <f t="shared" ref="R49" si="36">AVERAGE(Q49)</f>
        <v>0.96250000000000002</v>
      </c>
      <c r="S49" s="450"/>
      <c r="T49" s="132">
        <v>45292</v>
      </c>
      <c r="U49" s="132">
        <v>45657</v>
      </c>
      <c r="V49" s="83">
        <f t="shared" ref="V49" si="37">U49-T49+1</f>
        <v>366</v>
      </c>
      <c r="W49" s="83">
        <f>'TABLA CONTENIDO'!$F$3-T49+1</f>
        <v>366</v>
      </c>
      <c r="X49" s="38">
        <f t="shared" ref="X49" si="38">IF(W49/V49&gt;100%,100%,W49/V49)</f>
        <v>1</v>
      </c>
      <c r="Y49" s="450"/>
      <c r="Z49" s="453"/>
      <c r="AA49" s="453"/>
      <c r="AB49" s="453"/>
      <c r="AC49" s="443"/>
      <c r="AD49" s="443"/>
      <c r="AE49" s="443"/>
    </row>
    <row r="50" spans="2:31" ht="20.25" x14ac:dyDescent="0.2">
      <c r="B50" s="429" t="s">
        <v>462</v>
      </c>
      <c r="C50" s="49">
        <f>VLOOKUP(G50,'Sheet 1'!D:E,2,FALSE)</f>
        <v>24531</v>
      </c>
      <c r="D50" s="90" t="s">
        <v>574</v>
      </c>
      <c r="E50" s="90" t="s">
        <v>572</v>
      </c>
      <c r="F50" s="336" t="s">
        <v>277</v>
      </c>
      <c r="G50" s="342" t="s">
        <v>199</v>
      </c>
      <c r="H50" s="85" t="s">
        <v>37</v>
      </c>
      <c r="I50" s="75"/>
      <c r="J50" s="101" t="str">
        <f>VLOOKUP(C50,'Sheet 1'!E:L,7,FALSE)</f>
        <v>05/12/2024</v>
      </c>
      <c r="K50" s="70">
        <f t="shared" ref="K50:K64" si="39">J50-"28/02/2018"</f>
        <v>2472</v>
      </c>
      <c r="L50" s="39">
        <f>VLOOKUP(C50,'Sheet 1'!E:K,4,FALSE)</f>
        <v>100</v>
      </c>
      <c r="M50" s="39">
        <f>VLOOKUP(C50,'Sheet 1'!E:J,6,FALSE)</f>
        <v>90.28</v>
      </c>
      <c r="N50" s="28">
        <f>IF(K50&lt;0,0,M50)</f>
        <v>90.28</v>
      </c>
      <c r="O50" s="43">
        <f t="shared" ref="O50:O64" si="40">L50</f>
        <v>100</v>
      </c>
      <c r="P50" s="30">
        <f>N50</f>
        <v>90.28</v>
      </c>
      <c r="Q50" s="8">
        <f>IF(P50/O50&gt;100%,100%,P50/O50)</f>
        <v>0.90280000000000005</v>
      </c>
      <c r="R50" s="68">
        <f>AVERAGE(Q50)</f>
        <v>0.90280000000000005</v>
      </c>
      <c r="S50" s="456">
        <f>AVERAGE(R50:R52)</f>
        <v>0.93306666666666682</v>
      </c>
      <c r="T50" s="132">
        <v>45292</v>
      </c>
      <c r="U50" s="132">
        <v>45657</v>
      </c>
      <c r="V50" s="83">
        <f t="shared" si="18"/>
        <v>366</v>
      </c>
      <c r="W50" s="83">
        <f>'TABLA CONTENIDO'!$F$3-T50+1</f>
        <v>366</v>
      </c>
      <c r="X50" s="38">
        <f t="shared" si="19"/>
        <v>1</v>
      </c>
      <c r="Y50" s="456">
        <f>AVERAGE(X50:X52)</f>
        <v>1</v>
      </c>
      <c r="Z50" s="444">
        <f>Presupuesto!C39</f>
        <v>543692981</v>
      </c>
      <c r="AA50" s="444">
        <f>Presupuesto!D39</f>
        <v>527623908</v>
      </c>
      <c r="AB50" s="444">
        <f>Presupuesto!E39</f>
        <v>411538761</v>
      </c>
      <c r="AC50" s="445">
        <f>Presupuesto!F39</f>
        <v>0.97044458258327226</v>
      </c>
      <c r="AD50" s="445">
        <f>Presupuesto!G39</f>
        <v>0.77998505139763308</v>
      </c>
      <c r="AE50" s="445">
        <f>Presupuesto!H39</f>
        <v>0.75693226762476817</v>
      </c>
    </row>
    <row r="51" spans="2:31" ht="20.25" x14ac:dyDescent="0.2">
      <c r="B51" s="457"/>
      <c r="C51" s="49">
        <f>VLOOKUP(G51,'Sheet 1'!D:E,2,FALSE)</f>
        <v>24532</v>
      </c>
      <c r="D51" s="90" t="s">
        <v>574</v>
      </c>
      <c r="E51" s="90" t="s">
        <v>572</v>
      </c>
      <c r="F51" s="336" t="s">
        <v>276</v>
      </c>
      <c r="G51" s="342" t="s">
        <v>200</v>
      </c>
      <c r="H51" s="85" t="s">
        <v>37</v>
      </c>
      <c r="I51" s="76"/>
      <c r="J51" s="101" t="str">
        <f>VLOOKUP(C51,'Sheet 1'!E:L,7,FALSE)</f>
        <v>05/12/2024</v>
      </c>
      <c r="K51" s="70">
        <f t="shared" si="39"/>
        <v>2472</v>
      </c>
      <c r="L51" s="39">
        <f>VLOOKUP(C51,'Sheet 1'!E:K,4,FALSE)</f>
        <v>100</v>
      </c>
      <c r="M51" s="39">
        <f>VLOOKUP(C51,'Sheet 1'!E:J,6,FALSE)</f>
        <v>97.1</v>
      </c>
      <c r="N51" s="28">
        <f t="shared" ref="N51:N64" si="41">IF(K51&lt;0,0,M51)</f>
        <v>97.1</v>
      </c>
      <c r="O51" s="43">
        <f t="shared" si="40"/>
        <v>100</v>
      </c>
      <c r="P51" s="30">
        <f t="shared" ref="P51:P64" si="42">N51</f>
        <v>97.1</v>
      </c>
      <c r="Q51" s="8">
        <f>IF(P51/O51&gt;100%,100%,P51/O51)</f>
        <v>0.97099999999999997</v>
      </c>
      <c r="R51" s="68">
        <f t="shared" ref="R51:R64" si="43">AVERAGE(Q51)</f>
        <v>0.97099999999999997</v>
      </c>
      <c r="S51" s="456"/>
      <c r="T51" s="132">
        <v>45292</v>
      </c>
      <c r="U51" s="132">
        <v>45657</v>
      </c>
      <c r="V51" s="83">
        <f t="shared" si="18"/>
        <v>366</v>
      </c>
      <c r="W51" s="83">
        <f>'TABLA CONTENIDO'!$F$3-T51+1</f>
        <v>366</v>
      </c>
      <c r="X51" s="38">
        <f t="shared" si="19"/>
        <v>1</v>
      </c>
      <c r="Y51" s="456"/>
      <c r="Z51" s="444"/>
      <c r="AA51" s="444"/>
      <c r="AB51" s="444"/>
      <c r="AC51" s="445"/>
      <c r="AD51" s="445"/>
      <c r="AE51" s="445"/>
    </row>
    <row r="52" spans="2:31" ht="20.25" x14ac:dyDescent="0.2">
      <c r="B52" s="458"/>
      <c r="C52" s="49">
        <f>VLOOKUP(G52,'Sheet 1'!D:E,2,FALSE)</f>
        <v>24553</v>
      </c>
      <c r="D52" s="90" t="s">
        <v>574</v>
      </c>
      <c r="E52" s="90" t="s">
        <v>572</v>
      </c>
      <c r="F52" s="336" t="s">
        <v>275</v>
      </c>
      <c r="G52" s="342" t="s">
        <v>201</v>
      </c>
      <c r="H52" s="85" t="s">
        <v>37</v>
      </c>
      <c r="I52" s="75"/>
      <c r="J52" s="101" t="str">
        <f>VLOOKUP(C52,'Sheet 1'!E:L,7,FALSE)</f>
        <v>05/12/2024</v>
      </c>
      <c r="K52" s="70">
        <f t="shared" si="39"/>
        <v>2472</v>
      </c>
      <c r="L52" s="39">
        <f>VLOOKUP(C52,'Sheet 1'!E:K,4,FALSE)</f>
        <v>100</v>
      </c>
      <c r="M52" s="39">
        <f>VLOOKUP(C52,'Sheet 1'!E:J,6,FALSE)</f>
        <v>92.54</v>
      </c>
      <c r="N52" s="28">
        <f t="shared" si="41"/>
        <v>92.54</v>
      </c>
      <c r="O52" s="43">
        <f t="shared" si="40"/>
        <v>100</v>
      </c>
      <c r="P52" s="30">
        <f t="shared" si="42"/>
        <v>92.54</v>
      </c>
      <c r="Q52" s="8">
        <f t="shared" ref="Q52:Q54" si="44">IF(P52/O52&gt;100%,100%,P52/O52)</f>
        <v>0.92540000000000011</v>
      </c>
      <c r="R52" s="68">
        <f t="shared" si="43"/>
        <v>0.92540000000000011</v>
      </c>
      <c r="S52" s="456"/>
      <c r="T52" s="132">
        <v>45292</v>
      </c>
      <c r="U52" s="132">
        <v>45657</v>
      </c>
      <c r="V52" s="83">
        <f t="shared" si="18"/>
        <v>366</v>
      </c>
      <c r="W52" s="83">
        <f>'TABLA CONTENIDO'!$F$3-T52+1</f>
        <v>366</v>
      </c>
      <c r="X52" s="38">
        <f t="shared" si="19"/>
        <v>1</v>
      </c>
      <c r="Y52" s="456"/>
      <c r="Z52" s="444"/>
      <c r="AA52" s="444"/>
      <c r="AB52" s="444"/>
      <c r="AC52" s="445"/>
      <c r="AD52" s="445"/>
      <c r="AE52" s="445"/>
    </row>
    <row r="53" spans="2:31" ht="20.25" customHeight="1" x14ac:dyDescent="0.2">
      <c r="B53" s="429" t="s">
        <v>463</v>
      </c>
      <c r="C53" s="49">
        <f>VLOOKUP(G53,'Sheet 1'!D:E,2,FALSE)</f>
        <v>24536</v>
      </c>
      <c r="D53" s="90" t="s">
        <v>574</v>
      </c>
      <c r="E53" s="90" t="s">
        <v>572</v>
      </c>
      <c r="F53" s="336" t="s">
        <v>280</v>
      </c>
      <c r="G53" s="342" t="s">
        <v>202</v>
      </c>
      <c r="H53" s="85" t="s">
        <v>37</v>
      </c>
      <c r="I53" s="75"/>
      <c r="J53" s="101" t="str">
        <f>VLOOKUP(C53,'Sheet 1'!E:L,7,FALSE)</f>
        <v>04/12/2024</v>
      </c>
      <c r="K53" s="70">
        <f t="shared" si="39"/>
        <v>2471</v>
      </c>
      <c r="L53" s="39">
        <f>VLOOKUP(C53,'Sheet 1'!E:K,4,FALSE)</f>
        <v>100</v>
      </c>
      <c r="M53" s="39">
        <f>VLOOKUP(C53,'Sheet 1'!E:J,6,FALSE)</f>
        <v>93.22</v>
      </c>
      <c r="N53" s="28">
        <f t="shared" si="41"/>
        <v>93.22</v>
      </c>
      <c r="O53" s="43">
        <f t="shared" si="40"/>
        <v>100</v>
      </c>
      <c r="P53" s="30">
        <f t="shared" si="42"/>
        <v>93.22</v>
      </c>
      <c r="Q53" s="8">
        <f t="shared" si="44"/>
        <v>0.93220000000000003</v>
      </c>
      <c r="R53" s="68">
        <f t="shared" si="43"/>
        <v>0.93220000000000003</v>
      </c>
      <c r="S53" s="448">
        <f>AVERAGE(R53:R56)</f>
        <v>0.94972500000000004</v>
      </c>
      <c r="T53" s="132">
        <v>45292</v>
      </c>
      <c r="U53" s="132">
        <v>45657</v>
      </c>
      <c r="V53" s="83">
        <f t="shared" si="18"/>
        <v>366</v>
      </c>
      <c r="W53" s="83">
        <f>'TABLA CONTENIDO'!$F$3-T53+1</f>
        <v>366</v>
      </c>
      <c r="X53" s="38">
        <f t="shared" si="19"/>
        <v>1</v>
      </c>
      <c r="Y53" s="448">
        <f>AVERAGE(X53:X56)</f>
        <v>1</v>
      </c>
      <c r="Z53" s="451">
        <f>Presupuesto!C40</f>
        <v>11548571</v>
      </c>
      <c r="AA53" s="451">
        <f>Presupuesto!D40</f>
        <v>6018022</v>
      </c>
      <c r="AB53" s="451">
        <f>Presupuesto!E40</f>
        <v>1742059</v>
      </c>
      <c r="AC53" s="441">
        <f>Presupuesto!F40</f>
        <v>0.5211053384873332</v>
      </c>
      <c r="AD53" s="441">
        <f>Presupuesto!G40</f>
        <v>0.28947368421052633</v>
      </c>
      <c r="AE53" s="441">
        <f>Presupuesto!H40</f>
        <v>0.15084628219370172</v>
      </c>
    </row>
    <row r="54" spans="2:31" ht="20.25" x14ac:dyDescent="0.2">
      <c r="B54" s="411"/>
      <c r="C54" s="49">
        <f>VLOOKUP(G54,'Sheet 1'!D:E,2,FALSE)</f>
        <v>24557</v>
      </c>
      <c r="D54" s="90" t="s">
        <v>574</v>
      </c>
      <c r="E54" s="90" t="s">
        <v>572</v>
      </c>
      <c r="F54" s="336" t="s">
        <v>279</v>
      </c>
      <c r="G54" s="342" t="s">
        <v>203</v>
      </c>
      <c r="H54" s="85" t="s">
        <v>37</v>
      </c>
      <c r="I54" s="75"/>
      <c r="J54" s="101" t="str">
        <f>VLOOKUP(C54,'Sheet 1'!E:L,7,FALSE)</f>
        <v>04/12/2024</v>
      </c>
      <c r="K54" s="70">
        <f t="shared" si="39"/>
        <v>2471</v>
      </c>
      <c r="L54" s="39">
        <f>VLOOKUP(C54,'Sheet 1'!E:K,4,FALSE)</f>
        <v>100</v>
      </c>
      <c r="M54" s="39">
        <f>VLOOKUP(C54,'Sheet 1'!E:J,6,FALSE)</f>
        <v>95</v>
      </c>
      <c r="N54" s="28">
        <f t="shared" si="41"/>
        <v>95</v>
      </c>
      <c r="O54" s="43">
        <f t="shared" si="40"/>
        <v>100</v>
      </c>
      <c r="P54" s="30">
        <f t="shared" si="42"/>
        <v>95</v>
      </c>
      <c r="Q54" s="8">
        <f t="shared" si="44"/>
        <v>0.95</v>
      </c>
      <c r="R54" s="68">
        <f t="shared" si="43"/>
        <v>0.95</v>
      </c>
      <c r="S54" s="449"/>
      <c r="T54" s="132">
        <v>45292</v>
      </c>
      <c r="U54" s="132">
        <v>45657</v>
      </c>
      <c r="V54" s="83">
        <f t="shared" si="18"/>
        <v>366</v>
      </c>
      <c r="W54" s="83">
        <f>'TABLA CONTENIDO'!$F$3-T54+1</f>
        <v>366</v>
      </c>
      <c r="X54" s="38">
        <f t="shared" si="19"/>
        <v>1</v>
      </c>
      <c r="Y54" s="449"/>
      <c r="Z54" s="452"/>
      <c r="AA54" s="452"/>
      <c r="AB54" s="452"/>
      <c r="AC54" s="442"/>
      <c r="AD54" s="442"/>
      <c r="AE54" s="442"/>
    </row>
    <row r="55" spans="2:31" ht="20.25" x14ac:dyDescent="0.2">
      <c r="B55" s="411"/>
      <c r="C55" s="49">
        <f>VLOOKUP(G55,'Sheet 1'!D:E,2,FALSE)</f>
        <v>24558</v>
      </c>
      <c r="D55" s="90" t="s">
        <v>574</v>
      </c>
      <c r="E55" s="90" t="s">
        <v>572</v>
      </c>
      <c r="F55" s="336" t="s">
        <v>278</v>
      </c>
      <c r="G55" s="342" t="s">
        <v>204</v>
      </c>
      <c r="H55" s="85" t="s">
        <v>37</v>
      </c>
      <c r="I55" s="75"/>
      <c r="J55" s="101" t="str">
        <f>VLOOKUP(C55,'Sheet 1'!E:L,7,FALSE)</f>
        <v>04/12/2024</v>
      </c>
      <c r="K55" s="70">
        <f t="shared" si="39"/>
        <v>2471</v>
      </c>
      <c r="L55" s="39">
        <f>VLOOKUP(C55,'Sheet 1'!E:K,4,FALSE)</f>
        <v>100</v>
      </c>
      <c r="M55" s="39">
        <f>VLOOKUP(C55,'Sheet 1'!E:J,6,FALSE)</f>
        <v>95</v>
      </c>
      <c r="N55" s="28">
        <f t="shared" si="41"/>
        <v>95</v>
      </c>
      <c r="O55" s="43">
        <f t="shared" si="40"/>
        <v>100</v>
      </c>
      <c r="P55" s="30">
        <f t="shared" si="42"/>
        <v>95</v>
      </c>
      <c r="Q55" s="8">
        <f>IF(P55/O55&gt;100%,100%,P55/O55)</f>
        <v>0.95</v>
      </c>
      <c r="R55" s="68">
        <f t="shared" si="43"/>
        <v>0.95</v>
      </c>
      <c r="S55" s="449"/>
      <c r="T55" s="132">
        <v>45292</v>
      </c>
      <c r="U55" s="132">
        <v>45657</v>
      </c>
      <c r="V55" s="83">
        <f t="shared" si="18"/>
        <v>366</v>
      </c>
      <c r="W55" s="83">
        <f>'TABLA CONTENIDO'!$F$3-T55+1</f>
        <v>366</v>
      </c>
      <c r="X55" s="38">
        <f t="shared" si="19"/>
        <v>1</v>
      </c>
      <c r="Y55" s="449"/>
      <c r="Z55" s="452"/>
      <c r="AA55" s="452"/>
      <c r="AB55" s="452"/>
      <c r="AC55" s="442"/>
      <c r="AD55" s="442"/>
      <c r="AE55" s="442"/>
    </row>
    <row r="56" spans="2:31" ht="20.25" x14ac:dyDescent="0.2">
      <c r="B56" s="405"/>
      <c r="C56" s="49">
        <f>VLOOKUP(G56,'Sheet 1'!D:E,2,FALSE)</f>
        <v>24537</v>
      </c>
      <c r="D56" s="90" t="s">
        <v>574</v>
      </c>
      <c r="E56" s="90" t="s">
        <v>572</v>
      </c>
      <c r="F56" s="336" t="s">
        <v>604</v>
      </c>
      <c r="G56" s="342" t="s">
        <v>605</v>
      </c>
      <c r="H56" s="240" t="s">
        <v>37</v>
      </c>
      <c r="I56" s="241"/>
      <c r="J56" s="242" t="str">
        <f>VLOOKUP(C56,'Sheet 1'!E:L,7,FALSE)</f>
        <v>06/12/2024</v>
      </c>
      <c r="K56" s="243">
        <f t="shared" ref="K56" si="45">J56-"28/02/2018"</f>
        <v>2473</v>
      </c>
      <c r="L56" s="244">
        <f>VLOOKUP(C56,'Sheet 1'!E:K,4,FALSE)</f>
        <v>100</v>
      </c>
      <c r="M56" s="244">
        <f>VLOOKUP(C56,'Sheet 1'!E:J,6,FALSE)</f>
        <v>96.67</v>
      </c>
      <c r="N56" s="245">
        <f t="shared" ref="N56" si="46">IF(K56&lt;0,0,M56)</f>
        <v>96.67</v>
      </c>
      <c r="O56" s="43">
        <f t="shared" ref="O56" si="47">L56</f>
        <v>100</v>
      </c>
      <c r="P56" s="30">
        <f t="shared" ref="P56" si="48">N56</f>
        <v>96.67</v>
      </c>
      <c r="Q56" s="8">
        <f>IF(P56/O56&gt;100%,100%,P56/O56)</f>
        <v>0.9667</v>
      </c>
      <c r="R56" s="68">
        <f t="shared" ref="R56" si="49">AVERAGE(Q56)</f>
        <v>0.9667</v>
      </c>
      <c r="S56" s="450"/>
      <c r="T56" s="132">
        <v>45292</v>
      </c>
      <c r="U56" s="132">
        <v>45657</v>
      </c>
      <c r="V56" s="83">
        <f t="shared" ref="V56" si="50">U56-T56+1</f>
        <v>366</v>
      </c>
      <c r="W56" s="83">
        <f>'TABLA CONTENIDO'!$F$3-T56+1</f>
        <v>366</v>
      </c>
      <c r="X56" s="38">
        <f t="shared" ref="X56" si="51">IF(W56/V56&gt;100%,100%,W56/V56)</f>
        <v>1</v>
      </c>
      <c r="Y56" s="450"/>
      <c r="Z56" s="453"/>
      <c r="AA56" s="453"/>
      <c r="AB56" s="453"/>
      <c r="AC56" s="443"/>
      <c r="AD56" s="443"/>
      <c r="AE56" s="443"/>
    </row>
    <row r="57" spans="2:31" ht="20.25" customHeight="1" x14ac:dyDescent="0.2">
      <c r="B57" s="429" t="s">
        <v>464</v>
      </c>
      <c r="C57" s="49">
        <f>VLOOKUP(G57,'Sheet 1'!D:E,2,FALSE)</f>
        <v>24538</v>
      </c>
      <c r="D57" s="90" t="s">
        <v>498</v>
      </c>
      <c r="E57" s="90" t="s">
        <v>572</v>
      </c>
      <c r="F57" s="336" t="s">
        <v>282</v>
      </c>
      <c r="G57" s="342" t="s">
        <v>706</v>
      </c>
      <c r="H57" s="85" t="s">
        <v>37</v>
      </c>
      <c r="I57" s="75"/>
      <c r="J57" s="101" t="str">
        <f>VLOOKUP(C57,'Sheet 1'!E:L,7,FALSE)</f>
        <v>03/12/2024</v>
      </c>
      <c r="K57" s="70">
        <f t="shared" si="39"/>
        <v>2470</v>
      </c>
      <c r="L57" s="39">
        <f>VLOOKUP(C57,'Sheet 1'!E:K,4,FALSE)</f>
        <v>100</v>
      </c>
      <c r="M57" s="39">
        <f>VLOOKUP(C57,'Sheet 1'!E:J,6,FALSE)</f>
        <v>100</v>
      </c>
      <c r="N57" s="28">
        <f t="shared" si="41"/>
        <v>100</v>
      </c>
      <c r="O57" s="43">
        <f t="shared" si="40"/>
        <v>100</v>
      </c>
      <c r="P57" s="30">
        <f t="shared" si="42"/>
        <v>100</v>
      </c>
      <c r="Q57" s="8">
        <f>IF(P57/O57&gt;100%,100%,P57/O57)</f>
        <v>1</v>
      </c>
      <c r="R57" s="68">
        <f t="shared" si="43"/>
        <v>1</v>
      </c>
      <c r="S57" s="456">
        <f>AVERAGE(R57:R58)</f>
        <v>0.97299999999999998</v>
      </c>
      <c r="T57" s="132">
        <v>45292</v>
      </c>
      <c r="U57" s="132">
        <v>45657</v>
      </c>
      <c r="V57" s="83">
        <f t="shared" si="18"/>
        <v>366</v>
      </c>
      <c r="W57" s="83">
        <f>'TABLA CONTENIDO'!$F$3-T57+1</f>
        <v>366</v>
      </c>
      <c r="X57" s="38">
        <f t="shared" si="19"/>
        <v>1</v>
      </c>
      <c r="Y57" s="456">
        <f>AVERAGE(X57:X58)</f>
        <v>1</v>
      </c>
      <c r="Z57" s="444">
        <f>Presupuesto!C41</f>
        <v>41598770</v>
      </c>
      <c r="AA57" s="444">
        <f>Presupuesto!D41</f>
        <v>41598770</v>
      </c>
      <c r="AB57" s="444">
        <f>Presupuesto!E41</f>
        <v>41598770</v>
      </c>
      <c r="AC57" s="445">
        <f>Presupuesto!F41</f>
        <v>1</v>
      </c>
      <c r="AD57" s="445">
        <f>Presupuesto!G41</f>
        <v>1</v>
      </c>
      <c r="AE57" s="445">
        <f>Presupuesto!H41</f>
        <v>1</v>
      </c>
    </row>
    <row r="58" spans="2:31" ht="20.25" x14ac:dyDescent="0.2">
      <c r="B58" s="458"/>
      <c r="C58" s="49">
        <f>VLOOKUP(G58,'Sheet 1'!D:E,2,FALSE)</f>
        <v>24561</v>
      </c>
      <c r="D58" s="90" t="s">
        <v>499</v>
      </c>
      <c r="E58" s="90" t="s">
        <v>572</v>
      </c>
      <c r="F58" s="336" t="s">
        <v>281</v>
      </c>
      <c r="G58" s="342" t="s">
        <v>746</v>
      </c>
      <c r="H58" s="85" t="s">
        <v>37</v>
      </c>
      <c r="I58" s="75"/>
      <c r="J58" s="101" t="str">
        <f>VLOOKUP(C58,'Sheet 1'!E:L,7,FALSE)</f>
        <v>03/12/2024</v>
      </c>
      <c r="K58" s="70">
        <f t="shared" si="39"/>
        <v>2470</v>
      </c>
      <c r="L58" s="39">
        <f>VLOOKUP(C58,'Sheet 1'!E:K,4,FALSE)</f>
        <v>100</v>
      </c>
      <c r="M58" s="39">
        <f>VLOOKUP(C58,'Sheet 1'!E:J,6,FALSE)</f>
        <v>94.6</v>
      </c>
      <c r="N58" s="28">
        <f t="shared" si="41"/>
        <v>94.6</v>
      </c>
      <c r="O58" s="43">
        <f t="shared" si="40"/>
        <v>100</v>
      </c>
      <c r="P58" s="30">
        <f t="shared" si="42"/>
        <v>94.6</v>
      </c>
      <c r="Q58" s="8">
        <f>IF(P58/O58&gt;100%,100%,P58/O58)</f>
        <v>0.94599999999999995</v>
      </c>
      <c r="R58" s="68">
        <f t="shared" si="43"/>
        <v>0.94599999999999995</v>
      </c>
      <c r="S58" s="456"/>
      <c r="T58" s="132">
        <v>45292</v>
      </c>
      <c r="U58" s="132">
        <v>45657</v>
      </c>
      <c r="V58" s="83">
        <f t="shared" si="18"/>
        <v>366</v>
      </c>
      <c r="W58" s="83">
        <f>'TABLA CONTENIDO'!$F$3-T58+1</f>
        <v>366</v>
      </c>
      <c r="X58" s="38">
        <f t="shared" si="19"/>
        <v>1</v>
      </c>
      <c r="Y58" s="456"/>
      <c r="Z58" s="444"/>
      <c r="AA58" s="444"/>
      <c r="AB58" s="444"/>
      <c r="AC58" s="445"/>
      <c r="AD58" s="445"/>
      <c r="AE58" s="445"/>
    </row>
    <row r="59" spans="2:31" ht="20.25" x14ac:dyDescent="0.2">
      <c r="B59" s="295" t="s">
        <v>465</v>
      </c>
      <c r="C59" s="49">
        <f>VLOOKUP(G59,'Sheet 1'!D:E,2,FALSE)</f>
        <v>24563</v>
      </c>
      <c r="D59" s="90" t="s">
        <v>574</v>
      </c>
      <c r="E59" s="90" t="s">
        <v>572</v>
      </c>
      <c r="F59" s="336" t="s">
        <v>283</v>
      </c>
      <c r="G59" s="342" t="s">
        <v>205</v>
      </c>
      <c r="H59" s="85" t="s">
        <v>37</v>
      </c>
      <c r="I59" s="75"/>
      <c r="J59" s="101" t="str">
        <f>VLOOKUP(C59,'Sheet 1'!E:L,7,FALSE)</f>
        <v>10/12/2024</v>
      </c>
      <c r="K59" s="70">
        <f t="shared" si="39"/>
        <v>2477</v>
      </c>
      <c r="L59" s="39">
        <f>VLOOKUP(C59,'Sheet 1'!E:K,4,FALSE)</f>
        <v>100</v>
      </c>
      <c r="M59" s="39">
        <f>VLOOKUP(C59,'Sheet 1'!E:J,6,FALSE)</f>
        <v>91.22</v>
      </c>
      <c r="N59" s="28">
        <f t="shared" si="41"/>
        <v>91.22</v>
      </c>
      <c r="O59" s="43">
        <f t="shared" si="40"/>
        <v>100</v>
      </c>
      <c r="P59" s="30">
        <f t="shared" si="42"/>
        <v>91.22</v>
      </c>
      <c r="Q59" s="8">
        <f>IF(P59/O59&gt;100%,100%,P59/O59)</f>
        <v>0.91220000000000001</v>
      </c>
      <c r="R59" s="68">
        <f t="shared" si="43"/>
        <v>0.91220000000000001</v>
      </c>
      <c r="S59" s="81">
        <f t="shared" ref="S59" si="52">AVERAGE(R59)</f>
        <v>0.91220000000000001</v>
      </c>
      <c r="T59" s="132">
        <v>45292</v>
      </c>
      <c r="U59" s="132">
        <v>45657</v>
      </c>
      <c r="V59" s="83">
        <f t="shared" si="18"/>
        <v>366</v>
      </c>
      <c r="W59" s="83">
        <f>'TABLA CONTENIDO'!$F$3-T59+1</f>
        <v>366</v>
      </c>
      <c r="X59" s="38">
        <f t="shared" si="19"/>
        <v>1</v>
      </c>
      <c r="Y59" s="81">
        <f>AVERAGE(X59)</f>
        <v>1</v>
      </c>
      <c r="Z59" s="161">
        <f>Presupuesto!C42</f>
        <v>71359252</v>
      </c>
      <c r="AA59" s="161">
        <f>Presupuesto!D42</f>
        <v>71002252</v>
      </c>
      <c r="AB59" s="161">
        <f>Presupuesto!E42</f>
        <v>60391753</v>
      </c>
      <c r="AC59" s="162">
        <f>Presupuesto!F42</f>
        <v>0.99499714486917545</v>
      </c>
      <c r="AD59" s="162">
        <f>Presupuesto!G42</f>
        <v>0.85056109206226305</v>
      </c>
      <c r="AE59" s="162">
        <f>Presupuesto!H42</f>
        <v>0.84630585813875969</v>
      </c>
    </row>
    <row r="60" spans="2:31" ht="20.25" customHeight="1" x14ac:dyDescent="0.2">
      <c r="B60" s="429" t="s">
        <v>466</v>
      </c>
      <c r="C60" s="49">
        <f>VLOOKUP(G60,'Sheet 1'!D:E,2,FALSE)</f>
        <v>24567</v>
      </c>
      <c r="D60" s="90" t="s">
        <v>574</v>
      </c>
      <c r="E60" s="90" t="s">
        <v>572</v>
      </c>
      <c r="F60" s="336" t="s">
        <v>288</v>
      </c>
      <c r="G60" s="342" t="s">
        <v>634</v>
      </c>
      <c r="H60" s="85" t="s">
        <v>37</v>
      </c>
      <c r="I60" s="75"/>
      <c r="J60" s="101" t="str">
        <f>VLOOKUP(C60,'Sheet 1'!E:L,7,FALSE)</f>
        <v>10/12/2024</v>
      </c>
      <c r="K60" s="70">
        <f t="shared" si="39"/>
        <v>2477</v>
      </c>
      <c r="L60" s="39">
        <f>VLOOKUP(C60,'Sheet 1'!E:K,4,FALSE)</f>
        <v>100</v>
      </c>
      <c r="M60" s="39">
        <f>VLOOKUP(C60,'Sheet 1'!E:J,6,FALSE)</f>
        <v>100</v>
      </c>
      <c r="N60" s="28">
        <f t="shared" si="41"/>
        <v>100</v>
      </c>
      <c r="O60" s="43">
        <f t="shared" si="40"/>
        <v>100</v>
      </c>
      <c r="P60" s="30">
        <f t="shared" si="42"/>
        <v>100</v>
      </c>
      <c r="Q60" s="8">
        <f t="shared" ref="Q60:Q64" si="53">IF(P60/O60&gt;100%,100%,P60/O60)</f>
        <v>1</v>
      </c>
      <c r="R60" s="68">
        <f t="shared" si="43"/>
        <v>1</v>
      </c>
      <c r="S60" s="456">
        <f>AVERAGE(R60:R64)</f>
        <v>1</v>
      </c>
      <c r="T60" s="132">
        <v>45292</v>
      </c>
      <c r="U60" s="132">
        <v>45657</v>
      </c>
      <c r="V60" s="83">
        <f t="shared" si="18"/>
        <v>366</v>
      </c>
      <c r="W60" s="83">
        <f>'TABLA CONTENIDO'!$F$3-T60+1</f>
        <v>366</v>
      </c>
      <c r="X60" s="38">
        <f t="shared" si="19"/>
        <v>1</v>
      </c>
      <c r="Y60" s="456">
        <f>AVERAGE(X60:X64)</f>
        <v>1</v>
      </c>
      <c r="Z60" s="444">
        <f>Presupuesto!C43</f>
        <v>0</v>
      </c>
      <c r="AA60" s="444">
        <f>Presupuesto!D43</f>
        <v>0</v>
      </c>
      <c r="AB60" s="444">
        <f>Presupuesto!E43</f>
        <v>0</v>
      </c>
      <c r="AC60" s="445" t="e">
        <f>Presupuesto!F43</f>
        <v>#DIV/0!</v>
      </c>
      <c r="AD60" s="445" t="e">
        <f>Presupuesto!G43</f>
        <v>#DIV/0!</v>
      </c>
      <c r="AE60" s="445" t="e">
        <f>Presupuesto!H43</f>
        <v>#DIV/0!</v>
      </c>
    </row>
    <row r="61" spans="2:31" ht="20.25" x14ac:dyDescent="0.2">
      <c r="B61" s="457"/>
      <c r="C61" s="49">
        <f>VLOOKUP(G61,'Sheet 1'!D:E,2,FALSE)</f>
        <v>24568</v>
      </c>
      <c r="D61" s="90" t="s">
        <v>574</v>
      </c>
      <c r="E61" s="90" t="s">
        <v>572</v>
      </c>
      <c r="F61" s="336" t="s">
        <v>287</v>
      </c>
      <c r="G61" s="342" t="s">
        <v>206</v>
      </c>
      <c r="H61" s="85" t="s">
        <v>37</v>
      </c>
      <c r="I61" s="75"/>
      <c r="J61" s="101" t="str">
        <f>VLOOKUP(C61,'Sheet 1'!E:L,7,FALSE)</f>
        <v>10/12/2024</v>
      </c>
      <c r="K61" s="70">
        <f t="shared" si="39"/>
        <v>2477</v>
      </c>
      <c r="L61" s="39">
        <f>VLOOKUP(C61,'Sheet 1'!E:K,4,FALSE)</f>
        <v>100</v>
      </c>
      <c r="M61" s="39">
        <f>VLOOKUP(C61,'Sheet 1'!E:J,6,FALSE)</f>
        <v>100</v>
      </c>
      <c r="N61" s="28">
        <f t="shared" si="41"/>
        <v>100</v>
      </c>
      <c r="O61" s="43">
        <f t="shared" si="40"/>
        <v>100</v>
      </c>
      <c r="P61" s="30">
        <f t="shared" si="42"/>
        <v>100</v>
      </c>
      <c r="Q61" s="8">
        <f t="shared" si="53"/>
        <v>1</v>
      </c>
      <c r="R61" s="68">
        <f t="shared" si="43"/>
        <v>1</v>
      </c>
      <c r="S61" s="456"/>
      <c r="T61" s="132">
        <v>45292</v>
      </c>
      <c r="U61" s="132">
        <v>45657</v>
      </c>
      <c r="V61" s="83">
        <f t="shared" si="18"/>
        <v>366</v>
      </c>
      <c r="W61" s="83">
        <f>'TABLA CONTENIDO'!$F$3-T61+1</f>
        <v>366</v>
      </c>
      <c r="X61" s="38">
        <f t="shared" si="19"/>
        <v>1</v>
      </c>
      <c r="Y61" s="456"/>
      <c r="Z61" s="444"/>
      <c r="AA61" s="444"/>
      <c r="AB61" s="444"/>
      <c r="AC61" s="445"/>
      <c r="AD61" s="445"/>
      <c r="AE61" s="445"/>
    </row>
    <row r="62" spans="2:31" ht="20.25" x14ac:dyDescent="0.2">
      <c r="B62" s="457"/>
      <c r="C62" s="49">
        <f>VLOOKUP(G62,'Sheet 1'!D:E,2,FALSE)</f>
        <v>24569</v>
      </c>
      <c r="D62" s="90" t="s">
        <v>574</v>
      </c>
      <c r="E62" s="90" t="s">
        <v>572</v>
      </c>
      <c r="F62" s="336" t="s">
        <v>286</v>
      </c>
      <c r="G62" s="342" t="s">
        <v>207</v>
      </c>
      <c r="H62" s="85" t="s">
        <v>37</v>
      </c>
      <c r="I62" s="74"/>
      <c r="J62" s="101" t="str">
        <f>VLOOKUP(C62,'Sheet 1'!E:L,7,FALSE)</f>
        <v>10/12/2024</v>
      </c>
      <c r="K62" s="70">
        <f t="shared" si="39"/>
        <v>2477</v>
      </c>
      <c r="L62" s="39">
        <f>VLOOKUP(C62,'Sheet 1'!E:K,4,FALSE)</f>
        <v>100</v>
      </c>
      <c r="M62" s="39">
        <f>VLOOKUP(C62,'Sheet 1'!E:J,6,FALSE)</f>
        <v>100</v>
      </c>
      <c r="N62" s="28">
        <f t="shared" si="41"/>
        <v>100</v>
      </c>
      <c r="O62" s="43">
        <f t="shared" si="40"/>
        <v>100</v>
      </c>
      <c r="P62" s="30">
        <f t="shared" si="42"/>
        <v>100</v>
      </c>
      <c r="Q62" s="8">
        <f t="shared" si="53"/>
        <v>1</v>
      </c>
      <c r="R62" s="68">
        <f t="shared" si="43"/>
        <v>1</v>
      </c>
      <c r="S62" s="456"/>
      <c r="T62" s="132">
        <v>45292</v>
      </c>
      <c r="U62" s="132">
        <v>45657</v>
      </c>
      <c r="V62" s="83">
        <f t="shared" si="18"/>
        <v>366</v>
      </c>
      <c r="W62" s="83">
        <f>'TABLA CONTENIDO'!$F$3-T62+1</f>
        <v>366</v>
      </c>
      <c r="X62" s="38">
        <f t="shared" si="19"/>
        <v>1</v>
      </c>
      <c r="Y62" s="456"/>
      <c r="Z62" s="444"/>
      <c r="AA62" s="444"/>
      <c r="AB62" s="444"/>
      <c r="AC62" s="445"/>
      <c r="AD62" s="445"/>
      <c r="AE62" s="445"/>
    </row>
    <row r="63" spans="2:31" ht="20.25" x14ac:dyDescent="0.2">
      <c r="B63" s="457"/>
      <c r="C63" s="49">
        <f>VLOOKUP(G63,'Sheet 1'!D:E,2,FALSE)</f>
        <v>24541</v>
      </c>
      <c r="D63" s="90" t="s">
        <v>574</v>
      </c>
      <c r="E63" s="90" t="s">
        <v>572</v>
      </c>
      <c r="F63" s="336" t="s">
        <v>285</v>
      </c>
      <c r="G63" s="342" t="s">
        <v>748</v>
      </c>
      <c r="H63" s="85" t="s">
        <v>37</v>
      </c>
      <c r="I63" s="74"/>
      <c r="J63" s="101" t="str">
        <f>VLOOKUP(C63,'Sheet 1'!E:L,7,FALSE)</f>
        <v>10/12/2024</v>
      </c>
      <c r="K63" s="70">
        <f t="shared" si="39"/>
        <v>2477</v>
      </c>
      <c r="L63" s="39">
        <f>VLOOKUP(C63,'Sheet 1'!E:K,4,FALSE)</f>
        <v>100</v>
      </c>
      <c r="M63" s="39">
        <f>VLOOKUP(C63,'Sheet 1'!E:J,6,FALSE)</f>
        <v>100</v>
      </c>
      <c r="N63" s="28">
        <f t="shared" si="41"/>
        <v>100</v>
      </c>
      <c r="O63" s="43">
        <f t="shared" si="40"/>
        <v>100</v>
      </c>
      <c r="P63" s="30">
        <f t="shared" si="42"/>
        <v>100</v>
      </c>
      <c r="Q63" s="8">
        <f t="shared" si="53"/>
        <v>1</v>
      </c>
      <c r="R63" s="68">
        <f t="shared" si="43"/>
        <v>1</v>
      </c>
      <c r="S63" s="456"/>
      <c r="T63" s="132">
        <v>45292</v>
      </c>
      <c r="U63" s="132">
        <v>45657</v>
      </c>
      <c r="V63" s="83">
        <f t="shared" si="18"/>
        <v>366</v>
      </c>
      <c r="W63" s="83">
        <f>'TABLA CONTENIDO'!$F$3-T63+1</f>
        <v>366</v>
      </c>
      <c r="X63" s="38">
        <f t="shared" si="19"/>
        <v>1</v>
      </c>
      <c r="Y63" s="456"/>
      <c r="Z63" s="444"/>
      <c r="AA63" s="444"/>
      <c r="AB63" s="444"/>
      <c r="AC63" s="445"/>
      <c r="AD63" s="445"/>
      <c r="AE63" s="445"/>
    </row>
    <row r="64" spans="2:31" ht="20.25" x14ac:dyDescent="0.2">
      <c r="B64" s="458"/>
      <c r="C64" s="49">
        <f>VLOOKUP(G64,'Sheet 1'!D:E,2,FALSE)</f>
        <v>24570</v>
      </c>
      <c r="D64" s="90" t="s">
        <v>574</v>
      </c>
      <c r="E64" s="90" t="s">
        <v>572</v>
      </c>
      <c r="F64" s="336" t="s">
        <v>284</v>
      </c>
      <c r="G64" s="342" t="s">
        <v>208</v>
      </c>
      <c r="H64" s="85" t="s">
        <v>37</v>
      </c>
      <c r="I64" s="75"/>
      <c r="J64" s="101" t="str">
        <f>VLOOKUP(C64,'Sheet 1'!E:L,7,FALSE)</f>
        <v>10/12/2024</v>
      </c>
      <c r="K64" s="70">
        <f t="shared" si="39"/>
        <v>2477</v>
      </c>
      <c r="L64" s="39">
        <f>VLOOKUP(C64,'Sheet 1'!E:K,4,FALSE)</f>
        <v>100</v>
      </c>
      <c r="M64" s="39">
        <f>VLOOKUP(C64,'Sheet 1'!E:J,6,FALSE)</f>
        <v>100</v>
      </c>
      <c r="N64" s="28">
        <f t="shared" si="41"/>
        <v>100</v>
      </c>
      <c r="O64" s="43">
        <f t="shared" si="40"/>
        <v>100</v>
      </c>
      <c r="P64" s="30">
        <f t="shared" si="42"/>
        <v>100</v>
      </c>
      <c r="Q64" s="8">
        <f t="shared" si="53"/>
        <v>1</v>
      </c>
      <c r="R64" s="68">
        <f t="shared" si="43"/>
        <v>1</v>
      </c>
      <c r="S64" s="456"/>
      <c r="T64" s="132">
        <v>45292</v>
      </c>
      <c r="U64" s="132">
        <v>45657</v>
      </c>
      <c r="V64" s="83">
        <f t="shared" si="18"/>
        <v>366</v>
      </c>
      <c r="W64" s="83">
        <f>'TABLA CONTENIDO'!$F$3-T64+1</f>
        <v>366</v>
      </c>
      <c r="X64" s="38">
        <f t="shared" si="19"/>
        <v>1</v>
      </c>
      <c r="Y64" s="456"/>
      <c r="Z64" s="444"/>
      <c r="AA64" s="444"/>
      <c r="AB64" s="444"/>
      <c r="AC64" s="445"/>
      <c r="AD64" s="445"/>
      <c r="AE64" s="445"/>
    </row>
    <row r="65" spans="2:25" s="52" customFormat="1" ht="15.75" x14ac:dyDescent="0.2">
      <c r="B65" s="55"/>
      <c r="C65" s="55"/>
      <c r="D65" s="138"/>
      <c r="E65" s="138"/>
      <c r="F65" s="55"/>
      <c r="G65" s="55"/>
      <c r="H65" s="138"/>
      <c r="I65" s="138"/>
      <c r="J65" s="138"/>
      <c r="K65" s="138"/>
      <c r="L65" s="55"/>
      <c r="M65" s="55"/>
      <c r="N65" s="55"/>
      <c r="O65" s="142"/>
      <c r="P65" s="59"/>
      <c r="Q65" s="59"/>
      <c r="R65" s="146"/>
      <c r="S65" s="59"/>
      <c r="T65" s="59"/>
      <c r="U65" s="59"/>
      <c r="V65" s="59"/>
      <c r="W65" s="59"/>
      <c r="X65" s="59"/>
      <c r="Y65" s="59"/>
    </row>
    <row r="66" spans="2:25" ht="15.75" hidden="1" x14ac:dyDescent="0.2">
      <c r="B66" s="25"/>
      <c r="C66" s="25"/>
      <c r="D66" s="26"/>
      <c r="E66" s="26"/>
      <c r="F66" s="25"/>
      <c r="G66" s="25"/>
      <c r="H66" s="26"/>
      <c r="I66" s="26"/>
      <c r="J66" s="26"/>
      <c r="K66" s="26"/>
      <c r="L66" s="25"/>
      <c r="M66" s="25"/>
      <c r="N66" s="25"/>
      <c r="O66" s="24"/>
      <c r="P66" s="23"/>
      <c r="Q66" s="23"/>
      <c r="R66" s="62"/>
      <c r="S66" s="23"/>
      <c r="T66" s="23"/>
      <c r="U66" s="23"/>
      <c r="V66" s="23"/>
      <c r="W66" s="23"/>
      <c r="X66" s="23"/>
      <c r="Y66" s="23"/>
    </row>
    <row r="67" spans="2:25" ht="15.75" hidden="1" x14ac:dyDescent="0.2">
      <c r="B67" s="25"/>
      <c r="C67" s="25"/>
      <c r="D67" s="26"/>
      <c r="E67" s="26"/>
      <c r="F67" s="25"/>
      <c r="G67" s="25"/>
      <c r="H67" s="26"/>
      <c r="I67" s="26"/>
      <c r="J67" s="26"/>
      <c r="K67" s="26"/>
      <c r="L67" s="25"/>
      <c r="M67" s="25"/>
      <c r="N67" s="25"/>
      <c r="O67" s="24"/>
      <c r="P67" s="23"/>
      <c r="Q67" s="23"/>
      <c r="R67" s="62"/>
      <c r="S67" s="23"/>
      <c r="T67" s="23"/>
      <c r="U67" s="23"/>
      <c r="V67" s="23"/>
      <c r="W67" s="23"/>
      <c r="X67" s="23"/>
      <c r="Y67" s="23"/>
    </row>
    <row r="68" spans="2:25" ht="15.75" hidden="1" x14ac:dyDescent="0.2">
      <c r="B68" s="25"/>
      <c r="C68" s="25"/>
      <c r="D68" s="26"/>
      <c r="E68" s="26"/>
      <c r="F68" s="25"/>
      <c r="G68" s="25"/>
      <c r="H68" s="26"/>
      <c r="I68" s="26"/>
      <c r="J68" s="26"/>
      <c r="K68" s="26"/>
      <c r="L68" s="25"/>
      <c r="M68" s="25"/>
      <c r="N68" s="25"/>
      <c r="O68" s="24"/>
      <c r="P68" s="23"/>
      <c r="Q68" s="23"/>
      <c r="R68" s="62"/>
      <c r="S68" s="23"/>
      <c r="T68" s="23"/>
      <c r="U68" s="23"/>
      <c r="V68" s="23"/>
      <c r="W68" s="23"/>
      <c r="X68" s="23"/>
      <c r="Y68" s="23"/>
    </row>
    <row r="69" spans="2:25" ht="15.75" hidden="1" x14ac:dyDescent="0.2">
      <c r="B69" s="25"/>
      <c r="C69" s="25"/>
      <c r="D69" s="26"/>
      <c r="E69" s="26"/>
      <c r="F69" s="25"/>
      <c r="G69" s="25"/>
      <c r="H69" s="26"/>
      <c r="I69" s="26"/>
      <c r="J69" s="26"/>
      <c r="K69" s="26"/>
      <c r="L69" s="25"/>
      <c r="M69" s="25"/>
      <c r="N69" s="25"/>
      <c r="O69" s="24"/>
      <c r="P69" s="23"/>
      <c r="Q69" s="23"/>
      <c r="R69" s="62"/>
      <c r="S69" s="23"/>
      <c r="T69" s="23"/>
      <c r="U69" s="23"/>
      <c r="V69" s="23"/>
      <c r="W69" s="23"/>
      <c r="X69" s="23"/>
      <c r="Y69" s="23"/>
    </row>
    <row r="70" spans="2:25" ht="15.75" hidden="1" x14ac:dyDescent="0.2">
      <c r="B70" s="25"/>
      <c r="C70" s="25"/>
      <c r="D70" s="26"/>
      <c r="E70" s="26"/>
      <c r="F70" s="25"/>
      <c r="G70" s="25"/>
      <c r="H70" s="26"/>
      <c r="I70" s="26"/>
      <c r="J70" s="26"/>
      <c r="K70" s="26"/>
      <c r="L70" s="25"/>
      <c r="M70" s="25"/>
      <c r="N70" s="25"/>
      <c r="O70" s="24"/>
      <c r="P70" s="23"/>
      <c r="Q70" s="23"/>
      <c r="R70" s="62"/>
      <c r="S70" s="23"/>
      <c r="T70" s="23"/>
      <c r="U70" s="23"/>
      <c r="V70" s="23"/>
      <c r="W70" s="23"/>
      <c r="X70" s="23"/>
      <c r="Y70" s="23"/>
    </row>
    <row r="71" spans="2:25" ht="15.75" hidden="1" x14ac:dyDescent="0.2">
      <c r="B71" s="25"/>
      <c r="C71" s="25"/>
      <c r="D71" s="26"/>
      <c r="E71" s="26"/>
      <c r="F71" s="25"/>
      <c r="G71" s="25"/>
      <c r="H71" s="26"/>
      <c r="I71" s="26"/>
      <c r="J71" s="26"/>
      <c r="K71" s="26"/>
      <c r="L71" s="25"/>
      <c r="M71" s="25"/>
      <c r="N71" s="25"/>
      <c r="O71" s="24"/>
      <c r="P71" s="23"/>
      <c r="Q71" s="23"/>
      <c r="R71" s="62"/>
      <c r="S71" s="23"/>
      <c r="T71" s="23"/>
      <c r="U71" s="23"/>
      <c r="V71" s="23"/>
      <c r="W71" s="23"/>
      <c r="X71" s="23"/>
      <c r="Y71" s="23"/>
    </row>
    <row r="72" spans="2:25" ht="15.75" hidden="1" x14ac:dyDescent="0.2">
      <c r="B72" s="25"/>
      <c r="C72" s="25"/>
      <c r="D72" s="26"/>
      <c r="E72" s="26"/>
      <c r="F72" s="25"/>
      <c r="G72" s="25"/>
      <c r="H72" s="26"/>
      <c r="I72" s="26"/>
      <c r="J72" s="26"/>
      <c r="K72" s="26"/>
      <c r="L72" s="25"/>
      <c r="M72" s="25"/>
      <c r="N72" s="25"/>
      <c r="O72" s="24"/>
      <c r="P72" s="23"/>
      <c r="Q72" s="23"/>
      <c r="R72" s="62"/>
      <c r="S72" s="23"/>
      <c r="T72" s="23"/>
      <c r="U72" s="23"/>
      <c r="V72" s="23"/>
      <c r="W72" s="23"/>
      <c r="X72" s="23"/>
      <c r="Y72" s="23"/>
    </row>
    <row r="73" spans="2:25" ht="15.75" hidden="1" x14ac:dyDescent="0.2">
      <c r="B73" s="25"/>
      <c r="C73" s="25"/>
      <c r="D73" s="26"/>
      <c r="E73" s="26"/>
      <c r="F73" s="25"/>
      <c r="G73" s="25"/>
      <c r="H73" s="26"/>
      <c r="I73" s="26"/>
      <c r="J73" s="26"/>
      <c r="K73" s="26"/>
      <c r="L73" s="25"/>
      <c r="M73" s="25"/>
      <c r="N73" s="25"/>
      <c r="O73" s="24"/>
      <c r="P73" s="23"/>
      <c r="Q73" s="23"/>
      <c r="R73" s="62"/>
      <c r="S73" s="23"/>
      <c r="T73" s="23"/>
      <c r="U73" s="23"/>
      <c r="V73" s="23"/>
      <c r="W73" s="23"/>
      <c r="X73" s="23"/>
      <c r="Y73" s="23"/>
    </row>
    <row r="74" spans="2:25" ht="15.75" hidden="1" x14ac:dyDescent="0.2">
      <c r="B74" s="25"/>
      <c r="C74" s="25"/>
      <c r="D74" s="26"/>
      <c r="E74" s="26"/>
      <c r="F74" s="25"/>
      <c r="G74" s="25"/>
      <c r="H74" s="26"/>
      <c r="I74" s="26"/>
      <c r="J74" s="26"/>
      <c r="K74" s="26"/>
      <c r="L74" s="25"/>
      <c r="M74" s="25"/>
      <c r="N74" s="25"/>
      <c r="O74" s="24"/>
      <c r="P74" s="23"/>
      <c r="Q74" s="23"/>
      <c r="R74" s="62"/>
      <c r="S74" s="23"/>
      <c r="T74" s="23"/>
      <c r="U74" s="23"/>
      <c r="V74" s="23"/>
      <c r="W74" s="23"/>
      <c r="X74" s="23"/>
      <c r="Y74" s="23"/>
    </row>
    <row r="75" spans="2:25" ht="15.75" hidden="1" x14ac:dyDescent="0.2">
      <c r="B75" s="25"/>
      <c r="C75" s="25"/>
      <c r="D75" s="26"/>
      <c r="E75" s="26"/>
      <c r="F75" s="25"/>
      <c r="G75" s="25"/>
      <c r="H75" s="26"/>
      <c r="I75" s="26"/>
      <c r="J75" s="26"/>
      <c r="K75" s="26"/>
      <c r="L75" s="25"/>
      <c r="M75" s="25"/>
      <c r="N75" s="25"/>
      <c r="O75" s="24"/>
      <c r="P75" s="23"/>
      <c r="Q75" s="23"/>
      <c r="R75" s="62"/>
      <c r="S75" s="23"/>
      <c r="T75" s="23"/>
      <c r="U75" s="23"/>
      <c r="V75" s="23"/>
      <c r="W75" s="23"/>
      <c r="X75" s="23"/>
      <c r="Y75" s="23"/>
    </row>
    <row r="76" spans="2:25" ht="15.75" hidden="1" x14ac:dyDescent="0.2">
      <c r="B76" s="25"/>
      <c r="C76" s="25"/>
      <c r="D76" s="26"/>
      <c r="E76" s="26"/>
      <c r="F76" s="25"/>
      <c r="G76" s="25"/>
      <c r="H76" s="26"/>
      <c r="I76" s="26"/>
      <c r="J76" s="26"/>
      <c r="K76" s="26"/>
      <c r="L76" s="25"/>
      <c r="M76" s="25"/>
      <c r="N76" s="25"/>
      <c r="O76" s="24"/>
      <c r="P76" s="23"/>
      <c r="Q76" s="23"/>
      <c r="R76" s="62"/>
      <c r="S76" s="23"/>
      <c r="T76" s="23"/>
      <c r="U76" s="23"/>
      <c r="V76" s="23"/>
      <c r="W76" s="23"/>
      <c r="X76" s="23"/>
      <c r="Y76" s="23"/>
    </row>
    <row r="77" spans="2:25" ht="15.75" hidden="1" x14ac:dyDescent="0.2">
      <c r="B77" s="25"/>
      <c r="C77" s="25"/>
      <c r="D77" s="26"/>
      <c r="E77" s="26"/>
      <c r="F77" s="25"/>
      <c r="G77" s="25"/>
      <c r="H77" s="26"/>
      <c r="I77" s="26"/>
      <c r="J77" s="26"/>
      <c r="K77" s="26"/>
      <c r="L77" s="25"/>
      <c r="M77" s="25"/>
      <c r="N77" s="25"/>
      <c r="O77" s="24"/>
      <c r="P77" s="23"/>
      <c r="Q77" s="23"/>
      <c r="R77" s="62"/>
      <c r="S77" s="23"/>
      <c r="T77" s="23"/>
      <c r="U77" s="23"/>
      <c r="V77" s="23"/>
      <c r="W77" s="23"/>
      <c r="X77" s="23"/>
      <c r="Y77" s="23"/>
    </row>
    <row r="78" spans="2:25" ht="15.75" hidden="1" x14ac:dyDescent="0.2">
      <c r="B78" s="25"/>
      <c r="C78" s="25"/>
      <c r="D78" s="26"/>
      <c r="E78" s="26"/>
      <c r="F78" s="25"/>
      <c r="G78" s="25"/>
      <c r="H78" s="26"/>
      <c r="I78" s="26"/>
      <c r="J78" s="26"/>
      <c r="K78" s="26"/>
      <c r="L78" s="25"/>
      <c r="M78" s="25"/>
      <c r="N78" s="25"/>
      <c r="O78" s="24"/>
      <c r="P78" s="23"/>
      <c r="Q78" s="23"/>
      <c r="R78" s="62"/>
      <c r="S78" s="23"/>
      <c r="T78" s="23"/>
      <c r="U78" s="23"/>
      <c r="V78" s="23"/>
      <c r="W78" s="23"/>
      <c r="X78" s="23"/>
      <c r="Y78" s="23"/>
    </row>
    <row r="79" spans="2:25" ht="15.75" hidden="1" x14ac:dyDescent="0.2">
      <c r="B79" s="25"/>
      <c r="C79" s="25"/>
      <c r="D79" s="26"/>
      <c r="E79" s="26"/>
      <c r="F79" s="25"/>
      <c r="G79" s="25"/>
      <c r="H79" s="26"/>
      <c r="I79" s="26"/>
      <c r="J79" s="26"/>
      <c r="K79" s="26"/>
      <c r="L79" s="25"/>
      <c r="M79" s="25"/>
      <c r="N79" s="25"/>
      <c r="O79" s="24"/>
      <c r="P79" s="23"/>
      <c r="Q79" s="23"/>
      <c r="R79" s="62"/>
      <c r="S79" s="23"/>
      <c r="T79" s="23"/>
      <c r="U79" s="23"/>
      <c r="V79" s="23"/>
      <c r="W79" s="23"/>
      <c r="X79" s="23"/>
      <c r="Y79" s="23"/>
    </row>
    <row r="80" spans="2:25" ht="15.75" hidden="1" x14ac:dyDescent="0.2">
      <c r="B80" s="25"/>
      <c r="C80" s="25"/>
      <c r="D80" s="26"/>
      <c r="E80" s="26"/>
      <c r="F80" s="25"/>
      <c r="G80" s="25"/>
      <c r="H80" s="26"/>
      <c r="I80" s="26"/>
      <c r="J80" s="26"/>
      <c r="K80" s="26"/>
      <c r="L80" s="25"/>
      <c r="M80" s="25"/>
      <c r="N80" s="25"/>
      <c r="O80" s="24"/>
      <c r="P80" s="23"/>
      <c r="Q80" s="23"/>
      <c r="R80" s="62"/>
      <c r="S80" s="23"/>
      <c r="T80" s="23"/>
      <c r="U80" s="23"/>
      <c r="V80" s="23"/>
      <c r="W80" s="23"/>
      <c r="X80" s="23"/>
      <c r="Y80" s="23"/>
    </row>
    <row r="81" spans="2:25" ht="15.75" hidden="1" x14ac:dyDescent="0.2">
      <c r="B81" s="25"/>
      <c r="C81" s="25"/>
      <c r="D81" s="26"/>
      <c r="E81" s="26"/>
      <c r="F81" s="25"/>
      <c r="G81" s="25"/>
      <c r="H81" s="26"/>
      <c r="I81" s="26"/>
      <c r="J81" s="26"/>
      <c r="K81" s="26"/>
      <c r="L81" s="25"/>
      <c r="M81" s="25"/>
      <c r="N81" s="25"/>
      <c r="O81" s="24"/>
      <c r="P81" s="23"/>
      <c r="Q81" s="23"/>
      <c r="R81" s="62"/>
      <c r="S81" s="23"/>
      <c r="T81" s="23"/>
      <c r="U81" s="23"/>
      <c r="V81" s="23"/>
      <c r="W81" s="23"/>
      <c r="X81" s="23"/>
      <c r="Y81" s="23"/>
    </row>
    <row r="82" spans="2:25" ht="15.75" hidden="1" x14ac:dyDescent="0.2">
      <c r="B82" s="25"/>
      <c r="C82" s="25"/>
      <c r="D82" s="26"/>
      <c r="E82" s="26"/>
      <c r="F82" s="25"/>
      <c r="G82" s="25"/>
      <c r="H82" s="26"/>
      <c r="I82" s="26"/>
      <c r="J82" s="26"/>
      <c r="K82" s="26"/>
      <c r="L82" s="25"/>
      <c r="M82" s="25"/>
      <c r="N82" s="25"/>
      <c r="O82" s="24"/>
      <c r="P82" s="23"/>
      <c r="Q82" s="23"/>
      <c r="R82" s="62"/>
      <c r="S82" s="23"/>
      <c r="T82" s="23"/>
      <c r="U82" s="23"/>
      <c r="V82" s="23"/>
      <c r="W82" s="23"/>
      <c r="X82" s="23"/>
      <c r="Y82" s="23"/>
    </row>
    <row r="83" spans="2:25" ht="15.75" hidden="1" x14ac:dyDescent="0.2">
      <c r="B83" s="25"/>
      <c r="C83" s="25"/>
      <c r="D83" s="26"/>
      <c r="E83" s="26"/>
      <c r="F83" s="25"/>
      <c r="G83" s="25"/>
      <c r="H83" s="26"/>
      <c r="I83" s="26"/>
      <c r="J83" s="26"/>
      <c r="K83" s="26"/>
      <c r="L83" s="25"/>
      <c r="M83" s="25"/>
      <c r="N83" s="25"/>
      <c r="O83" s="24"/>
      <c r="P83" s="23"/>
      <c r="Q83" s="23"/>
      <c r="R83" s="62"/>
      <c r="S83" s="23"/>
      <c r="T83" s="23"/>
      <c r="U83" s="23"/>
      <c r="V83" s="23"/>
      <c r="W83" s="23"/>
      <c r="X83" s="23"/>
      <c r="Y83" s="23"/>
    </row>
    <row r="84" spans="2:25" ht="15.75" hidden="1" x14ac:dyDescent="0.2">
      <c r="B84" s="25"/>
      <c r="C84" s="25"/>
      <c r="D84" s="26"/>
      <c r="E84" s="26"/>
      <c r="F84" s="25"/>
      <c r="G84" s="25"/>
      <c r="H84" s="26"/>
      <c r="I84" s="26"/>
      <c r="J84" s="26"/>
      <c r="K84" s="26"/>
      <c r="L84" s="25"/>
      <c r="M84" s="25"/>
      <c r="N84" s="25"/>
      <c r="O84" s="24"/>
      <c r="P84" s="23"/>
      <c r="Q84" s="23"/>
      <c r="R84" s="62"/>
      <c r="S84" s="23"/>
      <c r="T84" s="23"/>
      <c r="U84" s="23"/>
      <c r="V84" s="23"/>
      <c r="W84" s="23"/>
      <c r="X84" s="23"/>
      <c r="Y84" s="23"/>
    </row>
    <row r="85" spans="2:25" ht="15.75" hidden="1" x14ac:dyDescent="0.2">
      <c r="B85" s="25"/>
      <c r="C85" s="25"/>
      <c r="D85" s="26"/>
      <c r="E85" s="26"/>
      <c r="F85" s="25"/>
      <c r="G85" s="25"/>
      <c r="H85" s="26"/>
      <c r="I85" s="26"/>
      <c r="J85" s="26"/>
      <c r="K85" s="26"/>
      <c r="L85" s="25"/>
      <c r="M85" s="25"/>
      <c r="N85" s="25"/>
      <c r="O85" s="24"/>
      <c r="P85" s="23"/>
      <c r="Q85" s="23"/>
      <c r="R85" s="62"/>
      <c r="S85" s="23"/>
      <c r="T85" s="23"/>
      <c r="U85" s="23"/>
      <c r="V85" s="23"/>
      <c r="W85" s="23"/>
      <c r="X85" s="23"/>
      <c r="Y85" s="23"/>
    </row>
    <row r="86" spans="2:25" ht="15.75" hidden="1" x14ac:dyDescent="0.2">
      <c r="B86" s="25"/>
      <c r="C86" s="25"/>
      <c r="D86" s="26"/>
      <c r="E86" s="26"/>
      <c r="F86" s="25"/>
      <c r="G86" s="25"/>
      <c r="H86" s="26"/>
      <c r="I86" s="26"/>
      <c r="J86" s="26"/>
      <c r="K86" s="26"/>
      <c r="L86" s="25"/>
      <c r="M86" s="25"/>
      <c r="N86" s="25"/>
      <c r="O86" s="24"/>
      <c r="P86" s="23"/>
      <c r="Q86" s="23"/>
      <c r="R86" s="62"/>
      <c r="S86" s="23"/>
      <c r="T86" s="23"/>
      <c r="U86" s="23"/>
      <c r="V86" s="23"/>
      <c r="W86" s="23"/>
      <c r="X86" s="23"/>
      <c r="Y86" s="23"/>
    </row>
    <row r="87" spans="2:25" ht="15.75" hidden="1" x14ac:dyDescent="0.2">
      <c r="B87" s="25"/>
      <c r="C87" s="25"/>
      <c r="D87" s="26"/>
      <c r="E87" s="26"/>
      <c r="F87" s="25"/>
      <c r="G87" s="25"/>
      <c r="H87" s="26"/>
      <c r="I87" s="26"/>
      <c r="J87" s="26"/>
      <c r="K87" s="26"/>
      <c r="L87" s="25"/>
      <c r="M87" s="25"/>
      <c r="N87" s="25"/>
      <c r="O87" s="24"/>
      <c r="P87" s="23"/>
      <c r="Q87" s="23"/>
      <c r="R87" s="62"/>
      <c r="S87" s="23"/>
      <c r="T87" s="23"/>
      <c r="U87" s="23"/>
      <c r="V87" s="23"/>
      <c r="W87" s="23"/>
      <c r="X87" s="23"/>
      <c r="Y87" s="23"/>
    </row>
    <row r="88" spans="2:25" ht="15.75" hidden="1" x14ac:dyDescent="0.2">
      <c r="B88" s="25"/>
      <c r="C88" s="25"/>
      <c r="D88" s="26"/>
      <c r="E88" s="26"/>
      <c r="F88" s="25"/>
      <c r="G88" s="25"/>
      <c r="H88" s="26"/>
      <c r="I88" s="26"/>
      <c r="J88" s="26"/>
      <c r="K88" s="26"/>
      <c r="L88" s="25"/>
      <c r="M88" s="25"/>
      <c r="N88" s="25"/>
      <c r="O88" s="24"/>
      <c r="P88" s="23"/>
      <c r="Q88" s="23"/>
      <c r="R88" s="62"/>
      <c r="S88" s="23"/>
      <c r="T88" s="23"/>
      <c r="U88" s="23"/>
      <c r="V88" s="23"/>
      <c r="W88" s="23"/>
      <c r="X88" s="23"/>
      <c r="Y88" s="23"/>
    </row>
    <row r="89" spans="2:25" ht="15.75" hidden="1" x14ac:dyDescent="0.2">
      <c r="B89" s="25"/>
      <c r="C89" s="25"/>
      <c r="D89" s="26"/>
      <c r="E89" s="26"/>
      <c r="F89" s="25"/>
      <c r="G89" s="25"/>
      <c r="H89" s="26"/>
      <c r="I89" s="26"/>
      <c r="J89" s="26"/>
      <c r="K89" s="26"/>
      <c r="L89" s="25"/>
      <c r="M89" s="25"/>
      <c r="N89" s="25"/>
      <c r="O89" s="24"/>
      <c r="P89" s="23"/>
      <c r="Q89" s="23"/>
      <c r="R89" s="62"/>
      <c r="S89" s="23"/>
      <c r="T89" s="23"/>
      <c r="U89" s="23"/>
      <c r="V89" s="23"/>
      <c r="W89" s="23"/>
      <c r="X89" s="23"/>
      <c r="Y89" s="23"/>
    </row>
    <row r="90" spans="2:25" ht="15.75" hidden="1" x14ac:dyDescent="0.2">
      <c r="B90" s="25"/>
      <c r="C90" s="25"/>
      <c r="D90" s="26"/>
      <c r="E90" s="26"/>
      <c r="F90" s="25"/>
      <c r="G90" s="25"/>
      <c r="H90" s="26"/>
      <c r="I90" s="26"/>
      <c r="J90" s="26"/>
      <c r="K90" s="26"/>
      <c r="L90" s="25"/>
      <c r="M90" s="25"/>
      <c r="N90" s="25"/>
      <c r="O90" s="24"/>
      <c r="P90" s="23"/>
      <c r="Q90" s="23"/>
      <c r="R90" s="62"/>
      <c r="S90" s="23"/>
      <c r="T90" s="23"/>
      <c r="U90" s="23"/>
      <c r="V90" s="23"/>
      <c r="W90" s="23"/>
      <c r="X90" s="23"/>
      <c r="Y90" s="23"/>
    </row>
    <row r="91" spans="2:25" ht="15.75" hidden="1" x14ac:dyDescent="0.2">
      <c r="B91" s="25"/>
      <c r="C91" s="25"/>
      <c r="D91" s="26"/>
      <c r="E91" s="26"/>
      <c r="F91" s="25"/>
      <c r="G91" s="25"/>
      <c r="H91" s="26"/>
      <c r="I91" s="26"/>
      <c r="J91" s="26"/>
      <c r="K91" s="26"/>
      <c r="L91" s="25"/>
      <c r="M91" s="25"/>
      <c r="N91" s="25"/>
      <c r="O91" s="24"/>
      <c r="P91" s="23"/>
      <c r="Q91" s="23"/>
      <c r="R91" s="62"/>
      <c r="S91" s="23"/>
      <c r="T91" s="23"/>
      <c r="U91" s="23"/>
      <c r="V91" s="23"/>
      <c r="W91" s="23"/>
      <c r="X91" s="23"/>
      <c r="Y91" s="23"/>
    </row>
    <row r="92" spans="2:25" ht="15.75" hidden="1" x14ac:dyDescent="0.2">
      <c r="B92" s="25"/>
      <c r="C92" s="25"/>
      <c r="D92" s="26"/>
      <c r="E92" s="26"/>
      <c r="F92" s="25"/>
      <c r="G92" s="25"/>
      <c r="H92" s="26"/>
      <c r="I92" s="26"/>
      <c r="J92" s="26"/>
      <c r="K92" s="26"/>
      <c r="L92" s="25"/>
      <c r="M92" s="25"/>
      <c r="N92" s="25"/>
      <c r="O92" s="24"/>
      <c r="P92" s="23"/>
      <c r="Q92" s="23"/>
      <c r="R92" s="62"/>
      <c r="S92" s="23"/>
      <c r="T92" s="23"/>
      <c r="U92" s="23"/>
      <c r="V92" s="23"/>
      <c r="W92" s="23"/>
      <c r="X92" s="23"/>
      <c r="Y92" s="23"/>
    </row>
    <row r="93" spans="2:25" ht="15.75" hidden="1" x14ac:dyDescent="0.2">
      <c r="B93" s="25"/>
      <c r="C93" s="25"/>
      <c r="D93" s="26"/>
      <c r="E93" s="26"/>
      <c r="F93" s="25"/>
      <c r="G93" s="25"/>
      <c r="H93" s="26"/>
      <c r="I93" s="26"/>
      <c r="J93" s="26"/>
      <c r="K93" s="26"/>
      <c r="L93" s="25"/>
      <c r="M93" s="25"/>
      <c r="N93" s="25"/>
      <c r="O93" s="24"/>
      <c r="P93" s="23"/>
      <c r="Q93" s="23"/>
      <c r="R93" s="62"/>
      <c r="S93" s="23"/>
      <c r="T93" s="23"/>
      <c r="U93" s="23"/>
      <c r="V93" s="23"/>
      <c r="W93" s="23"/>
      <c r="X93" s="23"/>
      <c r="Y93" s="23"/>
    </row>
    <row r="94" spans="2:25" ht="15.75" hidden="1" x14ac:dyDescent="0.2">
      <c r="B94" s="25"/>
      <c r="C94" s="25"/>
      <c r="D94" s="26"/>
      <c r="E94" s="26"/>
      <c r="F94" s="25"/>
      <c r="G94" s="25"/>
      <c r="H94" s="26"/>
      <c r="I94" s="26"/>
      <c r="J94" s="26"/>
      <c r="K94" s="26"/>
      <c r="L94" s="25"/>
      <c r="M94" s="25"/>
      <c r="N94" s="25"/>
      <c r="O94" s="24"/>
      <c r="P94" s="23"/>
      <c r="Q94" s="23"/>
      <c r="R94" s="62"/>
      <c r="S94" s="23"/>
      <c r="T94" s="23"/>
      <c r="U94" s="23"/>
      <c r="V94" s="23"/>
      <c r="W94" s="23"/>
      <c r="X94" s="23"/>
      <c r="Y94" s="23"/>
    </row>
    <row r="95" spans="2:25" ht="15.75" hidden="1" x14ac:dyDescent="0.2">
      <c r="B95" s="25"/>
      <c r="C95" s="25"/>
      <c r="D95" s="26"/>
      <c r="E95" s="26"/>
      <c r="F95" s="25"/>
      <c r="G95" s="25"/>
      <c r="H95" s="26"/>
      <c r="I95" s="26"/>
      <c r="J95" s="26"/>
      <c r="K95" s="26"/>
      <c r="L95" s="25"/>
      <c r="M95" s="25"/>
      <c r="N95" s="25"/>
      <c r="O95" s="24"/>
      <c r="P95" s="23"/>
      <c r="Q95" s="23"/>
      <c r="R95" s="62"/>
      <c r="S95" s="23"/>
      <c r="T95" s="23"/>
      <c r="U95" s="23"/>
      <c r="V95" s="23"/>
      <c r="W95" s="23"/>
      <c r="X95" s="23"/>
      <c r="Y95" s="23"/>
    </row>
    <row r="96" spans="2:25" ht="15.75" hidden="1" x14ac:dyDescent="0.2">
      <c r="B96" s="25"/>
      <c r="C96" s="25"/>
      <c r="D96" s="26"/>
      <c r="E96" s="26"/>
      <c r="F96" s="25"/>
      <c r="G96" s="25"/>
      <c r="H96" s="26"/>
      <c r="I96" s="26"/>
      <c r="J96" s="26"/>
      <c r="K96" s="26"/>
      <c r="L96" s="25"/>
      <c r="M96" s="25"/>
      <c r="N96" s="25"/>
      <c r="O96" s="24"/>
      <c r="P96" s="23"/>
      <c r="Q96" s="23"/>
      <c r="R96" s="62"/>
      <c r="S96" s="23"/>
      <c r="T96" s="23"/>
      <c r="U96" s="23"/>
      <c r="V96" s="23"/>
      <c r="W96" s="23"/>
      <c r="X96" s="23"/>
      <c r="Y96" s="23"/>
    </row>
    <row r="97" spans="2:25" ht="15.75" hidden="1" x14ac:dyDescent="0.2">
      <c r="B97" s="25"/>
      <c r="C97" s="25"/>
      <c r="D97" s="26"/>
      <c r="E97" s="26"/>
      <c r="F97" s="25"/>
      <c r="G97" s="25"/>
      <c r="H97" s="26"/>
      <c r="I97" s="26"/>
      <c r="J97" s="26"/>
      <c r="K97" s="26"/>
      <c r="L97" s="25"/>
      <c r="M97" s="25"/>
      <c r="N97" s="25"/>
      <c r="O97" s="24"/>
      <c r="P97" s="23"/>
      <c r="Q97" s="23"/>
      <c r="R97" s="62"/>
      <c r="S97" s="23"/>
      <c r="T97" s="23"/>
      <c r="U97" s="23"/>
      <c r="V97" s="23"/>
      <c r="W97" s="23"/>
      <c r="X97" s="23"/>
      <c r="Y97" s="23"/>
    </row>
    <row r="98" spans="2:25" ht="15.75" hidden="1" x14ac:dyDescent="0.2">
      <c r="B98" s="25"/>
      <c r="C98" s="25"/>
      <c r="D98" s="26"/>
      <c r="E98" s="26"/>
      <c r="F98" s="25"/>
      <c r="G98" s="25"/>
      <c r="H98" s="26"/>
      <c r="I98" s="26"/>
      <c r="J98" s="26"/>
      <c r="K98" s="26"/>
      <c r="L98" s="25"/>
      <c r="M98" s="25"/>
      <c r="N98" s="25"/>
      <c r="O98" s="24"/>
      <c r="P98" s="23"/>
      <c r="Q98" s="23"/>
      <c r="R98" s="62"/>
      <c r="S98" s="23"/>
      <c r="T98" s="23"/>
      <c r="U98" s="23"/>
      <c r="V98" s="23"/>
      <c r="W98" s="23"/>
      <c r="X98" s="23"/>
      <c r="Y98" s="23"/>
    </row>
    <row r="99" spans="2:25" ht="15.75" hidden="1" x14ac:dyDescent="0.2">
      <c r="B99" s="25"/>
      <c r="C99" s="25"/>
      <c r="D99" s="26"/>
      <c r="E99" s="26"/>
      <c r="F99" s="25"/>
      <c r="G99" s="25"/>
      <c r="H99" s="26"/>
      <c r="I99" s="26"/>
      <c r="J99" s="26"/>
      <c r="K99" s="26"/>
      <c r="L99" s="25"/>
      <c r="M99" s="25"/>
      <c r="N99" s="25"/>
      <c r="O99" s="24"/>
      <c r="P99" s="23"/>
      <c r="Q99" s="23"/>
      <c r="R99" s="62"/>
      <c r="S99" s="23"/>
      <c r="T99" s="23"/>
      <c r="U99" s="23"/>
      <c r="V99" s="23"/>
      <c r="W99" s="23"/>
      <c r="X99" s="23"/>
      <c r="Y99" s="23"/>
    </row>
    <row r="100" spans="2:25" ht="15.75" hidden="1" x14ac:dyDescent="0.2">
      <c r="B100" s="25"/>
      <c r="C100" s="25"/>
      <c r="D100" s="26"/>
      <c r="E100" s="26"/>
      <c r="F100" s="25"/>
      <c r="G100" s="25"/>
      <c r="H100" s="26"/>
      <c r="I100" s="26"/>
      <c r="J100" s="26"/>
      <c r="K100" s="26"/>
      <c r="L100" s="25"/>
      <c r="M100" s="25"/>
      <c r="N100" s="25"/>
      <c r="O100" s="24"/>
      <c r="P100" s="23"/>
      <c r="Q100" s="23"/>
      <c r="R100" s="62"/>
      <c r="S100" s="23"/>
      <c r="T100" s="23"/>
      <c r="U100" s="23"/>
      <c r="V100" s="23"/>
      <c r="W100" s="23"/>
      <c r="X100" s="23"/>
      <c r="Y100" s="23"/>
    </row>
    <row r="101" spans="2:25" ht="15.75" hidden="1" x14ac:dyDescent="0.2">
      <c r="B101" s="25"/>
      <c r="C101" s="25"/>
      <c r="D101" s="26"/>
      <c r="E101" s="26"/>
      <c r="F101" s="25"/>
      <c r="G101" s="25"/>
      <c r="H101" s="26"/>
      <c r="I101" s="26"/>
      <c r="J101" s="26"/>
      <c r="K101" s="26"/>
      <c r="L101" s="25"/>
      <c r="M101" s="25"/>
      <c r="N101" s="25"/>
      <c r="O101" s="24"/>
      <c r="P101" s="23"/>
      <c r="Q101" s="23"/>
      <c r="R101" s="62"/>
      <c r="S101" s="23"/>
      <c r="T101" s="23"/>
      <c r="U101" s="23"/>
      <c r="V101" s="23"/>
      <c r="W101" s="23"/>
      <c r="X101" s="23"/>
      <c r="Y101" s="23"/>
    </row>
    <row r="102" spans="2:25" ht="15.75" hidden="1" x14ac:dyDescent="0.2">
      <c r="B102" s="25"/>
      <c r="C102" s="25"/>
      <c r="D102" s="26"/>
      <c r="E102" s="26"/>
      <c r="F102" s="25"/>
      <c r="G102" s="25"/>
      <c r="H102" s="26"/>
      <c r="I102" s="26"/>
      <c r="J102" s="26"/>
      <c r="K102" s="26"/>
      <c r="L102" s="25"/>
      <c r="M102" s="25"/>
      <c r="N102" s="25"/>
      <c r="O102" s="24"/>
      <c r="P102" s="23"/>
      <c r="Q102" s="23"/>
      <c r="R102" s="62"/>
      <c r="S102" s="23"/>
      <c r="T102" s="23"/>
      <c r="U102" s="23"/>
      <c r="V102" s="23"/>
      <c r="W102" s="23"/>
      <c r="X102" s="23"/>
      <c r="Y102" s="23"/>
    </row>
    <row r="103" spans="2:25" ht="15.75" hidden="1" x14ac:dyDescent="0.2">
      <c r="B103" s="25"/>
      <c r="C103" s="25"/>
      <c r="D103" s="26"/>
      <c r="E103" s="26"/>
      <c r="F103" s="25"/>
      <c r="G103" s="25"/>
      <c r="H103" s="26"/>
      <c r="I103" s="26"/>
      <c r="J103" s="26"/>
      <c r="K103" s="26"/>
      <c r="L103" s="25"/>
      <c r="M103" s="25"/>
      <c r="N103" s="25"/>
      <c r="O103" s="24"/>
      <c r="P103" s="23"/>
      <c r="Q103" s="23"/>
      <c r="R103" s="62"/>
      <c r="S103" s="23"/>
      <c r="T103" s="23"/>
      <c r="U103" s="23"/>
      <c r="V103" s="23"/>
      <c r="W103" s="23"/>
      <c r="X103" s="23"/>
      <c r="Y103" s="23"/>
    </row>
    <row r="104" spans="2:25" hidden="1" x14ac:dyDescent="0.2">
      <c r="B104" s="21"/>
      <c r="C104" s="21"/>
      <c r="D104" s="22"/>
      <c r="E104" s="22"/>
      <c r="F104" s="21"/>
      <c r="G104" s="21"/>
      <c r="H104" s="22"/>
      <c r="I104" s="22"/>
      <c r="J104" s="22"/>
      <c r="K104" s="22"/>
      <c r="L104" s="21"/>
      <c r="M104" s="21"/>
      <c r="N104" s="21"/>
      <c r="O104" s="23"/>
      <c r="P104" s="23"/>
      <c r="Q104" s="23"/>
      <c r="R104" s="62"/>
      <c r="S104" s="23"/>
      <c r="T104" s="23"/>
      <c r="U104" s="23"/>
      <c r="V104" s="23"/>
      <c r="W104" s="23"/>
      <c r="X104" s="23"/>
      <c r="Y104" s="23"/>
    </row>
    <row r="105" spans="2:25" x14ac:dyDescent="0.2"/>
    <row r="106" spans="2:25" x14ac:dyDescent="0.2"/>
    <row r="107" spans="2:25" x14ac:dyDescent="0.2"/>
    <row r="108" spans="2:25" x14ac:dyDescent="0.2"/>
    <row r="109" spans="2:25" x14ac:dyDescent="0.2"/>
  </sheetData>
  <mergeCells count="117">
    <mergeCell ref="B39:B40"/>
    <mergeCell ref="AC47:AC49"/>
    <mergeCell ref="B27:B30"/>
    <mergeCell ref="B34:B35"/>
    <mergeCell ref="B36:B38"/>
    <mergeCell ref="B17:B21"/>
    <mergeCell ref="B22:B24"/>
    <mergeCell ref="B25:B26"/>
    <mergeCell ref="B32:Q32"/>
    <mergeCell ref="Y34:Y35"/>
    <mergeCell ref="R25:R26"/>
    <mergeCell ref="R27:R30"/>
    <mergeCell ref="Z34:Z35"/>
    <mergeCell ref="AD44:AD46"/>
    <mergeCell ref="AE44:AE46"/>
    <mergeCell ref="AE47:AE49"/>
    <mergeCell ref="Y41:Y43"/>
    <mergeCell ref="Y44:Y46"/>
    <mergeCell ref="Z41:Z43"/>
    <mergeCell ref="Z44:Z46"/>
    <mergeCell ref="AD39:AD40"/>
    <mergeCell ref="AD36:AD38"/>
    <mergeCell ref="AE39:AE40"/>
    <mergeCell ref="AE36:AE38"/>
    <mergeCell ref="Y39:Y40"/>
    <mergeCell ref="Z39:Z40"/>
    <mergeCell ref="AC36:AC38"/>
    <mergeCell ref="AC39:AC40"/>
    <mergeCell ref="AA47:AA49"/>
    <mergeCell ref="Z36:Z38"/>
    <mergeCell ref="AA44:AA46"/>
    <mergeCell ref="AB44:AB46"/>
    <mergeCell ref="AB47:AB49"/>
    <mergeCell ref="B50:B52"/>
    <mergeCell ref="B57:B58"/>
    <mergeCell ref="B60:B64"/>
    <mergeCell ref="S41:S43"/>
    <mergeCell ref="S60:S64"/>
    <mergeCell ref="S50:S52"/>
    <mergeCell ref="S57:S58"/>
    <mergeCell ref="B53:B56"/>
    <mergeCell ref="S53:S56"/>
    <mergeCell ref="B47:B49"/>
    <mergeCell ref="S47:S49"/>
    <mergeCell ref="S44:S46"/>
    <mergeCell ref="B41:B43"/>
    <mergeCell ref="B44:B46"/>
    <mergeCell ref="AA60:AA64"/>
    <mergeCell ref="AB60:AB64"/>
    <mergeCell ref="AC60:AC64"/>
    <mergeCell ref="AD60:AD64"/>
    <mergeCell ref="AE60:AE64"/>
    <mergeCell ref="Y53:Y56"/>
    <mergeCell ref="Z53:Z56"/>
    <mergeCell ref="AA53:AA56"/>
    <mergeCell ref="AB53:AB56"/>
    <mergeCell ref="AC53:AC56"/>
    <mergeCell ref="AD53:AD56"/>
    <mergeCell ref="AE53:AE56"/>
    <mergeCell ref="Y60:Y64"/>
    <mergeCell ref="Z60:Z64"/>
    <mergeCell ref="Y50:Y52"/>
    <mergeCell ref="Z50:Z52"/>
    <mergeCell ref="Z57:Z58"/>
    <mergeCell ref="AA57:AA58"/>
    <mergeCell ref="AB57:AB58"/>
    <mergeCell ref="AC57:AC58"/>
    <mergeCell ref="AD57:AD58"/>
    <mergeCell ref="AE57:AE58"/>
    <mergeCell ref="Y57:Y58"/>
    <mergeCell ref="AA50:AA52"/>
    <mergeCell ref="AB50:AB52"/>
    <mergeCell ref="AC50:AC52"/>
    <mergeCell ref="AD50:AD52"/>
    <mergeCell ref="AE50:AE52"/>
    <mergeCell ref="R14:R16"/>
    <mergeCell ref="AB34:AB35"/>
    <mergeCell ref="AA36:AA38"/>
    <mergeCell ref="AB36:AB38"/>
    <mergeCell ref="AA39:AA40"/>
    <mergeCell ref="AB39:AB40"/>
    <mergeCell ref="Z32:AE32"/>
    <mergeCell ref="AC34:AC35"/>
    <mergeCell ref="AD34:AD35"/>
    <mergeCell ref="AE34:AE35"/>
    <mergeCell ref="S39:S40"/>
    <mergeCell ref="R17:R21"/>
    <mergeCell ref="AA34:AA35"/>
    <mergeCell ref="Y36:Y38"/>
    <mergeCell ref="T32:X32"/>
    <mergeCell ref="S34:S35"/>
    <mergeCell ref="S36:S38"/>
    <mergeCell ref="R22:R24"/>
    <mergeCell ref="F8:G8"/>
    <mergeCell ref="AD47:AD49"/>
    <mergeCell ref="AA41:AA43"/>
    <mergeCell ref="AB41:AB43"/>
    <mergeCell ref="AC41:AC43"/>
    <mergeCell ref="AD41:AD43"/>
    <mergeCell ref="AE41:AE43"/>
    <mergeCell ref="AC44:AC46"/>
    <mergeCell ref="B2:E2"/>
    <mergeCell ref="F5:G5"/>
    <mergeCell ref="B14:B16"/>
    <mergeCell ref="F6:G6"/>
    <mergeCell ref="B6:B10"/>
    <mergeCell ref="F10:G10"/>
    <mergeCell ref="B12:Q12"/>
    <mergeCell ref="F9:G9"/>
    <mergeCell ref="F2:Q2"/>
    <mergeCell ref="B4:Q4"/>
    <mergeCell ref="F13:G13"/>
    <mergeCell ref="F7:G7"/>
    <mergeCell ref="H5:I5"/>
    <mergeCell ref="H13:I13"/>
    <mergeCell ref="Y47:Y49"/>
    <mergeCell ref="Z47:Z49"/>
  </mergeCells>
  <hyperlinks>
    <hyperlink ref="B2" location="'TABLA CONTENIDO'!A1" display="Menú Principal" xr:uid="{00000000-0004-0000-0D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1" id="{A025D7A2-3C3B-43EE-B6AB-B1EB4434D57A}">
            <x14:iconSet iconSet="5Arrows">
              <x14:cfvo type="percent">
                <xm:f>0</xm:f>
              </x14:cfvo>
              <x14:cfvo type="num">
                <xm:f>Parámetros!$B$18</xm:f>
              </x14:cfvo>
              <x14:cfvo type="num">
                <xm:f>Parámetros!$B$17</xm:f>
              </x14:cfvo>
              <x14:cfvo type="num">
                <xm:f>Parámetros!$B$16</xm:f>
              </x14:cfvo>
              <x14:cfvo type="num">
                <xm:f>Parámetros!$B$15</xm:f>
              </x14:cfvo>
            </x14:iconSet>
          </x14:cfRule>
          <xm:sqref>Q49:R49</xm:sqref>
        </x14:conditionalFormatting>
        <x14:conditionalFormatting xmlns:xm="http://schemas.microsoft.com/office/excel/2006/main">
          <x14:cfRule type="iconSet" priority="2" id="{C036CE63-1B4B-404A-86FB-BE93FA36A3A9}">
            <x14:iconSet iconSet="5Arrows">
              <x14:cfvo type="percent">
                <xm:f>0</xm:f>
              </x14:cfvo>
              <x14:cfvo type="num">
                <xm:f>Parámetros!$B$18</xm:f>
              </x14:cfvo>
              <x14:cfvo type="num">
                <xm:f>Parámetros!$B$17</xm:f>
              </x14:cfvo>
              <x14:cfvo type="num">
                <xm:f>Parámetros!$B$16</xm:f>
              </x14:cfvo>
              <x14:cfvo type="num">
                <xm:f>Parámetros!$B$15</xm:f>
              </x14:cfvo>
            </x14:iconSet>
          </x14:cfRule>
          <xm:sqref>Q56:R56</xm:sqref>
        </x14:conditionalFormatting>
        <x14:conditionalFormatting xmlns:xm="http://schemas.microsoft.com/office/excel/2006/main">
          <x14:cfRule type="iconSet" priority="1058" id="{0E628E1D-2354-4053-AC69-043CC2B25A4E}">
            <x14:iconSet iconSet="5Arrows">
              <x14:cfvo type="percent">
                <xm:f>0</xm:f>
              </x14:cfvo>
              <x14:cfvo type="num">
                <xm:f>Parámetros!$B$18</xm:f>
              </x14:cfvo>
              <x14:cfvo type="num">
                <xm:f>Parámetros!$B$17</xm:f>
              </x14:cfvo>
              <x14:cfvo type="num">
                <xm:f>Parámetros!$B$16</xm:f>
              </x14:cfvo>
              <x14:cfvo type="num">
                <xm:f>Parámetros!$B$15</xm:f>
              </x14:cfvo>
            </x14:iconSet>
          </x14:cfRule>
          <xm:sqref>Q57:S64 Q6:Q10 Q14:R30 Q54:R55 Q50:S53 Q34:S47 Q48:R48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dimension ref="A1:AH87"/>
  <sheetViews>
    <sheetView topLeftCell="G6" zoomScale="60" zoomScaleNormal="60" workbookViewId="0">
      <selection activeCell="T6" sqref="T1:AE1048576"/>
    </sheetView>
  </sheetViews>
  <sheetFormatPr baseColWidth="10" defaultColWidth="0" defaultRowHeight="12.75" zeroHeight="1" x14ac:dyDescent="0.2"/>
  <cols>
    <col min="1" max="1" width="6.85546875" style="52" customWidth="1"/>
    <col min="2" max="2" width="35.42578125" customWidth="1"/>
    <col min="3" max="3" width="7" hidden="1" customWidth="1"/>
    <col min="4" max="4" width="18.7109375" style="5" hidden="1" customWidth="1"/>
    <col min="5" max="5" width="18.7109375" style="5" customWidth="1"/>
    <col min="6" max="6" width="80.140625" customWidth="1"/>
    <col min="7" max="7" width="78.140625" customWidth="1"/>
    <col min="8" max="8" width="29" style="5" hidden="1" customWidth="1"/>
    <col min="9" max="9" width="14.5703125" style="5" hidden="1" customWidth="1"/>
    <col min="10" max="10" width="32" style="5" hidden="1" customWidth="1"/>
    <col min="11" max="11" width="11.5703125" style="5" hidden="1" customWidth="1"/>
    <col min="12" max="14" width="11.5703125" hidden="1" customWidth="1"/>
    <col min="15" max="15" width="12.7109375" style="7" customWidth="1"/>
    <col min="16" max="16" width="18" style="7" customWidth="1"/>
    <col min="17" max="19" width="24.7109375" style="7" customWidth="1"/>
    <col min="20" max="20" width="17.28515625" style="7" hidden="1" customWidth="1"/>
    <col min="21" max="22" width="14.42578125" style="7" hidden="1" customWidth="1"/>
    <col min="23" max="23" width="23" style="7" hidden="1" customWidth="1"/>
    <col min="24" max="25" width="20.28515625" style="7" hidden="1" customWidth="1"/>
    <col min="26" max="26" width="28.85546875" style="21" hidden="1" customWidth="1"/>
    <col min="27" max="27" width="27.7109375" hidden="1" customWidth="1"/>
    <col min="28" max="28" width="27.140625" hidden="1" customWidth="1"/>
    <col min="29" max="29" width="25" hidden="1" customWidth="1"/>
    <col min="30" max="31" width="19.85546875" hidden="1" customWidth="1"/>
    <col min="32" max="32" width="14.42578125" style="52" customWidth="1"/>
    <col min="33" max="16384" width="14.42578125" hidden="1"/>
  </cols>
  <sheetData>
    <row r="1" spans="1:34" s="52" customFormat="1" ht="13.5" thickBot="1" x14ac:dyDescent="0.25">
      <c r="D1" s="134"/>
      <c r="E1" s="134"/>
      <c r="I1" s="134"/>
      <c r="J1" s="134"/>
      <c r="K1" s="134"/>
      <c r="O1" s="59"/>
      <c r="P1" s="59"/>
      <c r="Q1" s="59"/>
      <c r="R1" s="146"/>
      <c r="S1" s="59"/>
      <c r="T1" s="59"/>
      <c r="U1" s="59"/>
      <c r="V1" s="59"/>
      <c r="W1" s="59"/>
      <c r="X1" s="59"/>
      <c r="Y1" s="59"/>
      <c r="AA1" s="134"/>
      <c r="AB1" s="134"/>
      <c r="AC1" s="134"/>
      <c r="AD1" s="134"/>
      <c r="AE1" s="134"/>
      <c r="AF1" s="134"/>
    </row>
    <row r="2" spans="1:34" s="12" customFormat="1" ht="54.75" customHeight="1" thickBot="1" x14ac:dyDescent="0.25">
      <c r="A2" s="19"/>
      <c r="B2" s="391" t="s">
        <v>529</v>
      </c>
      <c r="C2" s="392"/>
      <c r="D2" s="392"/>
      <c r="E2" s="393"/>
      <c r="F2" s="382" t="s">
        <v>533</v>
      </c>
      <c r="G2" s="383"/>
      <c r="H2" s="383"/>
      <c r="I2" s="383"/>
      <c r="J2" s="383"/>
      <c r="K2" s="383"/>
      <c r="L2" s="383"/>
      <c r="M2" s="383"/>
      <c r="N2" s="383"/>
      <c r="O2" s="383"/>
      <c r="P2" s="383"/>
      <c r="Q2" s="384"/>
      <c r="R2" s="136"/>
      <c r="S2" s="136"/>
      <c r="T2" s="136"/>
      <c r="U2" s="136"/>
      <c r="V2" s="136"/>
      <c r="W2" s="136"/>
      <c r="X2" s="136"/>
      <c r="Y2" s="136"/>
      <c r="Z2" s="53"/>
      <c r="AA2" s="134"/>
      <c r="AB2" s="134"/>
      <c r="AC2" s="134"/>
      <c r="AD2" s="134"/>
      <c r="AE2" s="134"/>
      <c r="AF2" s="134"/>
      <c r="AG2" s="11"/>
      <c r="AH2" s="11"/>
    </row>
    <row r="3" spans="1:34" s="52" customFormat="1" ht="27.75" customHeight="1" x14ac:dyDescent="0.2">
      <c r="D3" s="134"/>
      <c r="E3" s="134"/>
      <c r="I3" s="134"/>
      <c r="J3" s="134"/>
      <c r="K3" s="134"/>
      <c r="O3" s="59"/>
      <c r="P3" s="59"/>
      <c r="Q3" s="59"/>
      <c r="R3" s="146"/>
      <c r="S3" s="59"/>
      <c r="T3" s="59"/>
      <c r="U3" s="59"/>
      <c r="V3" s="59"/>
      <c r="W3" s="59"/>
      <c r="X3" s="59"/>
      <c r="Y3" s="59"/>
      <c r="AA3" s="134"/>
      <c r="AB3" s="134"/>
      <c r="AC3" s="134"/>
      <c r="AD3" s="134"/>
      <c r="AE3" s="134"/>
      <c r="AF3" s="134"/>
    </row>
    <row r="4" spans="1:34" s="21" customFormat="1" ht="42.75" customHeight="1" x14ac:dyDescent="0.2">
      <c r="A4" s="52"/>
      <c r="B4" s="400" t="s">
        <v>61</v>
      </c>
      <c r="C4" s="400"/>
      <c r="D4" s="400"/>
      <c r="E4" s="400"/>
      <c r="F4" s="400"/>
      <c r="G4" s="400"/>
      <c r="H4" s="400"/>
      <c r="I4" s="400"/>
      <c r="J4" s="400"/>
      <c r="K4" s="400"/>
      <c r="L4" s="400"/>
      <c r="M4" s="400"/>
      <c r="N4" s="400"/>
      <c r="O4" s="400"/>
      <c r="P4" s="400"/>
      <c r="Q4" s="400"/>
      <c r="R4" s="59"/>
      <c r="S4" s="59"/>
      <c r="T4" s="59"/>
      <c r="U4" s="59"/>
      <c r="V4" s="59"/>
      <c r="W4" s="59"/>
      <c r="X4" s="59"/>
      <c r="Y4" s="59"/>
      <c r="Z4" s="52"/>
      <c r="AA4" s="52"/>
      <c r="AB4" s="52"/>
      <c r="AC4" s="52"/>
      <c r="AD4" s="52"/>
      <c r="AE4" s="52"/>
      <c r="AF4" s="52"/>
    </row>
    <row r="5" spans="1:34" ht="51" x14ac:dyDescent="0.2">
      <c r="B5" s="275" t="s">
        <v>61</v>
      </c>
      <c r="C5" s="275" t="s">
        <v>9</v>
      </c>
      <c r="D5" s="274" t="s">
        <v>34</v>
      </c>
      <c r="E5" s="274" t="s">
        <v>571</v>
      </c>
      <c r="F5" s="446" t="s">
        <v>51</v>
      </c>
      <c r="G5" s="402"/>
      <c r="H5" s="401" t="s">
        <v>99</v>
      </c>
      <c r="I5" s="402"/>
      <c r="J5" s="278" t="s">
        <v>17</v>
      </c>
      <c r="K5" s="278" t="s">
        <v>25</v>
      </c>
      <c r="L5" s="279" t="s">
        <v>15</v>
      </c>
      <c r="M5" s="278" t="s">
        <v>16</v>
      </c>
      <c r="N5" s="278" t="s">
        <v>97</v>
      </c>
      <c r="O5" s="275" t="s">
        <v>100</v>
      </c>
      <c r="P5" s="274" t="s">
        <v>101</v>
      </c>
      <c r="Q5" s="274" t="s">
        <v>102</v>
      </c>
      <c r="R5" s="54"/>
      <c r="S5" s="54"/>
      <c r="T5" s="54"/>
      <c r="U5" s="59"/>
      <c r="V5" s="59"/>
      <c r="W5" s="59"/>
      <c r="X5" s="59"/>
      <c r="Y5" s="59"/>
      <c r="Z5" s="52"/>
      <c r="AA5" s="52"/>
      <c r="AB5" s="52"/>
      <c r="AC5" s="52"/>
      <c r="AD5" s="52"/>
      <c r="AE5" s="52"/>
    </row>
    <row r="6" spans="1:34" ht="63" customHeight="1" x14ac:dyDescent="0.2">
      <c r="B6" s="282" t="s">
        <v>493</v>
      </c>
      <c r="C6" s="282">
        <f>VLOOKUP(F6,'Sheet 1'!D:E,2,FALSE)</f>
        <v>2670</v>
      </c>
      <c r="D6" s="297" t="s">
        <v>467</v>
      </c>
      <c r="E6" s="297" t="s">
        <v>573</v>
      </c>
      <c r="F6" s="471" t="s">
        <v>324</v>
      </c>
      <c r="G6" s="472"/>
      <c r="H6" s="92" t="s">
        <v>35</v>
      </c>
      <c r="I6" s="50"/>
      <c r="J6" s="103" t="str">
        <f>VLOOKUP(C6,'Sheet 1'!E:L,7,FALSE)</f>
        <v>03/12/2024</v>
      </c>
      <c r="K6" s="102">
        <f>J6-"28/02/2018"</f>
        <v>2470</v>
      </c>
      <c r="L6" s="50">
        <f>VLOOKUP(C6,'Sheet 1'!E:K,4,FALSE)</f>
        <v>81</v>
      </c>
      <c r="M6" s="50">
        <f>VLOOKUP(C6,'Sheet 1'!E:K,6,FALSE)</f>
        <v>76.25</v>
      </c>
      <c r="N6" s="50">
        <f>IF(K6&lt;0,0,M6)</f>
        <v>76.25</v>
      </c>
      <c r="O6" s="29">
        <f>L6</f>
        <v>81</v>
      </c>
      <c r="P6" s="30">
        <f>N6</f>
        <v>76.25</v>
      </c>
      <c r="Q6" s="106">
        <f>IF(P6/O6&gt;100%,100%,P6/O6)</f>
        <v>0.94135802469135799</v>
      </c>
      <c r="R6" s="54"/>
      <c r="S6" s="54"/>
      <c r="T6" s="54"/>
      <c r="U6" s="59"/>
      <c r="V6" s="59"/>
      <c r="W6" s="59"/>
      <c r="X6" s="59"/>
      <c r="Y6" s="59"/>
      <c r="Z6" s="52"/>
      <c r="AA6" s="52"/>
      <c r="AB6" s="52"/>
      <c r="AC6" s="52"/>
      <c r="AD6" s="52"/>
      <c r="AE6" s="52"/>
    </row>
    <row r="7" spans="1:34" s="52" customFormat="1" ht="15.75" x14ac:dyDescent="0.2">
      <c r="B7" s="159"/>
      <c r="C7" s="159"/>
      <c r="D7" s="211"/>
      <c r="E7" s="211"/>
      <c r="F7" s="159"/>
      <c r="G7" s="159"/>
      <c r="H7" s="138"/>
      <c r="I7" s="138"/>
      <c r="J7" s="138"/>
      <c r="K7" s="138"/>
      <c r="L7" s="55"/>
      <c r="M7" s="55"/>
      <c r="N7" s="55"/>
      <c r="O7" s="142"/>
      <c r="P7" s="54"/>
      <c r="Q7" s="54"/>
      <c r="R7" s="54"/>
      <c r="S7" s="54"/>
      <c r="T7" s="54"/>
      <c r="U7" s="59"/>
      <c r="V7" s="59"/>
      <c r="W7" s="59"/>
      <c r="X7" s="59"/>
      <c r="Y7" s="59"/>
    </row>
    <row r="8" spans="1:34" ht="42.75" customHeight="1" x14ac:dyDescent="0.2">
      <c r="B8" s="400" t="s">
        <v>526</v>
      </c>
      <c r="C8" s="400"/>
      <c r="D8" s="400"/>
      <c r="E8" s="400"/>
      <c r="F8" s="400"/>
      <c r="G8" s="400"/>
      <c r="H8" s="400"/>
      <c r="I8" s="400"/>
      <c r="J8" s="400"/>
      <c r="K8" s="400"/>
      <c r="L8" s="400"/>
      <c r="M8" s="400"/>
      <c r="N8" s="400"/>
      <c r="O8" s="400"/>
      <c r="P8" s="400"/>
      <c r="Q8" s="400"/>
      <c r="R8" s="15">
        <f>AVERAGE(R10:R19)</f>
        <v>0.99612499999999993</v>
      </c>
      <c r="S8" s="54"/>
      <c r="T8" s="54"/>
      <c r="U8" s="59"/>
      <c r="V8" s="59"/>
      <c r="W8" s="59"/>
      <c r="X8" s="59"/>
      <c r="Y8" s="59"/>
      <c r="Z8" s="52"/>
      <c r="AA8" s="52"/>
      <c r="AB8" s="52"/>
      <c r="AC8" s="52"/>
      <c r="AD8" s="52"/>
      <c r="AE8" s="52"/>
    </row>
    <row r="9" spans="1:34" ht="51" x14ac:dyDescent="0.2">
      <c r="B9" s="275" t="s">
        <v>49</v>
      </c>
      <c r="C9" s="275" t="s">
        <v>9</v>
      </c>
      <c r="D9" s="274" t="s">
        <v>34</v>
      </c>
      <c r="E9" s="274" t="s">
        <v>571</v>
      </c>
      <c r="F9" s="401" t="s">
        <v>51</v>
      </c>
      <c r="G9" s="402"/>
      <c r="H9" s="401" t="s">
        <v>98</v>
      </c>
      <c r="I9" s="402"/>
      <c r="J9" s="278" t="s">
        <v>17</v>
      </c>
      <c r="K9" s="278" t="s">
        <v>25</v>
      </c>
      <c r="L9" s="279" t="s">
        <v>15</v>
      </c>
      <c r="M9" s="278" t="s">
        <v>16</v>
      </c>
      <c r="N9" s="278" t="s">
        <v>97</v>
      </c>
      <c r="O9" s="275" t="s">
        <v>100</v>
      </c>
      <c r="P9" s="274" t="s">
        <v>101</v>
      </c>
      <c r="Q9" s="274" t="s">
        <v>102</v>
      </c>
      <c r="R9" s="274" t="s">
        <v>103</v>
      </c>
      <c r="S9" s="54"/>
      <c r="T9" s="54"/>
      <c r="U9" s="59"/>
      <c r="V9" s="59"/>
      <c r="W9" s="59"/>
      <c r="X9" s="59"/>
      <c r="Y9" s="59"/>
      <c r="Z9" s="52"/>
      <c r="AA9" s="52"/>
      <c r="AB9" s="52"/>
      <c r="AC9" s="52"/>
      <c r="AD9" s="52"/>
      <c r="AE9" s="52"/>
    </row>
    <row r="10" spans="1:34" ht="13.5" customHeight="1" x14ac:dyDescent="0.2">
      <c r="B10" s="470" t="s">
        <v>494</v>
      </c>
      <c r="C10" s="300">
        <f>VLOOKUP(F10,'Sheet 1'!D:E,2,FALSE)</f>
        <v>2671</v>
      </c>
      <c r="D10" s="308" t="s">
        <v>468</v>
      </c>
      <c r="E10" s="308" t="s">
        <v>35</v>
      </c>
      <c r="F10" s="286" t="s">
        <v>290</v>
      </c>
      <c r="G10" s="309"/>
      <c r="H10" s="302" t="s">
        <v>35</v>
      </c>
      <c r="I10" s="310">
        <v>0.5</v>
      </c>
      <c r="J10" s="311" t="str">
        <f>VLOOKUP(C10,'Sheet 1'!E:L,7,FALSE)</f>
        <v>05/12/2024</v>
      </c>
      <c r="K10" s="305">
        <f t="shared" ref="K10:K19" si="0">J10-"28/02/2018"</f>
        <v>2472</v>
      </c>
      <c r="L10" s="306">
        <f>VLOOKUP(C10,'Sheet 1'!E:J,4,FALSE)</f>
        <v>78</v>
      </c>
      <c r="M10" s="306">
        <f>VLOOKUP(C10,'Sheet 1'!E:L,6,FALSE)</f>
        <v>92</v>
      </c>
      <c r="N10" s="306">
        <f t="shared" ref="N10:N19" si="1">IF(K10&lt;0,0,M10)</f>
        <v>92</v>
      </c>
      <c r="O10" s="307">
        <f t="shared" ref="O10:O19" si="2">L10</f>
        <v>78</v>
      </c>
      <c r="P10" s="44">
        <f>N10</f>
        <v>92</v>
      </c>
      <c r="Q10" s="13">
        <f t="shared" ref="Q10:Q19" si="3">IF(P10/O10&gt;100%,100%,P10/O10)</f>
        <v>1</v>
      </c>
      <c r="R10" s="422">
        <f>SUMPRODUCT(I10:I11,Q10:Q11)</f>
        <v>1</v>
      </c>
      <c r="S10" s="54"/>
      <c r="T10" s="54"/>
      <c r="U10" s="59"/>
      <c r="V10" s="59"/>
      <c r="W10" s="59"/>
      <c r="X10" s="59"/>
      <c r="Y10" s="59"/>
      <c r="Z10" s="52"/>
      <c r="AA10" s="52"/>
      <c r="AB10" s="52"/>
      <c r="AC10" s="52"/>
      <c r="AD10" s="52"/>
      <c r="AE10" s="52"/>
    </row>
    <row r="11" spans="1:34" ht="13.5" customHeight="1" x14ac:dyDescent="0.2">
      <c r="B11" s="469"/>
      <c r="C11" s="283">
        <f>VLOOKUP(F11,'Sheet 1'!D:E,2,FALSE)</f>
        <v>2672</v>
      </c>
      <c r="D11" s="288" t="s">
        <v>469</v>
      </c>
      <c r="E11" s="288" t="s">
        <v>573</v>
      </c>
      <c r="F11" s="286" t="s">
        <v>289</v>
      </c>
      <c r="G11" s="291"/>
      <c r="H11" s="85" t="s">
        <v>35</v>
      </c>
      <c r="I11" s="87">
        <v>0.5</v>
      </c>
      <c r="J11" s="101" t="str">
        <f>VLOOKUP(C11,'Sheet 1'!E:L,7,FALSE)</f>
        <v>09/12/2024</v>
      </c>
      <c r="K11" s="70">
        <f t="shared" si="0"/>
        <v>2476</v>
      </c>
      <c r="L11" s="28">
        <f>VLOOKUP(C11,'Sheet 1'!E:J,4,FALSE)</f>
        <v>74</v>
      </c>
      <c r="M11" s="28">
        <f>VLOOKUP(C11,'Sheet 1'!E:L,6,FALSE)</f>
        <v>83</v>
      </c>
      <c r="N11" s="28">
        <f t="shared" si="1"/>
        <v>83</v>
      </c>
      <c r="O11" s="45">
        <f t="shared" si="2"/>
        <v>74</v>
      </c>
      <c r="P11" s="44">
        <f t="shared" ref="P11:P19" si="4">N11</f>
        <v>83</v>
      </c>
      <c r="Q11" s="8">
        <f t="shared" si="3"/>
        <v>1</v>
      </c>
      <c r="R11" s="407"/>
      <c r="S11" s="54"/>
      <c r="T11" s="54"/>
      <c r="U11" s="59"/>
      <c r="V11" s="59"/>
      <c r="W11" s="59"/>
      <c r="X11" s="59"/>
      <c r="Y11" s="59"/>
      <c r="Z11" s="52"/>
      <c r="AA11" s="52"/>
      <c r="AB11" s="52"/>
      <c r="AC11" s="52"/>
      <c r="AD11" s="52"/>
      <c r="AE11" s="52"/>
    </row>
    <row r="12" spans="1:34" ht="13.5" customHeight="1" x14ac:dyDescent="0.2">
      <c r="B12" s="470" t="s">
        <v>495</v>
      </c>
      <c r="C12" s="283">
        <f>VLOOKUP(F12,'Sheet 1'!D:E,2,FALSE)</f>
        <v>2673</v>
      </c>
      <c r="D12" s="288" t="s">
        <v>470</v>
      </c>
      <c r="E12" s="288" t="s">
        <v>36</v>
      </c>
      <c r="F12" s="286" t="s">
        <v>293</v>
      </c>
      <c r="G12" s="291"/>
      <c r="H12" s="85" t="s">
        <v>35</v>
      </c>
      <c r="I12" s="86">
        <v>0.25</v>
      </c>
      <c r="J12" s="101" t="str">
        <f>VLOOKUP(C12,'Sheet 1'!E:L,7,FALSE)</f>
        <v>03/12/2024</v>
      </c>
      <c r="K12" s="70">
        <f t="shared" si="0"/>
        <v>2470</v>
      </c>
      <c r="L12" s="28">
        <f>VLOOKUP(C12,'Sheet 1'!E:J,4,FALSE)</f>
        <v>71</v>
      </c>
      <c r="M12" s="28">
        <f>VLOOKUP(C12,'Sheet 1'!E:L,6,FALSE)</f>
        <v>74.55</v>
      </c>
      <c r="N12" s="28">
        <f t="shared" si="1"/>
        <v>74.55</v>
      </c>
      <c r="O12" s="45">
        <f t="shared" si="2"/>
        <v>71</v>
      </c>
      <c r="P12" s="44">
        <f t="shared" si="4"/>
        <v>74.55</v>
      </c>
      <c r="Q12" s="8">
        <f t="shared" si="3"/>
        <v>1</v>
      </c>
      <c r="R12" s="406">
        <f>SUMPRODUCT(I12:I15,Q12:Q15)</f>
        <v>0.98449999999999993</v>
      </c>
      <c r="S12" s="54"/>
      <c r="T12" s="54"/>
      <c r="U12" s="59"/>
      <c r="V12" s="59"/>
      <c r="W12" s="59"/>
      <c r="X12" s="59"/>
      <c r="Y12" s="59"/>
      <c r="Z12" s="52"/>
      <c r="AA12" s="52"/>
      <c r="AB12" s="52"/>
      <c r="AC12" s="52"/>
      <c r="AD12" s="52"/>
      <c r="AE12" s="52"/>
    </row>
    <row r="13" spans="1:34" ht="13.5" customHeight="1" x14ac:dyDescent="0.2">
      <c r="B13" s="468"/>
      <c r="C13" s="283">
        <f>VLOOKUP(F13,'Sheet 1'!D:E,2,FALSE)</f>
        <v>2674</v>
      </c>
      <c r="D13" s="288" t="s">
        <v>471</v>
      </c>
      <c r="E13" s="288" t="s">
        <v>35</v>
      </c>
      <c r="F13" s="286" t="s">
        <v>292</v>
      </c>
      <c r="G13" s="291"/>
      <c r="H13" s="85" t="s">
        <v>35</v>
      </c>
      <c r="I13" s="86">
        <v>0.25</v>
      </c>
      <c r="J13" s="101" t="str">
        <f>VLOOKUP(C13,'Sheet 1'!E:L,7,FALSE)</f>
        <v>10/12/2024</v>
      </c>
      <c r="K13" s="70">
        <f t="shared" si="0"/>
        <v>2477</v>
      </c>
      <c r="L13" s="28">
        <f>VLOOKUP(C13,'Sheet 1'!E:J,4,FALSE)</f>
        <v>18</v>
      </c>
      <c r="M13" s="28">
        <f>VLOOKUP(C13,'Sheet 1'!E:L,6,FALSE)</f>
        <v>19</v>
      </c>
      <c r="N13" s="28">
        <f t="shared" si="1"/>
        <v>19</v>
      </c>
      <c r="O13" s="45">
        <f t="shared" si="2"/>
        <v>18</v>
      </c>
      <c r="P13" s="44">
        <f t="shared" si="4"/>
        <v>19</v>
      </c>
      <c r="Q13" s="8">
        <f t="shared" si="3"/>
        <v>1</v>
      </c>
      <c r="R13" s="422"/>
      <c r="S13" s="54"/>
      <c r="T13" s="54"/>
      <c r="U13" s="59"/>
      <c r="V13" s="59"/>
      <c r="W13" s="59"/>
      <c r="X13" s="59"/>
      <c r="Y13" s="59"/>
      <c r="Z13" s="52"/>
      <c r="AA13" s="52"/>
      <c r="AB13" s="52"/>
      <c r="AC13" s="52"/>
      <c r="AD13" s="52"/>
      <c r="AE13" s="52"/>
    </row>
    <row r="14" spans="1:34" ht="13.5" customHeight="1" x14ac:dyDescent="0.2">
      <c r="B14" s="468"/>
      <c r="C14" s="283">
        <f>VLOOKUP(F14,'Sheet 1'!D:E,2,FALSE)</f>
        <v>2675</v>
      </c>
      <c r="D14" s="288" t="s">
        <v>472</v>
      </c>
      <c r="E14" s="288" t="s">
        <v>573</v>
      </c>
      <c r="F14" s="286" t="s">
        <v>291</v>
      </c>
      <c r="G14" s="291"/>
      <c r="H14" s="85" t="s">
        <v>35</v>
      </c>
      <c r="I14" s="86">
        <v>0.25</v>
      </c>
      <c r="J14" s="101" t="str">
        <f>VLOOKUP(C14,'Sheet 1'!E:L,7,FALSE)</f>
        <v>03/12/2024</v>
      </c>
      <c r="K14" s="70">
        <f t="shared" si="0"/>
        <v>2470</v>
      </c>
      <c r="L14" s="28">
        <f>VLOOKUP(C14,'Sheet 1'!E:J,4,FALSE)</f>
        <v>75</v>
      </c>
      <c r="M14" s="28">
        <f>VLOOKUP(C14,'Sheet 1'!E:L,6,FALSE)</f>
        <v>70.349999999999994</v>
      </c>
      <c r="N14" s="28">
        <f t="shared" si="1"/>
        <v>70.349999999999994</v>
      </c>
      <c r="O14" s="45">
        <f t="shared" si="2"/>
        <v>75</v>
      </c>
      <c r="P14" s="44">
        <f t="shared" si="4"/>
        <v>70.349999999999994</v>
      </c>
      <c r="Q14" s="8">
        <f t="shared" si="3"/>
        <v>0.93799999999999994</v>
      </c>
      <c r="R14" s="422"/>
      <c r="S14" s="54"/>
      <c r="T14" s="54"/>
      <c r="U14" s="59"/>
      <c r="V14" s="59"/>
      <c r="W14" s="59"/>
      <c r="X14" s="59"/>
      <c r="Y14" s="59"/>
      <c r="Z14" s="52"/>
      <c r="AA14" s="52"/>
      <c r="AB14" s="52"/>
      <c r="AC14" s="52"/>
      <c r="AD14" s="52"/>
      <c r="AE14" s="52"/>
    </row>
    <row r="15" spans="1:34" ht="13.5" customHeight="1" x14ac:dyDescent="0.2">
      <c r="B15" s="469"/>
      <c r="C15" s="283">
        <f>VLOOKUP(F15,'Sheet 1'!D:E,2,FALSE)</f>
        <v>3165</v>
      </c>
      <c r="D15" s="288" t="s">
        <v>596</v>
      </c>
      <c r="E15" s="288" t="s">
        <v>35</v>
      </c>
      <c r="F15" s="286" t="s">
        <v>595</v>
      </c>
      <c r="G15" s="291"/>
      <c r="H15" s="232" t="s">
        <v>35</v>
      </c>
      <c r="I15" s="233">
        <v>0.25</v>
      </c>
      <c r="J15" s="234" t="str">
        <f>VLOOKUP(C15,'Sheet 1'!E:L,7,FALSE)</f>
        <v>03/12/2024</v>
      </c>
      <c r="K15" s="235">
        <f t="shared" ref="K15" si="5">J15-"28/02/2018"</f>
        <v>2470</v>
      </c>
      <c r="L15" s="236">
        <f>VLOOKUP(C15,'Sheet 1'!E:J,4,FALSE)</f>
        <v>4</v>
      </c>
      <c r="M15" s="236">
        <f>VLOOKUP(C15,'Sheet 1'!E:L,6,FALSE)</f>
        <v>4</v>
      </c>
      <c r="N15" s="236">
        <f t="shared" ref="N15" si="6">IF(K15&lt;0,0,M15)</f>
        <v>4</v>
      </c>
      <c r="O15" s="45">
        <f t="shared" ref="O15" si="7">L15</f>
        <v>4</v>
      </c>
      <c r="P15" s="44">
        <f t="shared" ref="P15" si="8">N15</f>
        <v>4</v>
      </c>
      <c r="Q15" s="8">
        <f t="shared" ref="Q15" si="9">IF(P15/O15&gt;100%,100%,P15/O15)</f>
        <v>1</v>
      </c>
      <c r="R15" s="407"/>
      <c r="S15" s="54"/>
      <c r="T15" s="54"/>
      <c r="U15" s="59"/>
      <c r="V15" s="59"/>
      <c r="W15" s="59"/>
      <c r="X15" s="59"/>
      <c r="Y15" s="59"/>
      <c r="Z15" s="52"/>
      <c r="AA15" s="52"/>
      <c r="AB15" s="52"/>
      <c r="AC15" s="52"/>
      <c r="AD15" s="52"/>
      <c r="AE15" s="52"/>
    </row>
    <row r="16" spans="1:34" ht="13.5" customHeight="1" x14ac:dyDescent="0.2">
      <c r="B16" s="470" t="s">
        <v>496</v>
      </c>
      <c r="C16" s="283">
        <f>VLOOKUP(F16,'Sheet 1'!D:E,2,FALSE)</f>
        <v>2676</v>
      </c>
      <c r="D16" s="288" t="s">
        <v>473</v>
      </c>
      <c r="E16" s="288" t="s">
        <v>35</v>
      </c>
      <c r="F16" s="286" t="s">
        <v>295</v>
      </c>
      <c r="G16" s="291"/>
      <c r="H16" s="85" t="s">
        <v>35</v>
      </c>
      <c r="I16" s="61">
        <v>0.5</v>
      </c>
      <c r="J16" s="101" t="str">
        <f>VLOOKUP(C16,'Sheet 1'!E:L,7,FALSE)</f>
        <v>04/12/2024</v>
      </c>
      <c r="K16" s="70">
        <f t="shared" si="0"/>
        <v>2471</v>
      </c>
      <c r="L16" s="28">
        <f>VLOOKUP(C16,'Sheet 1'!E:J,4,FALSE)</f>
        <v>11</v>
      </c>
      <c r="M16" s="28">
        <f>VLOOKUP(C16,'Sheet 1'!E:L,6,FALSE)</f>
        <v>11</v>
      </c>
      <c r="N16" s="28">
        <f t="shared" si="1"/>
        <v>11</v>
      </c>
      <c r="O16" s="45">
        <f t="shared" si="2"/>
        <v>11</v>
      </c>
      <c r="P16" s="44">
        <f t="shared" si="4"/>
        <v>11</v>
      </c>
      <c r="Q16" s="8">
        <f t="shared" si="3"/>
        <v>1</v>
      </c>
      <c r="R16" s="406">
        <f>SUMPRODUCT(I16:I17,Q16:Q17)</f>
        <v>1</v>
      </c>
      <c r="S16" s="54"/>
      <c r="T16" s="54"/>
      <c r="U16" s="59"/>
      <c r="V16" s="59"/>
      <c r="W16" s="59"/>
      <c r="X16" s="59"/>
      <c r="Y16" s="59"/>
      <c r="Z16" s="52"/>
      <c r="AA16" s="52"/>
      <c r="AB16" s="52"/>
      <c r="AC16" s="52"/>
      <c r="AD16" s="52"/>
      <c r="AE16" s="52"/>
    </row>
    <row r="17" spans="2:31" ht="13.5" customHeight="1" x14ac:dyDescent="0.2">
      <c r="B17" s="469"/>
      <c r="C17" s="283">
        <f>VLOOKUP(F17,'Sheet 1'!D:E,2,FALSE)</f>
        <v>2677</v>
      </c>
      <c r="D17" s="288" t="s">
        <v>474</v>
      </c>
      <c r="E17" s="288" t="s">
        <v>35</v>
      </c>
      <c r="F17" s="286" t="s">
        <v>294</v>
      </c>
      <c r="G17" s="291"/>
      <c r="H17" s="85" t="s">
        <v>35</v>
      </c>
      <c r="I17" s="61">
        <v>0.5</v>
      </c>
      <c r="J17" s="101" t="str">
        <f>VLOOKUP(C17,'Sheet 1'!E:L,7,FALSE)</f>
        <v>04/12/2024</v>
      </c>
      <c r="K17" s="70">
        <f t="shared" si="0"/>
        <v>2471</v>
      </c>
      <c r="L17" s="28">
        <f>VLOOKUP(C17,'Sheet 1'!E:J,4,FALSE)</f>
        <v>47</v>
      </c>
      <c r="M17" s="28">
        <f>VLOOKUP(C17,'Sheet 1'!E:L,6,FALSE)</f>
        <v>47.2</v>
      </c>
      <c r="N17" s="28">
        <f t="shared" si="1"/>
        <v>47.2</v>
      </c>
      <c r="O17" s="45">
        <f t="shared" si="2"/>
        <v>47</v>
      </c>
      <c r="P17" s="44">
        <f t="shared" si="4"/>
        <v>47.2</v>
      </c>
      <c r="Q17" s="8">
        <f t="shared" si="3"/>
        <v>1</v>
      </c>
      <c r="R17" s="407"/>
      <c r="S17" s="54"/>
      <c r="T17" s="54"/>
      <c r="U17" s="59"/>
      <c r="V17" s="59"/>
      <c r="W17" s="59"/>
      <c r="X17" s="59"/>
      <c r="Y17" s="59"/>
      <c r="Z17" s="52"/>
      <c r="AA17" s="52"/>
      <c r="AB17" s="52"/>
      <c r="AC17" s="52"/>
      <c r="AD17" s="52"/>
      <c r="AE17" s="52"/>
    </row>
    <row r="18" spans="2:31" ht="13.5" customHeight="1" x14ac:dyDescent="0.2">
      <c r="B18" s="470" t="s">
        <v>497</v>
      </c>
      <c r="C18" s="283">
        <f>VLOOKUP(F18,'Sheet 1'!D:E,2,FALSE)</f>
        <v>2678</v>
      </c>
      <c r="D18" s="288" t="s">
        <v>475</v>
      </c>
      <c r="E18" s="288" t="s">
        <v>35</v>
      </c>
      <c r="F18" s="286" t="s">
        <v>297</v>
      </c>
      <c r="G18" s="291"/>
      <c r="H18" s="85" t="s">
        <v>35</v>
      </c>
      <c r="I18" s="88">
        <v>0.5</v>
      </c>
      <c r="J18" s="101" t="str">
        <f>VLOOKUP(C18,'Sheet 1'!E:L,7,FALSE)</f>
        <v>05/12/2024</v>
      </c>
      <c r="K18" s="70">
        <f t="shared" si="0"/>
        <v>2472</v>
      </c>
      <c r="L18" s="28">
        <f>VLOOKUP(C18,'Sheet 1'!E:J,4,FALSE)</f>
        <v>10878</v>
      </c>
      <c r="M18" s="28">
        <f>VLOOKUP(C18,'Sheet 1'!E:L,6,FALSE)</f>
        <v>18602</v>
      </c>
      <c r="N18" s="28">
        <f t="shared" si="1"/>
        <v>18602</v>
      </c>
      <c r="O18" s="45">
        <f t="shared" si="2"/>
        <v>10878</v>
      </c>
      <c r="P18" s="44">
        <f t="shared" si="4"/>
        <v>18602</v>
      </c>
      <c r="Q18" s="8">
        <f t="shared" si="3"/>
        <v>1</v>
      </c>
      <c r="R18" s="406">
        <f>SUMPRODUCT(I18:I19,Q18:Q19)</f>
        <v>1</v>
      </c>
      <c r="S18" s="54"/>
      <c r="T18" s="54"/>
      <c r="U18" s="59"/>
      <c r="V18" s="59"/>
      <c r="W18" s="59"/>
      <c r="X18" s="59"/>
      <c r="Y18" s="59"/>
      <c r="Z18" s="52"/>
      <c r="AA18" s="52"/>
      <c r="AB18" s="52"/>
      <c r="AC18" s="52"/>
      <c r="AD18" s="52"/>
      <c r="AE18" s="52"/>
    </row>
    <row r="19" spans="2:31" ht="13.5" customHeight="1" x14ac:dyDescent="0.2">
      <c r="B19" s="469"/>
      <c r="C19" s="283">
        <f>VLOOKUP(F19,'Sheet 1'!D:E,2,FALSE)</f>
        <v>2679</v>
      </c>
      <c r="D19" s="288" t="s">
        <v>476</v>
      </c>
      <c r="E19" s="288" t="s">
        <v>35</v>
      </c>
      <c r="F19" s="286" t="s">
        <v>296</v>
      </c>
      <c r="G19" s="291"/>
      <c r="H19" s="85" t="s">
        <v>35</v>
      </c>
      <c r="I19" s="88">
        <v>0.5</v>
      </c>
      <c r="J19" s="101" t="str">
        <f>VLOOKUP(C19,'Sheet 1'!E:L,7,FALSE)</f>
        <v>05/12/2024</v>
      </c>
      <c r="K19" s="70">
        <f t="shared" si="0"/>
        <v>2472</v>
      </c>
      <c r="L19" s="28">
        <f>VLOOKUP(C19,'Sheet 1'!E:J,4,FALSE)</f>
        <v>28</v>
      </c>
      <c r="M19" s="28">
        <f>VLOOKUP(C19,'Sheet 1'!E:L,6,FALSE)</f>
        <v>32</v>
      </c>
      <c r="N19" s="28">
        <f t="shared" si="1"/>
        <v>32</v>
      </c>
      <c r="O19" s="45">
        <f t="shared" si="2"/>
        <v>28</v>
      </c>
      <c r="P19" s="44">
        <f t="shared" si="4"/>
        <v>32</v>
      </c>
      <c r="Q19" s="8">
        <f t="shared" si="3"/>
        <v>1</v>
      </c>
      <c r="R19" s="407"/>
      <c r="S19" s="54"/>
      <c r="T19" s="54"/>
      <c r="U19" s="59"/>
      <c r="V19" s="59"/>
      <c r="W19" s="59"/>
      <c r="X19" s="59"/>
      <c r="Y19" s="59"/>
      <c r="Z19" s="52"/>
      <c r="AA19" s="52"/>
      <c r="AB19" s="52"/>
      <c r="AC19" s="52"/>
      <c r="AD19" s="52"/>
      <c r="AE19" s="52"/>
    </row>
    <row r="20" spans="2:31" s="52" customFormat="1" ht="15.75" x14ac:dyDescent="0.2">
      <c r="B20" s="55"/>
      <c r="C20" s="55"/>
      <c r="D20" s="138"/>
      <c r="E20" s="138"/>
      <c r="F20" s="55"/>
      <c r="G20" s="55"/>
      <c r="H20" s="138"/>
      <c r="I20" s="138"/>
      <c r="J20" s="138"/>
      <c r="K20" s="138"/>
      <c r="L20" s="55"/>
      <c r="M20" s="55"/>
      <c r="N20" s="55"/>
      <c r="O20" s="142"/>
      <c r="P20" s="54"/>
      <c r="Q20" s="54"/>
      <c r="R20" s="54"/>
      <c r="S20" s="54"/>
      <c r="T20" s="54"/>
      <c r="U20" s="59"/>
      <c r="V20" s="59"/>
      <c r="W20" s="59"/>
      <c r="X20" s="59"/>
      <c r="Y20" s="59"/>
    </row>
    <row r="21" spans="2:31" ht="42.75" customHeight="1" x14ac:dyDescent="0.2">
      <c r="B21" s="400" t="s">
        <v>527</v>
      </c>
      <c r="C21" s="400"/>
      <c r="D21" s="400"/>
      <c r="E21" s="400"/>
      <c r="F21" s="400"/>
      <c r="G21" s="400"/>
      <c r="H21" s="400"/>
      <c r="I21" s="400"/>
      <c r="J21" s="400"/>
      <c r="K21" s="400"/>
      <c r="L21" s="400"/>
      <c r="M21" s="400"/>
      <c r="N21" s="400"/>
      <c r="O21" s="400"/>
      <c r="P21" s="400"/>
      <c r="Q21" s="400"/>
      <c r="R21" s="82"/>
      <c r="S21" s="15">
        <f>AVERAGE(S23:S40)</f>
        <v>0.96982249999999992</v>
      </c>
      <c r="T21" s="400" t="s">
        <v>528</v>
      </c>
      <c r="U21" s="400"/>
      <c r="V21" s="400"/>
      <c r="W21" s="400"/>
      <c r="X21" s="400"/>
      <c r="Y21" s="15">
        <f>MAX(Y23:Y36)</f>
        <v>1</v>
      </c>
      <c r="Z21" s="400" t="s">
        <v>506</v>
      </c>
      <c r="AA21" s="400"/>
      <c r="AB21" s="400"/>
      <c r="AC21" s="400"/>
      <c r="AD21" s="400"/>
      <c r="AE21" s="400"/>
    </row>
    <row r="22" spans="2:31" ht="66.75" customHeight="1" x14ac:dyDescent="0.2">
      <c r="B22" s="274" t="s">
        <v>27</v>
      </c>
      <c r="C22" s="274" t="s">
        <v>9</v>
      </c>
      <c r="D22" s="274" t="s">
        <v>34</v>
      </c>
      <c r="E22" s="274" t="s">
        <v>571</v>
      </c>
      <c r="F22" s="277" t="s">
        <v>50</v>
      </c>
      <c r="G22" s="274" t="s">
        <v>51</v>
      </c>
      <c r="H22" s="274" t="s">
        <v>99</v>
      </c>
      <c r="I22" s="274"/>
      <c r="J22" s="278" t="s">
        <v>17</v>
      </c>
      <c r="K22" s="278" t="s">
        <v>25</v>
      </c>
      <c r="L22" s="279" t="s">
        <v>15</v>
      </c>
      <c r="M22" s="278" t="s">
        <v>16</v>
      </c>
      <c r="N22" s="278" t="s">
        <v>26</v>
      </c>
      <c r="O22" s="274" t="s">
        <v>100</v>
      </c>
      <c r="P22" s="274" t="s">
        <v>101</v>
      </c>
      <c r="Q22" s="274" t="s">
        <v>102</v>
      </c>
      <c r="R22" s="274" t="s">
        <v>141</v>
      </c>
      <c r="S22" s="274" t="s">
        <v>142</v>
      </c>
      <c r="T22" s="128" t="s">
        <v>520</v>
      </c>
      <c r="U22" s="128" t="s">
        <v>521</v>
      </c>
      <c r="V22" s="128" t="s">
        <v>522</v>
      </c>
      <c r="W22" s="128" t="s">
        <v>523</v>
      </c>
      <c r="X22" s="128" t="s">
        <v>524</v>
      </c>
      <c r="Y22" s="128" t="s">
        <v>525</v>
      </c>
      <c r="Z22" s="187" t="s">
        <v>31</v>
      </c>
      <c r="AA22" s="187" t="s">
        <v>32</v>
      </c>
      <c r="AB22" s="187" t="s">
        <v>33</v>
      </c>
      <c r="AC22" s="187" t="s">
        <v>47</v>
      </c>
      <c r="AD22" s="187" t="s">
        <v>29</v>
      </c>
      <c r="AE22" s="187" t="s">
        <v>30</v>
      </c>
    </row>
    <row r="23" spans="2:31" ht="25.5" x14ac:dyDescent="0.2">
      <c r="B23" s="296" t="s">
        <v>485</v>
      </c>
      <c r="C23" s="283">
        <f>VLOOKUP(G23,'Sheet 1'!D:E,2,FALSE)</f>
        <v>24542</v>
      </c>
      <c r="D23" s="287" t="s">
        <v>574</v>
      </c>
      <c r="E23" s="287" t="s">
        <v>572</v>
      </c>
      <c r="F23" s="349" t="s">
        <v>298</v>
      </c>
      <c r="G23" s="354" t="s">
        <v>353</v>
      </c>
      <c r="H23" s="85" t="s">
        <v>37</v>
      </c>
      <c r="I23" s="77"/>
      <c r="J23" s="101" t="str">
        <f>VLOOKUP(C23,'Sheet 1'!E:L,7,FALSE)</f>
        <v>09/12/2024</v>
      </c>
      <c r="K23" s="70">
        <f t="shared" ref="K23:K36" si="10">J23-"28/02/2018"</f>
        <v>2476</v>
      </c>
      <c r="L23" s="2">
        <f>VLOOKUP(C23,'Sheet 1'!E:K,4,FALSE)</f>
        <v>100</v>
      </c>
      <c r="M23" s="2">
        <f>VLOOKUP(C23,'Sheet 1'!E:J,6,FALSE)</f>
        <v>93.33</v>
      </c>
      <c r="N23" s="28">
        <f t="shared" ref="N23:N36" si="11">IF(K23&lt;0,0,M23)</f>
        <v>93.33</v>
      </c>
      <c r="O23" s="29">
        <f t="shared" ref="O23:O36" si="12">L23</f>
        <v>100</v>
      </c>
      <c r="P23" s="30">
        <f>N23</f>
        <v>93.33</v>
      </c>
      <c r="Q23" s="13">
        <f t="shared" ref="Q23:Q36" si="13">IF(P23/O23&gt;100%,100%,P23/O23)</f>
        <v>0.93330000000000002</v>
      </c>
      <c r="R23" s="80">
        <f>AVERAGE(Q23)</f>
        <v>0.93330000000000002</v>
      </c>
      <c r="S23" s="80">
        <f>AVERAGE(R23)</f>
        <v>0.93330000000000002</v>
      </c>
      <c r="T23" s="132">
        <v>45292</v>
      </c>
      <c r="U23" s="132">
        <v>45657</v>
      </c>
      <c r="V23" s="83">
        <f>U23-T23+1</f>
        <v>366</v>
      </c>
      <c r="W23" s="83">
        <f>'TABLA CONTENIDO'!$F$3-T23+1</f>
        <v>366</v>
      </c>
      <c r="X23" s="38">
        <f t="shared" ref="X23:X27" si="14">IF(W23/V23&gt;100%,100%,W23/V23)</f>
        <v>1</v>
      </c>
      <c r="Y23" s="81">
        <f>AVERAGE(X23)</f>
        <v>1</v>
      </c>
      <c r="Z23" s="155">
        <f>Presupuesto!C44</f>
        <v>78316757</v>
      </c>
      <c r="AA23" s="155">
        <f>Presupuesto!D44</f>
        <v>78260648</v>
      </c>
      <c r="AB23" s="155">
        <f>Presupuesto!E44</f>
        <v>63583644</v>
      </c>
      <c r="AC23" s="163">
        <f>Presupuesto!F44</f>
        <v>0.9992835632864624</v>
      </c>
      <c r="AD23" s="163">
        <f>Presupuesto!G44</f>
        <v>0.81245997349779164</v>
      </c>
      <c r="AE23" s="163">
        <f>Presupuesto!H44</f>
        <v>0.81187789734449811</v>
      </c>
    </row>
    <row r="24" spans="2:31" ht="20.25" customHeight="1" x14ac:dyDescent="0.2">
      <c r="B24" s="467" t="s">
        <v>486</v>
      </c>
      <c r="C24" s="283">
        <f>VLOOKUP(G24,'Sheet 1'!D:E,2,FALSE)</f>
        <v>24545</v>
      </c>
      <c r="D24" s="287" t="s">
        <v>574</v>
      </c>
      <c r="E24" s="287" t="s">
        <v>572</v>
      </c>
      <c r="F24" s="349" t="s">
        <v>300</v>
      </c>
      <c r="G24" s="354" t="s">
        <v>354</v>
      </c>
      <c r="H24" s="85" t="s">
        <v>37</v>
      </c>
      <c r="I24" s="34"/>
      <c r="J24" s="101" t="str">
        <f>VLOOKUP(C24,'Sheet 1'!E:L,7,FALSE)</f>
        <v>09/12/2024</v>
      </c>
      <c r="K24" s="70">
        <f t="shared" si="10"/>
        <v>2476</v>
      </c>
      <c r="L24" s="2">
        <f>VLOOKUP(C24,'Sheet 1'!E:K,4,FALSE)</f>
        <v>100</v>
      </c>
      <c r="M24" s="2">
        <f>VLOOKUP(C24,'Sheet 1'!E:J,6,FALSE)</f>
        <v>96.67</v>
      </c>
      <c r="N24" s="28">
        <f t="shared" si="11"/>
        <v>96.67</v>
      </c>
      <c r="O24" s="29">
        <f t="shared" si="12"/>
        <v>100</v>
      </c>
      <c r="P24" s="30">
        <f t="shared" ref="P24:P36" si="15">N24</f>
        <v>96.67</v>
      </c>
      <c r="Q24" s="13">
        <f t="shared" si="13"/>
        <v>0.9667</v>
      </c>
      <c r="R24" s="80">
        <f>AVERAGE(Q24)</f>
        <v>0.9667</v>
      </c>
      <c r="S24" s="406">
        <f>AVERAGE(R24:R25,AVERAGE(R26:R26))</f>
        <v>0.9748</v>
      </c>
      <c r="T24" s="132">
        <v>45292</v>
      </c>
      <c r="U24" s="132">
        <v>45657</v>
      </c>
      <c r="V24" s="83">
        <f t="shared" ref="V24:V40" si="16">U24-T24+1</f>
        <v>366</v>
      </c>
      <c r="W24" s="83">
        <f>'TABLA CONTENIDO'!$F$3-T24+1</f>
        <v>366</v>
      </c>
      <c r="X24" s="38">
        <f t="shared" si="14"/>
        <v>1</v>
      </c>
      <c r="Y24" s="448">
        <f>AVERAGE(X24:X26)</f>
        <v>1</v>
      </c>
      <c r="Z24" s="475">
        <f>Presupuesto!C45</f>
        <v>190449195</v>
      </c>
      <c r="AA24" s="475">
        <f>Presupuesto!D45</f>
        <v>190449195</v>
      </c>
      <c r="AB24" s="475">
        <f>Presupuesto!E45</f>
        <v>189559364</v>
      </c>
      <c r="AC24" s="473">
        <f>Presupuesto!F45</f>
        <v>1</v>
      </c>
      <c r="AD24" s="473">
        <f>Presupuesto!G45</f>
        <v>0.99532772506599465</v>
      </c>
      <c r="AE24" s="473">
        <f>Presupuesto!H45</f>
        <v>0.99532772506599465</v>
      </c>
    </row>
    <row r="25" spans="2:31" ht="20.25" x14ac:dyDescent="0.2">
      <c r="B25" s="468"/>
      <c r="C25" s="283">
        <f>VLOOKUP(G25,'Sheet 1'!D:E,2,FALSE)</f>
        <v>24546</v>
      </c>
      <c r="D25" s="287" t="s">
        <v>574</v>
      </c>
      <c r="E25" s="287" t="s">
        <v>572</v>
      </c>
      <c r="F25" s="350" t="s">
        <v>299</v>
      </c>
      <c r="G25" s="354" t="s">
        <v>355</v>
      </c>
      <c r="H25" s="85" t="s">
        <v>37</v>
      </c>
      <c r="I25" s="34"/>
      <c r="J25" s="101" t="str">
        <f>VLOOKUP(C25,'Sheet 1'!E:L,7,FALSE)</f>
        <v>09/12/2024</v>
      </c>
      <c r="K25" s="70">
        <f t="shared" si="10"/>
        <v>2476</v>
      </c>
      <c r="L25" s="2">
        <f>VLOOKUP(C25,'Sheet 1'!E:K,4,FALSE)</f>
        <v>100</v>
      </c>
      <c r="M25" s="2">
        <f>VLOOKUP(C25,'Sheet 1'!E:J,6,FALSE)</f>
        <v>97.33</v>
      </c>
      <c r="N25" s="28">
        <f t="shared" si="11"/>
        <v>97.33</v>
      </c>
      <c r="O25" s="29">
        <f t="shared" si="12"/>
        <v>100</v>
      </c>
      <c r="P25" s="30">
        <f t="shared" si="15"/>
        <v>97.33</v>
      </c>
      <c r="Q25" s="13">
        <f t="shared" si="13"/>
        <v>0.97329999999999994</v>
      </c>
      <c r="R25" s="80">
        <f>AVERAGE(Q25)</f>
        <v>0.97329999999999994</v>
      </c>
      <c r="S25" s="422"/>
      <c r="T25" s="132">
        <v>45292</v>
      </c>
      <c r="U25" s="132">
        <v>45657</v>
      </c>
      <c r="V25" s="83">
        <f t="shared" si="16"/>
        <v>366</v>
      </c>
      <c r="W25" s="83">
        <f>'TABLA CONTENIDO'!$F$3-T25+1</f>
        <v>366</v>
      </c>
      <c r="X25" s="38">
        <f t="shared" si="14"/>
        <v>1</v>
      </c>
      <c r="Y25" s="449"/>
      <c r="Z25" s="476"/>
      <c r="AA25" s="476"/>
      <c r="AB25" s="476"/>
      <c r="AC25" s="474"/>
      <c r="AD25" s="474"/>
      <c r="AE25" s="474"/>
    </row>
    <row r="26" spans="2:31" ht="20.25" x14ac:dyDescent="0.2">
      <c r="B26" s="468"/>
      <c r="C26" s="283">
        <f>VLOOKUP(G26,'Sheet 1'!D:E,2,FALSE)</f>
        <v>24547</v>
      </c>
      <c r="D26" s="287" t="s">
        <v>609</v>
      </c>
      <c r="E26" s="287" t="s">
        <v>572</v>
      </c>
      <c r="F26" s="351" t="s">
        <v>676</v>
      </c>
      <c r="G26" s="354" t="s">
        <v>747</v>
      </c>
      <c r="H26" s="240" t="s">
        <v>37</v>
      </c>
      <c r="I26" s="246"/>
      <c r="J26" s="242" t="str">
        <f>VLOOKUP(C26,'Sheet 1'!E:L,7,FALSE)</f>
        <v>10/12/2024</v>
      </c>
      <c r="K26" s="243">
        <f t="shared" ref="K26" si="17">J26-"28/02/2018"</f>
        <v>2477</v>
      </c>
      <c r="L26" s="247">
        <f>VLOOKUP(C26,'Sheet 1'!E:K,4,FALSE)</f>
        <v>100</v>
      </c>
      <c r="M26" s="247">
        <f>VLOOKUP(C26,'Sheet 1'!E:J,6,FALSE)</f>
        <v>98.44</v>
      </c>
      <c r="N26" s="245">
        <f t="shared" ref="N26" si="18">IF(K26&lt;0,0,M26)</f>
        <v>98.44</v>
      </c>
      <c r="O26" s="29">
        <f t="shared" ref="O26" si="19">L26</f>
        <v>100</v>
      </c>
      <c r="P26" s="30">
        <f t="shared" ref="P26" si="20">N26</f>
        <v>98.44</v>
      </c>
      <c r="Q26" s="13">
        <f t="shared" ref="Q26" si="21">IF(P26/O26&gt;100%,100%,P26/O26)</f>
        <v>0.98439999999999994</v>
      </c>
      <c r="R26" s="80">
        <f>AVERAGE(Q26)</f>
        <v>0.98439999999999994</v>
      </c>
      <c r="S26" s="422"/>
      <c r="T26" s="132">
        <v>45292</v>
      </c>
      <c r="U26" s="132">
        <v>45657</v>
      </c>
      <c r="V26" s="83">
        <f t="shared" ref="V26" si="22">U26-T26+1</f>
        <v>366</v>
      </c>
      <c r="W26" s="83">
        <f>'TABLA CONTENIDO'!$F$3-T26+1</f>
        <v>366</v>
      </c>
      <c r="X26" s="38">
        <f t="shared" si="14"/>
        <v>1</v>
      </c>
      <c r="Y26" s="449"/>
      <c r="Z26" s="476"/>
      <c r="AA26" s="476"/>
      <c r="AB26" s="476"/>
      <c r="AC26" s="474"/>
      <c r="AD26" s="474"/>
      <c r="AE26" s="474"/>
    </row>
    <row r="27" spans="2:31" ht="20.25" customHeight="1" x14ac:dyDescent="0.2">
      <c r="B27" s="465" t="s">
        <v>487</v>
      </c>
      <c r="C27" s="283">
        <f>VLOOKUP(G27,'Sheet 1'!D:E,2,FALSE)</f>
        <v>24549</v>
      </c>
      <c r="D27" s="287" t="s">
        <v>477</v>
      </c>
      <c r="E27" s="287" t="s">
        <v>572</v>
      </c>
      <c r="F27" s="351" t="s">
        <v>0</v>
      </c>
      <c r="G27" s="354" t="s">
        <v>641</v>
      </c>
      <c r="H27" s="85" t="s">
        <v>37</v>
      </c>
      <c r="I27" s="34"/>
      <c r="J27" s="101" t="str">
        <f>VLOOKUP(C27,'Sheet 1'!E:L,7,FALSE)</f>
        <v>06/12/2024</v>
      </c>
      <c r="K27" s="70">
        <f t="shared" si="10"/>
        <v>2473</v>
      </c>
      <c r="L27" s="2">
        <f>VLOOKUP(C27,'Sheet 1'!E:K,4,FALSE)</f>
        <v>100</v>
      </c>
      <c r="M27" s="2">
        <f>VLOOKUP(C27,'Sheet 1'!E:J,6,FALSE)</f>
        <v>99</v>
      </c>
      <c r="N27" s="28">
        <f t="shared" si="11"/>
        <v>99</v>
      </c>
      <c r="O27" s="29">
        <f t="shared" ref="O27" si="23">L27</f>
        <v>100</v>
      </c>
      <c r="P27" s="30">
        <f t="shared" si="15"/>
        <v>99</v>
      </c>
      <c r="Q27" s="13">
        <f t="shared" si="13"/>
        <v>0.99</v>
      </c>
      <c r="R27" s="80">
        <f>AVERAGE(Q27)</f>
        <v>0.99</v>
      </c>
      <c r="S27" s="410">
        <f>AVERAGE(R27:R31)</f>
        <v>0.96548</v>
      </c>
      <c r="T27" s="132">
        <v>45292</v>
      </c>
      <c r="U27" s="132">
        <v>45657</v>
      </c>
      <c r="V27" s="83">
        <f t="shared" si="16"/>
        <v>366</v>
      </c>
      <c r="W27" s="83">
        <f>'TABLA CONTENIDO'!$F$3-T27+1</f>
        <v>366</v>
      </c>
      <c r="X27" s="38">
        <f t="shared" si="14"/>
        <v>1</v>
      </c>
      <c r="Y27" s="456">
        <f>AVERAGE(X27:X31)</f>
        <v>1</v>
      </c>
      <c r="Z27" s="421">
        <f>Presupuesto!C46</f>
        <v>1063208416</v>
      </c>
      <c r="AA27" s="421">
        <f>Presupuesto!D46</f>
        <v>1006198558</v>
      </c>
      <c r="AB27" s="421">
        <f>Presupuesto!E46</f>
        <v>853936168</v>
      </c>
      <c r="AC27" s="420">
        <f>Presupuesto!F46</f>
        <v>0.94637941428785677</v>
      </c>
      <c r="AD27" s="420">
        <f>Presupuesto!G46</f>
        <v>0.84867560305130152</v>
      </c>
      <c r="AE27" s="420">
        <f>Presupuesto!H46</f>
        <v>0.80316912013608444</v>
      </c>
    </row>
    <row r="28" spans="2:31" ht="20.25" x14ac:dyDescent="0.2">
      <c r="B28" s="466"/>
      <c r="C28" s="283">
        <f>VLOOKUP(G28,'Sheet 1'!D:E,2,FALSE)</f>
        <v>24550</v>
      </c>
      <c r="D28" s="287" t="s">
        <v>478</v>
      </c>
      <c r="E28" s="287" t="s">
        <v>572</v>
      </c>
      <c r="F28" s="350" t="s">
        <v>304</v>
      </c>
      <c r="G28" s="354" t="s">
        <v>707</v>
      </c>
      <c r="H28" s="85" t="s">
        <v>37</v>
      </c>
      <c r="I28" s="34"/>
      <c r="J28" s="101" t="str">
        <f>VLOOKUP(C28,'Sheet 1'!E:L,7,FALSE)</f>
        <v>10/12/2024</v>
      </c>
      <c r="K28" s="70">
        <f t="shared" si="10"/>
        <v>2477</v>
      </c>
      <c r="L28" s="2">
        <f>VLOOKUP(C28,'Sheet 1'!E:K,4,FALSE)</f>
        <v>100</v>
      </c>
      <c r="M28" s="2">
        <f>VLOOKUP(C28,'Sheet 1'!E:J,6,FALSE)</f>
        <v>95.5</v>
      </c>
      <c r="N28" s="28">
        <f t="shared" si="11"/>
        <v>95.5</v>
      </c>
      <c r="O28" s="29">
        <f t="shared" si="12"/>
        <v>100</v>
      </c>
      <c r="P28" s="30">
        <f t="shared" si="15"/>
        <v>95.5</v>
      </c>
      <c r="Q28" s="13">
        <f t="shared" si="13"/>
        <v>0.95499999999999996</v>
      </c>
      <c r="R28" s="80">
        <f>AVERAGE(Q28:Q28)</f>
        <v>0.95499999999999996</v>
      </c>
      <c r="S28" s="410"/>
      <c r="T28" s="132">
        <v>45292</v>
      </c>
      <c r="U28" s="132">
        <v>45657</v>
      </c>
      <c r="V28" s="83">
        <f t="shared" si="16"/>
        <v>366</v>
      </c>
      <c r="W28" s="83">
        <f>'TABLA CONTENIDO'!$F$3-T28+1</f>
        <v>366</v>
      </c>
      <c r="X28" s="248">
        <f>IF(W28:W28/V28:V28&gt;100%,100%,W28:W28/V28:V28)</f>
        <v>1</v>
      </c>
      <c r="Y28" s="456"/>
      <c r="Z28" s="421"/>
      <c r="AA28" s="421"/>
      <c r="AB28" s="421"/>
      <c r="AC28" s="420"/>
      <c r="AD28" s="420"/>
      <c r="AE28" s="420"/>
    </row>
    <row r="29" spans="2:31" ht="20.25" x14ac:dyDescent="0.2">
      <c r="B29" s="466"/>
      <c r="C29" s="283">
        <f>VLOOKUP(G29,'Sheet 1'!D:E,2,FALSE)</f>
        <v>24579</v>
      </c>
      <c r="D29" s="287" t="s">
        <v>479</v>
      </c>
      <c r="E29" s="287" t="s">
        <v>572</v>
      </c>
      <c r="F29" s="351" t="s">
        <v>303</v>
      </c>
      <c r="G29" s="354" t="s">
        <v>708</v>
      </c>
      <c r="H29" s="85" t="s">
        <v>37</v>
      </c>
      <c r="I29" s="34"/>
      <c r="J29" s="101" t="str">
        <f>VLOOKUP(C29,'Sheet 1'!E:L,7,FALSE)</f>
        <v>10/12/2024</v>
      </c>
      <c r="K29" s="70">
        <f t="shared" si="10"/>
        <v>2477</v>
      </c>
      <c r="L29" s="2">
        <f>VLOOKUP(C29,'Sheet 1'!E:K,4,FALSE)</f>
        <v>100</v>
      </c>
      <c r="M29" s="2">
        <f>VLOOKUP(C29,'Sheet 1'!E:J,6,FALSE)</f>
        <v>98.33</v>
      </c>
      <c r="N29" s="28">
        <f t="shared" si="11"/>
        <v>98.33</v>
      </c>
      <c r="O29" s="29">
        <f t="shared" ref="O29" si="24">L29</f>
        <v>100</v>
      </c>
      <c r="P29" s="30">
        <f t="shared" si="15"/>
        <v>98.33</v>
      </c>
      <c r="Q29" s="13">
        <f t="shared" si="13"/>
        <v>0.98329999999999995</v>
      </c>
      <c r="R29" s="80">
        <f>AVERAGE(Q29:Q29)</f>
        <v>0.98329999999999995</v>
      </c>
      <c r="S29" s="410"/>
      <c r="T29" s="132">
        <v>45292</v>
      </c>
      <c r="U29" s="132">
        <v>45657</v>
      </c>
      <c r="V29" s="83">
        <f t="shared" si="16"/>
        <v>366</v>
      </c>
      <c r="W29" s="83">
        <f>'TABLA CONTENIDO'!$F$3-T29+1</f>
        <v>366</v>
      </c>
      <c r="X29" s="248">
        <f>IF(W29:W29/V29:V29&gt;100%,100%,W29:W29/V29:V29)</f>
        <v>1</v>
      </c>
      <c r="Y29" s="456"/>
      <c r="Z29" s="421"/>
      <c r="AA29" s="421"/>
      <c r="AB29" s="421"/>
      <c r="AC29" s="420"/>
      <c r="AD29" s="420"/>
      <c r="AE29" s="420"/>
    </row>
    <row r="30" spans="2:31" ht="20.25" x14ac:dyDescent="0.2">
      <c r="B30" s="466"/>
      <c r="C30" s="283">
        <f>VLOOKUP(G30,'Sheet 1'!D:E,2,FALSE)</f>
        <v>24580</v>
      </c>
      <c r="D30" s="287" t="s">
        <v>574</v>
      </c>
      <c r="E30" s="287" t="s">
        <v>572</v>
      </c>
      <c r="F30" s="349" t="s">
        <v>302</v>
      </c>
      <c r="G30" s="354" t="s">
        <v>257</v>
      </c>
      <c r="H30" s="85" t="s">
        <v>37</v>
      </c>
      <c r="I30" s="34"/>
      <c r="J30" s="101" t="str">
        <f>VLOOKUP(C30,'Sheet 1'!E:L,7,FALSE)</f>
        <v>04/12/2024</v>
      </c>
      <c r="K30" s="70">
        <f t="shared" si="10"/>
        <v>2471</v>
      </c>
      <c r="L30" s="2">
        <f>VLOOKUP(C30,'Sheet 1'!E:K,4,FALSE)</f>
        <v>100</v>
      </c>
      <c r="M30" s="2">
        <f>VLOOKUP(C30,'Sheet 1'!E:J,6,FALSE)</f>
        <v>90.91</v>
      </c>
      <c r="N30" s="28">
        <f t="shared" si="11"/>
        <v>90.91</v>
      </c>
      <c r="O30" s="29">
        <f t="shared" si="12"/>
        <v>100</v>
      </c>
      <c r="P30" s="30">
        <f t="shared" si="15"/>
        <v>90.91</v>
      </c>
      <c r="Q30" s="13">
        <f t="shared" si="13"/>
        <v>0.90910000000000002</v>
      </c>
      <c r="R30" s="80">
        <f>AVERAGE(Q30)</f>
        <v>0.90910000000000002</v>
      </c>
      <c r="S30" s="410"/>
      <c r="T30" s="132">
        <v>45292</v>
      </c>
      <c r="U30" s="132">
        <v>45657</v>
      </c>
      <c r="V30" s="83">
        <f t="shared" si="16"/>
        <v>366</v>
      </c>
      <c r="W30" s="83">
        <f>'TABLA CONTENIDO'!$F$3-T30+1</f>
        <v>366</v>
      </c>
      <c r="X30" s="38">
        <f t="shared" ref="X30:X40" si="25">IF(W30/V30&gt;100%,100%,W30/V30)</f>
        <v>1</v>
      </c>
      <c r="Y30" s="456"/>
      <c r="Z30" s="421"/>
      <c r="AA30" s="421"/>
      <c r="AB30" s="421"/>
      <c r="AC30" s="420"/>
      <c r="AD30" s="420"/>
      <c r="AE30" s="420"/>
    </row>
    <row r="31" spans="2:31" ht="20.25" x14ac:dyDescent="0.2">
      <c r="B31" s="466"/>
      <c r="C31" s="283">
        <f>VLOOKUP(G31,'Sheet 1'!D:E,2,FALSE)</f>
        <v>24551</v>
      </c>
      <c r="D31" s="287" t="s">
        <v>574</v>
      </c>
      <c r="E31" s="287" t="s">
        <v>572</v>
      </c>
      <c r="F31" s="349" t="s">
        <v>301</v>
      </c>
      <c r="G31" s="354" t="s">
        <v>258</v>
      </c>
      <c r="H31" s="85" t="s">
        <v>37</v>
      </c>
      <c r="I31" s="34"/>
      <c r="J31" s="101" t="str">
        <f>VLOOKUP(C31,'Sheet 1'!E:L,7,FALSE)</f>
        <v>10/12/2024</v>
      </c>
      <c r="K31" s="70">
        <f t="shared" si="10"/>
        <v>2477</v>
      </c>
      <c r="L31" s="2">
        <f>VLOOKUP(C31,'Sheet 1'!E:K,4,FALSE)</f>
        <v>100</v>
      </c>
      <c r="M31" s="2">
        <f>VLOOKUP(C31,'Sheet 1'!E:J,6,FALSE)</f>
        <v>99</v>
      </c>
      <c r="N31" s="28">
        <f t="shared" si="11"/>
        <v>99</v>
      </c>
      <c r="O31" s="29">
        <f t="shared" si="12"/>
        <v>100</v>
      </c>
      <c r="P31" s="30">
        <f t="shared" si="15"/>
        <v>99</v>
      </c>
      <c r="Q31" s="13">
        <f t="shared" si="13"/>
        <v>0.99</v>
      </c>
      <c r="R31" s="80">
        <f t="shared" ref="R31:R40" si="26">AVERAGE(Q31)</f>
        <v>0.99</v>
      </c>
      <c r="S31" s="410"/>
      <c r="T31" s="132">
        <v>45292</v>
      </c>
      <c r="U31" s="132">
        <v>45657</v>
      </c>
      <c r="V31" s="83">
        <f t="shared" si="16"/>
        <v>366</v>
      </c>
      <c r="W31" s="83">
        <f>'TABLA CONTENIDO'!$F$3-T31+1</f>
        <v>366</v>
      </c>
      <c r="X31" s="38">
        <f t="shared" si="25"/>
        <v>1</v>
      </c>
      <c r="Y31" s="456"/>
      <c r="Z31" s="421"/>
      <c r="AA31" s="421"/>
      <c r="AB31" s="421"/>
      <c r="AC31" s="420"/>
      <c r="AD31" s="420"/>
      <c r="AE31" s="420"/>
    </row>
    <row r="32" spans="2:31" ht="20.25" customHeight="1" x14ac:dyDescent="0.2">
      <c r="B32" s="465" t="s">
        <v>488</v>
      </c>
      <c r="C32" s="283">
        <f>VLOOKUP(G32,'Sheet 1'!D:E,2,FALSE)</f>
        <v>24582</v>
      </c>
      <c r="D32" s="287" t="s">
        <v>574</v>
      </c>
      <c r="E32" s="287" t="s">
        <v>572</v>
      </c>
      <c r="F32" s="350" t="s">
        <v>306</v>
      </c>
      <c r="G32" s="355" t="s">
        <v>259</v>
      </c>
      <c r="H32" s="85" t="s">
        <v>37</v>
      </c>
      <c r="I32" s="34"/>
      <c r="J32" s="101" t="str">
        <f>VLOOKUP(C32,'Sheet 1'!E:L,7,FALSE)</f>
        <v>04/12/2024</v>
      </c>
      <c r="K32" s="70">
        <f t="shared" si="10"/>
        <v>2471</v>
      </c>
      <c r="L32" s="2">
        <f>VLOOKUP(C32,'Sheet 1'!E:K,4,FALSE)</f>
        <v>100</v>
      </c>
      <c r="M32" s="2">
        <f>VLOOKUP(C32,'Sheet 1'!E:J,6,FALSE)</f>
        <v>95</v>
      </c>
      <c r="N32" s="28">
        <f t="shared" si="11"/>
        <v>95</v>
      </c>
      <c r="O32" s="29">
        <f t="shared" ref="O32" si="27">L32</f>
        <v>100</v>
      </c>
      <c r="P32" s="30">
        <f t="shared" si="15"/>
        <v>95</v>
      </c>
      <c r="Q32" s="13">
        <f t="shared" si="13"/>
        <v>0.95</v>
      </c>
      <c r="R32" s="80">
        <f>AVERAGE(Q32:Q32)</f>
        <v>0.95</v>
      </c>
      <c r="S32" s="410">
        <f>AVERAGE(R32:R33)</f>
        <v>0.95</v>
      </c>
      <c r="T32" s="132">
        <v>45292</v>
      </c>
      <c r="U32" s="132">
        <v>45657</v>
      </c>
      <c r="V32" s="83">
        <f t="shared" si="16"/>
        <v>366</v>
      </c>
      <c r="W32" s="83">
        <f>'TABLA CONTENIDO'!$F$3-T32+1</f>
        <v>366</v>
      </c>
      <c r="X32" s="248">
        <f>IF(W32:W32/V32:V32&gt;100%,100%,W32:W32/V32:V32)</f>
        <v>1</v>
      </c>
      <c r="Y32" s="456">
        <f>AVERAGE(X32:X33)</f>
        <v>1</v>
      </c>
      <c r="Z32" s="421">
        <f>Presupuesto!C47</f>
        <v>38260040</v>
      </c>
      <c r="AA32" s="421">
        <f>Presupuesto!D47</f>
        <v>38190940</v>
      </c>
      <c r="AB32" s="421">
        <f>Presupuesto!E47</f>
        <v>38190940</v>
      </c>
      <c r="AC32" s="420">
        <f>Presupuesto!F47</f>
        <v>0.99819393811402179</v>
      </c>
      <c r="AD32" s="420">
        <f>Presupuesto!G47</f>
        <v>1</v>
      </c>
      <c r="AE32" s="420">
        <f>Presupuesto!H47</f>
        <v>0.99819393811402179</v>
      </c>
    </row>
    <row r="33" spans="2:31" ht="20.25" x14ac:dyDescent="0.2">
      <c r="B33" s="466"/>
      <c r="C33" s="283">
        <f>VLOOKUP(G33,'Sheet 1'!D:E,2,FALSE)</f>
        <v>24583</v>
      </c>
      <c r="D33" s="287" t="s">
        <v>574</v>
      </c>
      <c r="E33" s="287" t="s">
        <v>572</v>
      </c>
      <c r="F33" s="352" t="s">
        <v>305</v>
      </c>
      <c r="G33" s="352" t="s">
        <v>260</v>
      </c>
      <c r="H33" s="85" t="s">
        <v>37</v>
      </c>
      <c r="I33" s="34"/>
      <c r="J33" s="101" t="str">
        <f>VLOOKUP(C33,'Sheet 1'!E:L,7,FALSE)</f>
        <v>04/12/2024</v>
      </c>
      <c r="K33" s="70">
        <f t="shared" si="10"/>
        <v>2471</v>
      </c>
      <c r="L33" s="2">
        <f>VLOOKUP(C33,'Sheet 1'!E:K,4,FALSE)</f>
        <v>100</v>
      </c>
      <c r="M33" s="2">
        <f>VLOOKUP(C33,'Sheet 1'!E:J,6,FALSE)</f>
        <v>95</v>
      </c>
      <c r="N33" s="28">
        <f t="shared" si="11"/>
        <v>95</v>
      </c>
      <c r="O33" s="29">
        <f t="shared" si="12"/>
        <v>100</v>
      </c>
      <c r="P33" s="30">
        <f t="shared" si="15"/>
        <v>95</v>
      </c>
      <c r="Q33" s="13">
        <f t="shared" si="13"/>
        <v>0.95</v>
      </c>
      <c r="R33" s="80">
        <f>AVERAGE(Q33:Q33)</f>
        <v>0.95</v>
      </c>
      <c r="S33" s="410"/>
      <c r="T33" s="132">
        <v>45292</v>
      </c>
      <c r="U33" s="132">
        <v>45657</v>
      </c>
      <c r="V33" s="83">
        <f t="shared" si="16"/>
        <v>366</v>
      </c>
      <c r="W33" s="83">
        <f>'TABLA CONTENIDO'!$F$3-T33+1</f>
        <v>366</v>
      </c>
      <c r="X33" s="248">
        <f>IF(W33:W33/V33:V33&gt;100%,100%,W33:W33/V33:V33)</f>
        <v>1</v>
      </c>
      <c r="Y33" s="456"/>
      <c r="Z33" s="421"/>
      <c r="AA33" s="421"/>
      <c r="AB33" s="421"/>
      <c r="AC33" s="420"/>
      <c r="AD33" s="420"/>
      <c r="AE33" s="420"/>
    </row>
    <row r="34" spans="2:31" ht="25.5" customHeight="1" x14ac:dyDescent="0.2">
      <c r="B34" s="467" t="s">
        <v>489</v>
      </c>
      <c r="C34" s="283">
        <f>VLOOKUP(G34,'Sheet 1'!D:E,2,FALSE)</f>
        <v>24586</v>
      </c>
      <c r="D34" s="287" t="s">
        <v>480</v>
      </c>
      <c r="E34" s="287" t="s">
        <v>572</v>
      </c>
      <c r="F34" s="352" t="s">
        <v>309</v>
      </c>
      <c r="G34" s="354" t="s">
        <v>642</v>
      </c>
      <c r="H34" s="85" t="s">
        <v>37</v>
      </c>
      <c r="I34" s="34"/>
      <c r="J34" s="101" t="str">
        <f>VLOOKUP(C34,'Sheet 1'!E:L,7,FALSE)</f>
        <v>03/12/2024</v>
      </c>
      <c r="K34" s="70">
        <f t="shared" si="10"/>
        <v>2470</v>
      </c>
      <c r="L34" s="2">
        <f>VLOOKUP(C34,'Sheet 1'!E:K,4,FALSE)</f>
        <v>100</v>
      </c>
      <c r="M34" s="2">
        <f>VLOOKUP(C34,'Sheet 1'!E:J,6,FALSE)</f>
        <v>97</v>
      </c>
      <c r="N34" s="28">
        <f t="shared" si="11"/>
        <v>97</v>
      </c>
      <c r="O34" s="29">
        <f t="shared" si="12"/>
        <v>100</v>
      </c>
      <c r="P34" s="30">
        <f t="shared" si="15"/>
        <v>97</v>
      </c>
      <c r="Q34" s="13">
        <f t="shared" si="13"/>
        <v>0.97</v>
      </c>
      <c r="R34" s="80">
        <f t="shared" si="26"/>
        <v>0.97</v>
      </c>
      <c r="S34" s="410">
        <f>AVERAGE(AVERAGE(R34:R34),R35:R36)</f>
        <v>0.98999999999999988</v>
      </c>
      <c r="T34" s="132">
        <v>45292</v>
      </c>
      <c r="U34" s="132">
        <v>45657</v>
      </c>
      <c r="V34" s="83">
        <f t="shared" si="16"/>
        <v>366</v>
      </c>
      <c r="W34" s="83">
        <f>'TABLA CONTENIDO'!$F$3-T34+1</f>
        <v>366</v>
      </c>
      <c r="X34" s="38">
        <f t="shared" si="25"/>
        <v>1</v>
      </c>
      <c r="Y34" s="456">
        <f>AVERAGE(X34:X36)</f>
        <v>1</v>
      </c>
      <c r="Z34" s="421">
        <f>Presupuesto!C48</f>
        <v>377730337</v>
      </c>
      <c r="AA34" s="421">
        <f>Presupuesto!D48</f>
        <v>377730337</v>
      </c>
      <c r="AB34" s="421">
        <f>Presupuesto!E48</f>
        <v>353806087</v>
      </c>
      <c r="AC34" s="420">
        <f>Presupuesto!F48</f>
        <v>1</v>
      </c>
      <c r="AD34" s="420">
        <f>Presupuesto!G48</f>
        <v>0.93666314919259452</v>
      </c>
      <c r="AE34" s="420">
        <f>Presupuesto!H48</f>
        <v>0.93666314919259452</v>
      </c>
    </row>
    <row r="35" spans="2:31" ht="20.25" x14ac:dyDescent="0.2">
      <c r="B35" s="468"/>
      <c r="C35" s="283">
        <f>VLOOKUP(G35,'Sheet 1'!D:E,2,FALSE)</f>
        <v>24587</v>
      </c>
      <c r="D35" s="287" t="s">
        <v>574</v>
      </c>
      <c r="E35" s="287" t="s">
        <v>572</v>
      </c>
      <c r="F35" s="352" t="s">
        <v>308</v>
      </c>
      <c r="G35" s="354" t="s">
        <v>764</v>
      </c>
      <c r="H35" s="85" t="s">
        <v>37</v>
      </c>
      <c r="I35" s="34"/>
      <c r="J35" s="101" t="str">
        <f>VLOOKUP(C35,'Sheet 1'!E:L,7,FALSE)</f>
        <v>03/12/2024</v>
      </c>
      <c r="K35" s="70">
        <f t="shared" si="10"/>
        <v>2470</v>
      </c>
      <c r="L35" s="2">
        <f>VLOOKUP(C35,'Sheet 1'!E:K,4,FALSE)</f>
        <v>100</v>
      </c>
      <c r="M35" s="2">
        <f>VLOOKUP(C35,'Sheet 1'!E:J,6,FALSE)</f>
        <v>100</v>
      </c>
      <c r="N35" s="28">
        <f t="shared" si="11"/>
        <v>100</v>
      </c>
      <c r="O35" s="29">
        <f t="shared" ref="O35" si="28">L35</f>
        <v>100</v>
      </c>
      <c r="P35" s="30">
        <f t="shared" si="15"/>
        <v>100</v>
      </c>
      <c r="Q35" s="13">
        <f t="shared" si="13"/>
        <v>1</v>
      </c>
      <c r="R35" s="80">
        <f t="shared" si="26"/>
        <v>1</v>
      </c>
      <c r="S35" s="410"/>
      <c r="T35" s="132">
        <v>45292</v>
      </c>
      <c r="U35" s="132">
        <v>45657</v>
      </c>
      <c r="V35" s="83">
        <f t="shared" si="16"/>
        <v>366</v>
      </c>
      <c r="W35" s="83">
        <f>'TABLA CONTENIDO'!$F$3-T35+1</f>
        <v>366</v>
      </c>
      <c r="X35" s="38">
        <f t="shared" si="25"/>
        <v>1</v>
      </c>
      <c r="Y35" s="456"/>
      <c r="Z35" s="421"/>
      <c r="AA35" s="421"/>
      <c r="AB35" s="421"/>
      <c r="AC35" s="420"/>
      <c r="AD35" s="420"/>
      <c r="AE35" s="420"/>
    </row>
    <row r="36" spans="2:31" ht="20.25" x14ac:dyDescent="0.2">
      <c r="B36" s="469"/>
      <c r="C36" s="283">
        <f>VLOOKUP(G36,'Sheet 1'!D:E,2,FALSE)</f>
        <v>24594</v>
      </c>
      <c r="D36" s="287" t="s">
        <v>481</v>
      </c>
      <c r="E36" s="287" t="s">
        <v>572</v>
      </c>
      <c r="F36" s="349" t="s">
        <v>307</v>
      </c>
      <c r="G36" s="354" t="s">
        <v>644</v>
      </c>
      <c r="H36" s="85" t="s">
        <v>37</v>
      </c>
      <c r="I36" s="34"/>
      <c r="J36" s="101" t="str">
        <f>VLOOKUP(C36,'Sheet 1'!E:L,7,FALSE)</f>
        <v>04/12/2024</v>
      </c>
      <c r="K36" s="70">
        <f t="shared" si="10"/>
        <v>2471</v>
      </c>
      <c r="L36" s="2">
        <f>VLOOKUP(C36,'Sheet 1'!E:K,4,FALSE)</f>
        <v>100</v>
      </c>
      <c r="M36" s="2">
        <f>VLOOKUP(C36,'Sheet 1'!E:J,6,FALSE)</f>
        <v>100</v>
      </c>
      <c r="N36" s="28">
        <f t="shared" si="11"/>
        <v>100</v>
      </c>
      <c r="O36" s="29">
        <f t="shared" si="12"/>
        <v>100</v>
      </c>
      <c r="P36" s="30">
        <f t="shared" si="15"/>
        <v>100</v>
      </c>
      <c r="Q36" s="13">
        <f t="shared" si="13"/>
        <v>1</v>
      </c>
      <c r="R36" s="80">
        <f t="shared" si="26"/>
        <v>1</v>
      </c>
      <c r="S36" s="410"/>
      <c r="T36" s="132">
        <v>45292</v>
      </c>
      <c r="U36" s="132">
        <v>45657</v>
      </c>
      <c r="V36" s="83">
        <f t="shared" si="16"/>
        <v>366</v>
      </c>
      <c r="W36" s="83">
        <f>'TABLA CONTENIDO'!$F$3-T36+1</f>
        <v>366</v>
      </c>
      <c r="X36" s="38">
        <f t="shared" si="25"/>
        <v>1</v>
      </c>
      <c r="Y36" s="456"/>
      <c r="Z36" s="421"/>
      <c r="AA36" s="421"/>
      <c r="AB36" s="421"/>
      <c r="AC36" s="420"/>
      <c r="AD36" s="420"/>
      <c r="AE36" s="420"/>
    </row>
    <row r="37" spans="2:31" ht="20.25" x14ac:dyDescent="0.2">
      <c r="B37" s="329" t="s">
        <v>490</v>
      </c>
      <c r="C37" s="283">
        <f>VLOOKUP(G37,'Sheet 1'!D:E,2,FALSE)</f>
        <v>24588</v>
      </c>
      <c r="D37" s="287" t="s">
        <v>482</v>
      </c>
      <c r="E37" s="287" t="s">
        <v>572</v>
      </c>
      <c r="F37" s="349" t="s">
        <v>675</v>
      </c>
      <c r="G37" s="354" t="s">
        <v>669</v>
      </c>
      <c r="H37" s="85" t="s">
        <v>37</v>
      </c>
      <c r="I37" s="34"/>
      <c r="J37" s="101" t="str">
        <f>VLOOKUP(C37,'Sheet 1'!E:L,7,FALSE)</f>
        <v>04/12/2024</v>
      </c>
      <c r="K37" s="70">
        <f t="shared" ref="K37:K38" si="29">J37-"28/02/2018"</f>
        <v>2471</v>
      </c>
      <c r="L37" s="2">
        <f>VLOOKUP(C37,'Sheet 1'!E:K,4,FALSE)</f>
        <v>100</v>
      </c>
      <c r="M37" s="2">
        <f>VLOOKUP(C37,'Sheet 1'!E:J,6,FALSE)</f>
        <v>100</v>
      </c>
      <c r="N37" s="28">
        <f t="shared" ref="N37:N38" si="30">IF(K37&lt;0,0,M37)</f>
        <v>100</v>
      </c>
      <c r="O37" s="29">
        <f t="shared" ref="O37:O38" si="31">L37</f>
        <v>100</v>
      </c>
      <c r="P37" s="30">
        <f t="shared" ref="P37:P38" si="32">N37</f>
        <v>100</v>
      </c>
      <c r="Q37" s="13">
        <f t="shared" ref="Q37:Q38" si="33">IF(P37/O37&gt;100%,100%,P37/O37)</f>
        <v>1</v>
      </c>
      <c r="R37" s="80">
        <f t="shared" si="26"/>
        <v>1</v>
      </c>
      <c r="S37" s="80">
        <f>AVERAGE(R37:R37)</f>
        <v>1</v>
      </c>
      <c r="T37" s="132">
        <v>45292</v>
      </c>
      <c r="U37" s="132">
        <v>45657</v>
      </c>
      <c r="V37" s="83">
        <f t="shared" si="16"/>
        <v>366</v>
      </c>
      <c r="W37" s="83">
        <f>'TABLA CONTENIDO'!$F$3-T37+1</f>
        <v>366</v>
      </c>
      <c r="X37" s="38">
        <f t="shared" si="25"/>
        <v>1</v>
      </c>
      <c r="Y37" s="81">
        <f>AVERAGE(X37:X37)</f>
        <v>1</v>
      </c>
      <c r="Z37" s="328">
        <f>Presupuesto!C49</f>
        <v>0</v>
      </c>
      <c r="AA37" s="328">
        <f>Presupuesto!D49</f>
        <v>0</v>
      </c>
      <c r="AB37" s="328">
        <f>Presupuesto!E49</f>
        <v>0</v>
      </c>
      <c r="AC37" s="163" t="e">
        <f>Presupuesto!F49</f>
        <v>#DIV/0!</v>
      </c>
      <c r="AD37" s="163" t="e">
        <f>Presupuesto!G49</f>
        <v>#DIV/0!</v>
      </c>
      <c r="AE37" s="163" t="e">
        <f>Presupuesto!H49</f>
        <v>#DIV/0!</v>
      </c>
    </row>
    <row r="38" spans="2:31" ht="20.25" customHeight="1" x14ac:dyDescent="0.2">
      <c r="B38" s="353" t="s">
        <v>491</v>
      </c>
      <c r="C38" s="283">
        <f>VLOOKUP(G38,'Sheet 1'!D:E,2,FALSE)</f>
        <v>24589</v>
      </c>
      <c r="D38" s="287" t="s">
        <v>483</v>
      </c>
      <c r="E38" s="287" t="s">
        <v>572</v>
      </c>
      <c r="F38" s="349" t="s">
        <v>663</v>
      </c>
      <c r="G38" s="354" t="s">
        <v>678</v>
      </c>
      <c r="H38" s="85" t="s">
        <v>37</v>
      </c>
      <c r="I38" s="34"/>
      <c r="J38" s="101" t="str">
        <f>VLOOKUP(C38,'Sheet 1'!E:L,7,FALSE)</f>
        <v>05/12/2024</v>
      </c>
      <c r="K38" s="70">
        <f t="shared" si="29"/>
        <v>2472</v>
      </c>
      <c r="L38" s="2">
        <f>VLOOKUP(C38,'Sheet 1'!E:K,4,FALSE)</f>
        <v>100</v>
      </c>
      <c r="M38" s="2">
        <f>VLOOKUP(C38,'Sheet 1'!E:J,6,FALSE)</f>
        <v>97</v>
      </c>
      <c r="N38" s="28">
        <f t="shared" si="30"/>
        <v>97</v>
      </c>
      <c r="O38" s="29">
        <f t="shared" si="31"/>
        <v>100</v>
      </c>
      <c r="P38" s="30">
        <f t="shared" si="32"/>
        <v>97</v>
      </c>
      <c r="Q38" s="13">
        <f t="shared" si="33"/>
        <v>0.97</v>
      </c>
      <c r="R38" s="80">
        <f t="shared" si="26"/>
        <v>0.97</v>
      </c>
      <c r="S38" s="80">
        <f>AVERAGE(R38:R38)</f>
        <v>0.97</v>
      </c>
      <c r="T38" s="132">
        <v>45292</v>
      </c>
      <c r="U38" s="132">
        <v>45657</v>
      </c>
      <c r="V38" s="83">
        <f t="shared" si="16"/>
        <v>366</v>
      </c>
      <c r="W38" s="83">
        <f>'TABLA CONTENIDO'!$F$3-T38+1</f>
        <v>366</v>
      </c>
      <c r="X38" s="38">
        <f t="shared" si="25"/>
        <v>1</v>
      </c>
      <c r="Y38" s="81">
        <f>AVERAGE(X38:X38)</f>
        <v>1</v>
      </c>
      <c r="Z38" s="328">
        <f>Presupuesto!C50</f>
        <v>102241993</v>
      </c>
      <c r="AA38" s="328">
        <f>Presupuesto!D50</f>
        <v>102241993</v>
      </c>
      <c r="AB38" s="328">
        <f>Presupuesto!E50</f>
        <v>87755455</v>
      </c>
      <c r="AC38" s="163">
        <f>Presupuesto!F50</f>
        <v>1</v>
      </c>
      <c r="AD38" s="163">
        <f>Presupuesto!G50</f>
        <v>0.85831127137750529</v>
      </c>
      <c r="AE38" s="163">
        <f>Presupuesto!H50</f>
        <v>0.85831127137750529</v>
      </c>
    </row>
    <row r="39" spans="2:31" ht="25.5" customHeight="1" x14ac:dyDescent="0.2">
      <c r="B39" s="465" t="s">
        <v>492</v>
      </c>
      <c r="C39" s="283">
        <f>VLOOKUP(G39,'Sheet 1'!D:E,2,FALSE)</f>
        <v>24597</v>
      </c>
      <c r="D39" s="287" t="s">
        <v>484</v>
      </c>
      <c r="E39" s="287" t="s">
        <v>572</v>
      </c>
      <c r="F39" s="349" t="s">
        <v>311</v>
      </c>
      <c r="G39" s="354" t="s">
        <v>643</v>
      </c>
      <c r="H39" s="85" t="s">
        <v>37</v>
      </c>
      <c r="I39" s="34"/>
      <c r="J39" s="101" t="str">
        <f>VLOOKUP(C39,'Sheet 1'!E:L,7,FALSE)</f>
        <v>02/12/2024</v>
      </c>
      <c r="K39" s="70">
        <f t="shared" ref="K39:K40" si="34">J39-"28/02/2018"</f>
        <v>2469</v>
      </c>
      <c r="L39" s="2">
        <f>VLOOKUP(C39,'Sheet 1'!E:K,4,FALSE)</f>
        <v>100</v>
      </c>
      <c r="M39" s="2">
        <f>VLOOKUP(C39,'Sheet 1'!E:J,6,FALSE)</f>
        <v>97.5</v>
      </c>
      <c r="N39" s="28">
        <f t="shared" ref="N39:N40" si="35">IF(K39&lt;0,0,M39)</f>
        <v>97.5</v>
      </c>
      <c r="O39" s="29">
        <f t="shared" ref="O39:O40" si="36">L39</f>
        <v>100</v>
      </c>
      <c r="P39" s="30">
        <f t="shared" ref="P39:P40" si="37">N39</f>
        <v>97.5</v>
      </c>
      <c r="Q39" s="13">
        <f t="shared" ref="Q39:Q40" si="38">IF(P39/O39&gt;100%,100%,P39/O39)</f>
        <v>0.97499999999999998</v>
      </c>
      <c r="R39" s="80">
        <f t="shared" si="26"/>
        <v>0.97499999999999998</v>
      </c>
      <c r="S39" s="410">
        <f>AVERAGE(R39:R40)</f>
        <v>0.97499999999999998</v>
      </c>
      <c r="T39" s="132">
        <v>45292</v>
      </c>
      <c r="U39" s="132">
        <v>45657</v>
      </c>
      <c r="V39" s="83">
        <f t="shared" si="16"/>
        <v>366</v>
      </c>
      <c r="W39" s="83">
        <f>'TABLA CONTENIDO'!$F$3-T39+1</f>
        <v>366</v>
      </c>
      <c r="X39" s="38">
        <f t="shared" si="25"/>
        <v>1</v>
      </c>
      <c r="Y39" s="456">
        <f>AVERAGE(X39:X40)</f>
        <v>1</v>
      </c>
      <c r="Z39" s="421">
        <f>Presupuesto!C51</f>
        <v>83591308</v>
      </c>
      <c r="AA39" s="421">
        <f>Presupuesto!D51</f>
        <v>83591308</v>
      </c>
      <c r="AB39" s="421">
        <f>Presupuesto!E51</f>
        <v>71457330</v>
      </c>
      <c r="AC39" s="420">
        <f>Presupuesto!F51</f>
        <v>1</v>
      </c>
      <c r="AD39" s="420">
        <f>Presupuesto!G51</f>
        <v>0.85484163018480341</v>
      </c>
      <c r="AE39" s="420">
        <f>Presupuesto!H51</f>
        <v>0.85484163018480341</v>
      </c>
    </row>
    <row r="40" spans="2:31" ht="20.25" x14ac:dyDescent="0.2">
      <c r="B40" s="466"/>
      <c r="C40" s="283">
        <f>VLOOKUP(G40,'Sheet 1'!D:E,2,FALSE)</f>
        <v>24598</v>
      </c>
      <c r="D40" s="287" t="s">
        <v>574</v>
      </c>
      <c r="E40" s="287" t="s">
        <v>572</v>
      </c>
      <c r="F40" s="349" t="s">
        <v>310</v>
      </c>
      <c r="G40" s="354" t="s">
        <v>261</v>
      </c>
      <c r="H40" s="85" t="s">
        <v>37</v>
      </c>
      <c r="I40" s="34"/>
      <c r="J40" s="101" t="str">
        <f>VLOOKUP(C40,'Sheet 1'!E:L,7,FALSE)</f>
        <v>02/12/2024</v>
      </c>
      <c r="K40" s="70">
        <f t="shared" si="34"/>
        <v>2469</v>
      </c>
      <c r="L40" s="2">
        <f>VLOOKUP(C40,'Sheet 1'!E:K,4,FALSE)</f>
        <v>100</v>
      </c>
      <c r="M40" s="2">
        <f>VLOOKUP(C40,'Sheet 1'!E:J,6,FALSE)</f>
        <v>97.5</v>
      </c>
      <c r="N40" s="28">
        <f t="shared" si="35"/>
        <v>97.5</v>
      </c>
      <c r="O40" s="29">
        <f t="shared" si="36"/>
        <v>100</v>
      </c>
      <c r="P40" s="30">
        <f t="shared" si="37"/>
        <v>97.5</v>
      </c>
      <c r="Q40" s="13">
        <f t="shared" si="38"/>
        <v>0.97499999999999998</v>
      </c>
      <c r="R40" s="80">
        <f t="shared" si="26"/>
        <v>0.97499999999999998</v>
      </c>
      <c r="S40" s="410"/>
      <c r="T40" s="132">
        <v>45292</v>
      </c>
      <c r="U40" s="132">
        <v>45657</v>
      </c>
      <c r="V40" s="83">
        <f t="shared" si="16"/>
        <v>366</v>
      </c>
      <c r="W40" s="83">
        <f>'TABLA CONTENIDO'!$F$3-T40+1</f>
        <v>366</v>
      </c>
      <c r="X40" s="38">
        <f t="shared" si="25"/>
        <v>1</v>
      </c>
      <c r="Y40" s="456"/>
      <c r="Z40" s="421"/>
      <c r="AA40" s="421"/>
      <c r="AB40" s="421"/>
      <c r="AC40" s="420"/>
      <c r="AD40" s="420"/>
      <c r="AE40" s="420"/>
    </row>
    <row r="41" spans="2:31" s="52" customFormat="1" ht="15.75" x14ac:dyDescent="0.2">
      <c r="B41" s="55"/>
      <c r="C41" s="55"/>
      <c r="D41" s="138"/>
      <c r="E41" s="138"/>
      <c r="F41" s="55"/>
      <c r="G41" s="55"/>
      <c r="H41" s="138"/>
      <c r="I41" s="138"/>
      <c r="J41" s="138"/>
      <c r="K41" s="138"/>
      <c r="L41" s="55"/>
      <c r="M41" s="55"/>
      <c r="N41" s="55"/>
      <c r="O41" s="142"/>
      <c r="P41" s="54"/>
      <c r="Q41" s="54"/>
      <c r="R41" s="54"/>
      <c r="S41" s="54"/>
      <c r="T41" s="54"/>
      <c r="U41" s="59"/>
      <c r="V41" s="59"/>
      <c r="W41" s="59"/>
      <c r="X41" s="59"/>
      <c r="Y41" s="59"/>
    </row>
    <row r="42" spans="2:31" ht="15.75" hidden="1" x14ac:dyDescent="0.2">
      <c r="B42" s="1"/>
      <c r="C42" s="1"/>
      <c r="D42" s="4"/>
      <c r="E42" s="4"/>
      <c r="F42" s="1"/>
      <c r="G42" s="1"/>
      <c r="H42" s="4"/>
      <c r="I42" s="4"/>
      <c r="J42" s="4"/>
      <c r="K42" s="4"/>
      <c r="L42" s="1"/>
      <c r="M42" s="1"/>
      <c r="N42" s="1"/>
      <c r="O42" s="16"/>
      <c r="P42" s="6"/>
      <c r="Q42" s="6"/>
      <c r="R42" s="6"/>
      <c r="S42" s="6"/>
      <c r="T42" s="6"/>
    </row>
    <row r="43" spans="2:31" ht="15.75" hidden="1" x14ac:dyDescent="0.2">
      <c r="B43" s="1"/>
      <c r="C43" s="1"/>
      <c r="D43" s="4"/>
      <c r="E43" s="4"/>
      <c r="F43" s="1"/>
      <c r="G43" s="1"/>
      <c r="H43" s="4"/>
      <c r="I43" s="4"/>
      <c r="J43" s="4"/>
      <c r="K43" s="4"/>
      <c r="L43" s="1"/>
      <c r="M43" s="1"/>
      <c r="N43" s="1"/>
      <c r="O43" s="16"/>
      <c r="P43" s="6"/>
      <c r="Q43" s="6"/>
      <c r="R43" s="6"/>
      <c r="S43" s="6"/>
      <c r="T43" s="6"/>
    </row>
    <row r="44" spans="2:31" ht="15.75" hidden="1" x14ac:dyDescent="0.2">
      <c r="B44" s="1"/>
      <c r="C44" s="1"/>
      <c r="D44" s="4"/>
      <c r="E44" s="4"/>
      <c r="F44" s="1"/>
      <c r="G44" s="1"/>
      <c r="H44" s="4"/>
      <c r="I44" s="4"/>
      <c r="J44" s="4"/>
      <c r="K44" s="4"/>
      <c r="L44" s="1"/>
      <c r="M44" s="1"/>
      <c r="N44" s="1"/>
      <c r="O44" s="16"/>
      <c r="P44" s="6"/>
      <c r="Q44" s="6"/>
      <c r="R44" s="6"/>
      <c r="S44" s="6"/>
      <c r="T44" s="6"/>
    </row>
    <row r="45" spans="2:31" ht="15.75" hidden="1" x14ac:dyDescent="0.2">
      <c r="B45" s="1"/>
      <c r="C45" s="1"/>
      <c r="D45" s="4"/>
      <c r="E45" s="4"/>
      <c r="F45" s="1"/>
      <c r="G45" s="1"/>
      <c r="H45" s="4"/>
      <c r="I45" s="4"/>
      <c r="J45" s="4"/>
      <c r="K45" s="4"/>
      <c r="L45" s="1"/>
      <c r="M45" s="1"/>
      <c r="N45" s="1"/>
      <c r="O45" s="16"/>
      <c r="P45" s="6"/>
      <c r="Q45" s="6"/>
      <c r="R45" s="6"/>
      <c r="S45" s="6"/>
      <c r="T45" s="6"/>
    </row>
    <row r="46" spans="2:31" ht="15.75" hidden="1" x14ac:dyDescent="0.2">
      <c r="B46" s="1"/>
      <c r="C46" s="1"/>
      <c r="D46" s="4"/>
      <c r="E46" s="4"/>
      <c r="F46" s="1"/>
      <c r="G46" s="1"/>
      <c r="H46" s="4"/>
      <c r="I46" s="4"/>
      <c r="J46" s="4"/>
      <c r="K46" s="4"/>
      <c r="L46" s="1"/>
      <c r="M46" s="1"/>
      <c r="N46" s="1"/>
      <c r="O46" s="16"/>
      <c r="P46" s="6"/>
      <c r="Q46" s="6"/>
      <c r="R46" s="6"/>
      <c r="S46" s="6"/>
      <c r="T46" s="6"/>
    </row>
    <row r="47" spans="2:31" ht="15.75" hidden="1" x14ac:dyDescent="0.2">
      <c r="B47" s="1"/>
      <c r="C47" s="1"/>
      <c r="D47" s="4"/>
      <c r="E47" s="4"/>
      <c r="F47" s="1"/>
      <c r="G47" s="1"/>
      <c r="H47" s="4"/>
      <c r="I47" s="4"/>
      <c r="J47" s="4"/>
      <c r="K47" s="4"/>
      <c r="L47" s="1"/>
      <c r="M47" s="1"/>
      <c r="N47" s="1"/>
      <c r="O47" s="16"/>
      <c r="P47" s="6"/>
      <c r="Q47" s="6"/>
      <c r="R47" s="6"/>
      <c r="S47" s="6"/>
      <c r="T47" s="6"/>
    </row>
    <row r="48" spans="2:31" ht="15.75" hidden="1" x14ac:dyDescent="0.2">
      <c r="B48" s="1"/>
      <c r="C48" s="1"/>
      <c r="D48" s="4"/>
      <c r="E48" s="4"/>
      <c r="F48" s="1"/>
      <c r="G48" s="1"/>
      <c r="H48" s="4"/>
      <c r="I48" s="4"/>
      <c r="J48" s="4"/>
      <c r="K48" s="4"/>
      <c r="L48" s="1"/>
      <c r="M48" s="1"/>
      <c r="N48" s="1"/>
      <c r="O48" s="16"/>
      <c r="P48" s="6"/>
      <c r="Q48" s="6"/>
      <c r="R48" s="6"/>
      <c r="S48" s="6"/>
      <c r="T48" s="6"/>
    </row>
    <row r="49" spans="2:20" ht="15.75" hidden="1" x14ac:dyDescent="0.2">
      <c r="B49" s="1"/>
      <c r="C49" s="1"/>
      <c r="D49" s="4"/>
      <c r="E49" s="4"/>
      <c r="F49" s="1"/>
      <c r="G49" s="1"/>
      <c r="H49" s="4"/>
      <c r="I49" s="4"/>
      <c r="J49" s="4"/>
      <c r="K49" s="4"/>
      <c r="L49" s="1"/>
      <c r="M49" s="1"/>
      <c r="N49" s="1"/>
      <c r="O49" s="16"/>
      <c r="P49" s="6"/>
      <c r="Q49" s="6"/>
      <c r="R49" s="6"/>
      <c r="S49" s="6"/>
      <c r="T49" s="6"/>
    </row>
    <row r="50" spans="2:20" ht="15.75" hidden="1" x14ac:dyDescent="0.2">
      <c r="B50" s="1"/>
      <c r="C50" s="1"/>
      <c r="D50" s="4"/>
      <c r="E50" s="4"/>
      <c r="F50" s="1"/>
      <c r="G50" s="1"/>
      <c r="H50" s="4"/>
      <c r="I50" s="4"/>
      <c r="J50" s="4"/>
      <c r="K50" s="4"/>
      <c r="L50" s="1"/>
      <c r="M50" s="1"/>
      <c r="N50" s="1"/>
      <c r="O50" s="16"/>
      <c r="P50" s="6"/>
      <c r="Q50" s="6"/>
      <c r="R50" s="6"/>
      <c r="S50" s="6"/>
      <c r="T50" s="6"/>
    </row>
    <row r="51" spans="2:20" ht="15.75" hidden="1" x14ac:dyDescent="0.2">
      <c r="B51" s="1"/>
      <c r="C51" s="1"/>
      <c r="D51" s="4"/>
      <c r="E51" s="4"/>
      <c r="F51" s="1"/>
      <c r="G51" s="1"/>
      <c r="H51" s="4"/>
      <c r="I51" s="4"/>
      <c r="J51" s="4"/>
      <c r="K51" s="4"/>
      <c r="L51" s="1"/>
      <c r="M51" s="1"/>
      <c r="N51" s="1"/>
      <c r="O51" s="16"/>
      <c r="P51" s="6"/>
      <c r="Q51" s="6"/>
      <c r="R51" s="6"/>
      <c r="S51" s="6"/>
      <c r="T51" s="6"/>
    </row>
    <row r="52" spans="2:20" ht="15.75" hidden="1" x14ac:dyDescent="0.2">
      <c r="B52" s="1"/>
      <c r="C52" s="1"/>
      <c r="D52" s="4"/>
      <c r="E52" s="4"/>
      <c r="F52" s="1"/>
      <c r="G52" s="1"/>
      <c r="H52" s="4"/>
      <c r="I52" s="4"/>
      <c r="J52" s="4"/>
      <c r="K52" s="4"/>
      <c r="L52" s="1"/>
      <c r="M52" s="1"/>
      <c r="N52" s="1"/>
      <c r="O52" s="16"/>
      <c r="P52" s="6"/>
      <c r="Q52" s="6"/>
      <c r="R52" s="6"/>
      <c r="S52" s="6"/>
      <c r="T52" s="6"/>
    </row>
    <row r="53" spans="2:20" ht="15.75" hidden="1" x14ac:dyDescent="0.2">
      <c r="B53" s="1"/>
      <c r="C53" s="1"/>
      <c r="D53" s="4"/>
      <c r="E53" s="4"/>
      <c r="F53" s="1"/>
      <c r="G53" s="1"/>
      <c r="H53" s="4"/>
      <c r="I53" s="4"/>
      <c r="J53" s="4"/>
      <c r="K53" s="4"/>
      <c r="L53" s="1"/>
      <c r="M53" s="1"/>
      <c r="N53" s="1"/>
      <c r="O53" s="16"/>
      <c r="P53" s="6"/>
      <c r="Q53" s="6"/>
      <c r="R53" s="6"/>
      <c r="S53" s="6"/>
      <c r="T53" s="6"/>
    </row>
    <row r="54" spans="2:20" ht="15.75" hidden="1" x14ac:dyDescent="0.2">
      <c r="B54" s="1"/>
      <c r="C54" s="1"/>
      <c r="D54" s="4"/>
      <c r="E54" s="4"/>
      <c r="F54" s="1"/>
      <c r="G54" s="1"/>
      <c r="H54" s="4"/>
      <c r="I54" s="4"/>
      <c r="J54" s="4"/>
      <c r="K54" s="4"/>
      <c r="L54" s="1"/>
      <c r="M54" s="1"/>
      <c r="N54" s="1"/>
      <c r="O54" s="16"/>
      <c r="P54" s="6"/>
      <c r="Q54" s="6"/>
      <c r="R54" s="6"/>
      <c r="S54" s="6"/>
      <c r="T54" s="6"/>
    </row>
    <row r="55" spans="2:20" ht="15.75" hidden="1" x14ac:dyDescent="0.2">
      <c r="B55" s="1"/>
      <c r="C55" s="1"/>
      <c r="D55" s="4"/>
      <c r="E55" s="4"/>
      <c r="F55" s="1"/>
      <c r="G55" s="1"/>
      <c r="H55" s="4"/>
      <c r="I55" s="4"/>
      <c r="J55" s="4"/>
      <c r="K55" s="4"/>
      <c r="L55" s="1"/>
      <c r="M55" s="1"/>
      <c r="N55" s="1"/>
      <c r="O55" s="16"/>
      <c r="P55" s="6"/>
      <c r="Q55" s="6"/>
      <c r="R55" s="6"/>
      <c r="S55" s="6"/>
      <c r="T55" s="6"/>
    </row>
    <row r="56" spans="2:20" ht="15.75" hidden="1" x14ac:dyDescent="0.2">
      <c r="B56" s="1"/>
      <c r="C56" s="1"/>
      <c r="D56" s="4"/>
      <c r="E56" s="4"/>
      <c r="F56" s="1"/>
      <c r="G56" s="1"/>
      <c r="H56" s="4"/>
      <c r="I56" s="4"/>
      <c r="J56" s="4"/>
      <c r="K56" s="4"/>
      <c r="L56" s="1"/>
      <c r="M56" s="1"/>
      <c r="N56" s="1"/>
      <c r="O56" s="16"/>
      <c r="P56" s="6"/>
      <c r="Q56" s="6"/>
      <c r="R56" s="6"/>
      <c r="S56" s="6"/>
      <c r="T56" s="6"/>
    </row>
    <row r="57" spans="2:20" ht="15.75" hidden="1" x14ac:dyDescent="0.2">
      <c r="B57" s="1"/>
      <c r="C57" s="1"/>
      <c r="D57" s="4"/>
      <c r="E57" s="4"/>
      <c r="F57" s="1"/>
      <c r="G57" s="1"/>
      <c r="H57" s="4"/>
      <c r="I57" s="4"/>
      <c r="J57" s="4"/>
      <c r="K57" s="4"/>
      <c r="L57" s="1"/>
      <c r="M57" s="1"/>
      <c r="N57" s="1"/>
      <c r="O57" s="16"/>
      <c r="P57" s="6"/>
      <c r="Q57" s="6"/>
      <c r="R57" s="6"/>
      <c r="S57" s="6"/>
      <c r="T57" s="6"/>
    </row>
    <row r="58" spans="2:20" ht="15.75" hidden="1" x14ac:dyDescent="0.2">
      <c r="B58" s="1"/>
      <c r="C58" s="1"/>
      <c r="D58" s="4"/>
      <c r="E58" s="4"/>
      <c r="F58" s="1"/>
      <c r="G58" s="1"/>
      <c r="H58" s="4"/>
      <c r="I58" s="4"/>
      <c r="J58" s="4"/>
      <c r="K58" s="4"/>
      <c r="L58" s="1"/>
      <c r="M58" s="1"/>
      <c r="N58" s="1"/>
      <c r="O58" s="16"/>
      <c r="P58" s="6"/>
      <c r="Q58" s="6"/>
      <c r="R58" s="6"/>
      <c r="S58" s="6"/>
      <c r="T58" s="6"/>
    </row>
    <row r="59" spans="2:20" ht="15.75" hidden="1" x14ac:dyDescent="0.2">
      <c r="B59" s="1"/>
      <c r="C59" s="1"/>
      <c r="D59" s="4"/>
      <c r="E59" s="4"/>
      <c r="F59" s="1"/>
      <c r="G59" s="1"/>
      <c r="H59" s="4"/>
      <c r="I59" s="4"/>
      <c r="J59" s="4"/>
      <c r="K59" s="4"/>
      <c r="L59" s="1"/>
      <c r="M59" s="1"/>
      <c r="N59" s="1"/>
      <c r="O59" s="16"/>
      <c r="P59" s="6"/>
      <c r="Q59" s="6"/>
      <c r="R59" s="6"/>
      <c r="S59" s="6"/>
      <c r="T59" s="6"/>
    </row>
    <row r="60" spans="2:20" ht="15.75" hidden="1" x14ac:dyDescent="0.2">
      <c r="B60" s="1"/>
      <c r="C60" s="1"/>
      <c r="D60" s="4"/>
      <c r="E60" s="4"/>
      <c r="F60" s="1"/>
      <c r="G60" s="1"/>
      <c r="H60" s="4"/>
      <c r="I60" s="4"/>
      <c r="J60" s="4"/>
      <c r="K60" s="4"/>
      <c r="L60" s="1"/>
      <c r="M60" s="1"/>
      <c r="N60" s="1"/>
      <c r="O60" s="16"/>
      <c r="P60" s="6"/>
      <c r="Q60" s="6"/>
      <c r="R60" s="6"/>
      <c r="S60" s="6"/>
      <c r="T60" s="6"/>
    </row>
    <row r="61" spans="2:20" ht="15.75" hidden="1" x14ac:dyDescent="0.2">
      <c r="B61" s="1"/>
      <c r="C61" s="1"/>
      <c r="D61" s="4"/>
      <c r="E61" s="4"/>
      <c r="F61" s="1"/>
      <c r="G61" s="1"/>
      <c r="H61" s="4"/>
      <c r="I61" s="4"/>
      <c r="J61" s="4"/>
      <c r="K61" s="4"/>
      <c r="L61" s="1"/>
      <c r="M61" s="1"/>
      <c r="N61" s="1"/>
      <c r="O61" s="16"/>
      <c r="P61" s="6"/>
      <c r="Q61" s="6"/>
      <c r="R61" s="6"/>
      <c r="S61" s="6"/>
      <c r="T61" s="6"/>
    </row>
    <row r="62" spans="2:20" ht="15.75" hidden="1" x14ac:dyDescent="0.2">
      <c r="B62" s="1"/>
      <c r="C62" s="1"/>
      <c r="D62" s="4"/>
      <c r="E62" s="4"/>
      <c r="F62" s="1"/>
      <c r="G62" s="1"/>
      <c r="H62" s="4"/>
      <c r="I62" s="4"/>
      <c r="J62" s="4"/>
      <c r="K62" s="4"/>
      <c r="L62" s="1"/>
      <c r="M62" s="1"/>
      <c r="N62" s="1"/>
      <c r="O62" s="16"/>
      <c r="P62" s="6"/>
      <c r="Q62" s="6"/>
      <c r="R62" s="6"/>
      <c r="S62" s="6"/>
      <c r="T62" s="6"/>
    </row>
    <row r="63" spans="2:20" ht="15.75" hidden="1" x14ac:dyDescent="0.2">
      <c r="B63" s="1"/>
      <c r="C63" s="1"/>
      <c r="D63" s="4"/>
      <c r="E63" s="4"/>
      <c r="F63" s="1"/>
      <c r="G63" s="1"/>
      <c r="H63" s="4"/>
      <c r="I63" s="4"/>
      <c r="J63" s="4"/>
      <c r="K63" s="4"/>
      <c r="L63" s="1"/>
      <c r="M63" s="1"/>
      <c r="N63" s="1"/>
      <c r="O63" s="16"/>
      <c r="P63" s="6"/>
      <c r="Q63" s="6"/>
      <c r="R63" s="6"/>
      <c r="S63" s="6"/>
      <c r="T63" s="6"/>
    </row>
    <row r="64" spans="2:20" ht="15.75" hidden="1" x14ac:dyDescent="0.2">
      <c r="B64" s="1"/>
      <c r="C64" s="1"/>
      <c r="D64" s="4"/>
      <c r="E64" s="4"/>
      <c r="F64" s="1"/>
      <c r="G64" s="1"/>
      <c r="H64" s="4"/>
      <c r="I64" s="4"/>
      <c r="J64" s="4"/>
      <c r="K64" s="4"/>
      <c r="L64" s="1"/>
      <c r="M64" s="1"/>
      <c r="N64" s="1"/>
      <c r="O64" s="16"/>
      <c r="P64" s="6"/>
      <c r="Q64" s="6"/>
      <c r="R64" s="6"/>
      <c r="S64" s="6"/>
      <c r="T64" s="6"/>
    </row>
    <row r="65" spans="2:20" ht="15.75" hidden="1" x14ac:dyDescent="0.2">
      <c r="B65" s="1"/>
      <c r="C65" s="1"/>
      <c r="D65" s="4"/>
      <c r="E65" s="4"/>
      <c r="F65" s="1"/>
      <c r="G65" s="1"/>
      <c r="H65" s="4"/>
      <c r="I65" s="4"/>
      <c r="J65" s="4"/>
      <c r="K65" s="4"/>
      <c r="L65" s="1"/>
      <c r="M65" s="1"/>
      <c r="N65" s="1"/>
      <c r="O65" s="16"/>
      <c r="P65" s="6"/>
      <c r="Q65" s="6"/>
      <c r="R65" s="6"/>
      <c r="S65" s="6"/>
      <c r="T65" s="6"/>
    </row>
    <row r="66" spans="2:20" ht="15.75" hidden="1" x14ac:dyDescent="0.2">
      <c r="B66" s="1"/>
      <c r="C66" s="1"/>
      <c r="D66" s="4"/>
      <c r="E66" s="4"/>
      <c r="F66" s="1"/>
      <c r="G66" s="1"/>
      <c r="H66" s="4"/>
      <c r="I66" s="4"/>
      <c r="J66" s="4"/>
      <c r="K66" s="4"/>
      <c r="L66" s="1"/>
      <c r="M66" s="1"/>
      <c r="N66" s="1"/>
      <c r="O66" s="16"/>
      <c r="P66" s="6"/>
      <c r="Q66" s="6"/>
      <c r="R66" s="6"/>
      <c r="S66" s="6"/>
      <c r="T66" s="6"/>
    </row>
    <row r="67" spans="2:20" ht="15.75" hidden="1" x14ac:dyDescent="0.2">
      <c r="B67" s="1"/>
      <c r="C67" s="1"/>
      <c r="D67" s="4"/>
      <c r="E67" s="4"/>
      <c r="F67" s="1"/>
      <c r="G67" s="1"/>
      <c r="H67" s="4"/>
      <c r="I67" s="4"/>
      <c r="J67" s="4"/>
      <c r="K67" s="4"/>
      <c r="L67" s="1"/>
      <c r="M67" s="1"/>
      <c r="N67" s="1"/>
      <c r="O67" s="16"/>
      <c r="P67" s="6"/>
      <c r="Q67" s="6"/>
      <c r="R67" s="6"/>
      <c r="S67" s="6"/>
      <c r="T67" s="6"/>
    </row>
    <row r="68" spans="2:20" ht="15.75" hidden="1" x14ac:dyDescent="0.2">
      <c r="B68" s="1"/>
      <c r="C68" s="1"/>
      <c r="D68" s="4"/>
      <c r="E68" s="4"/>
      <c r="F68" s="1"/>
      <c r="G68" s="1"/>
      <c r="H68" s="4"/>
      <c r="I68" s="4"/>
      <c r="J68" s="4"/>
      <c r="K68" s="4"/>
      <c r="L68" s="1"/>
      <c r="M68" s="1"/>
      <c r="N68" s="1"/>
      <c r="O68" s="16"/>
      <c r="P68" s="6"/>
      <c r="Q68" s="6"/>
      <c r="R68" s="6"/>
      <c r="S68" s="6"/>
      <c r="T68" s="6"/>
    </row>
    <row r="69" spans="2:20" ht="15.75" hidden="1" x14ac:dyDescent="0.2">
      <c r="B69" s="1"/>
      <c r="C69" s="1"/>
      <c r="D69" s="4"/>
      <c r="E69" s="4"/>
      <c r="F69" s="1"/>
      <c r="G69" s="1"/>
      <c r="H69" s="4"/>
      <c r="I69" s="4"/>
      <c r="J69" s="4"/>
      <c r="K69" s="4"/>
      <c r="L69" s="1"/>
      <c r="M69" s="1"/>
      <c r="N69" s="1"/>
      <c r="O69" s="16"/>
      <c r="P69" s="6"/>
      <c r="Q69" s="6"/>
      <c r="R69" s="6"/>
      <c r="S69" s="6"/>
      <c r="T69" s="6"/>
    </row>
    <row r="70" spans="2:20" ht="15.75" hidden="1" x14ac:dyDescent="0.2">
      <c r="B70" s="1"/>
      <c r="C70" s="1"/>
      <c r="D70" s="4"/>
      <c r="E70" s="4"/>
      <c r="F70" s="1"/>
      <c r="G70" s="1"/>
      <c r="H70" s="4"/>
      <c r="I70" s="4"/>
      <c r="J70" s="4"/>
      <c r="K70" s="4"/>
      <c r="L70" s="1"/>
      <c r="M70" s="1"/>
      <c r="N70" s="1"/>
      <c r="O70" s="16"/>
      <c r="P70" s="6"/>
      <c r="Q70" s="6"/>
      <c r="R70" s="6"/>
      <c r="S70" s="6"/>
      <c r="T70" s="6"/>
    </row>
    <row r="71" spans="2:20" ht="15.75" hidden="1" x14ac:dyDescent="0.2">
      <c r="B71" s="1"/>
      <c r="C71" s="1"/>
      <c r="D71" s="4"/>
      <c r="E71" s="4"/>
      <c r="F71" s="1"/>
      <c r="G71" s="1"/>
      <c r="H71" s="4"/>
      <c r="I71" s="4"/>
      <c r="J71" s="4"/>
      <c r="K71" s="4"/>
      <c r="L71" s="1"/>
      <c r="M71" s="1"/>
      <c r="N71" s="1"/>
      <c r="O71" s="16"/>
      <c r="P71" s="6"/>
      <c r="Q71" s="6"/>
      <c r="R71" s="6"/>
      <c r="S71" s="6"/>
      <c r="T71" s="6"/>
    </row>
    <row r="72" spans="2:20" ht="15.75" hidden="1" x14ac:dyDescent="0.2">
      <c r="B72" s="1"/>
      <c r="C72" s="1"/>
      <c r="D72" s="4"/>
      <c r="E72" s="4"/>
      <c r="F72" s="1"/>
      <c r="G72" s="1"/>
      <c r="H72" s="4"/>
      <c r="I72" s="4"/>
      <c r="J72" s="4"/>
      <c r="K72" s="4"/>
      <c r="L72" s="1"/>
      <c r="M72" s="1"/>
      <c r="N72" s="1"/>
      <c r="O72" s="16"/>
      <c r="P72" s="6"/>
      <c r="Q72" s="6"/>
      <c r="R72" s="6"/>
      <c r="S72" s="6"/>
      <c r="T72" s="6"/>
    </row>
    <row r="73" spans="2:20" ht="15.75" hidden="1" x14ac:dyDescent="0.2">
      <c r="B73" s="1"/>
      <c r="C73" s="1"/>
      <c r="D73" s="4"/>
      <c r="E73" s="4"/>
      <c r="F73" s="1"/>
      <c r="G73" s="1"/>
      <c r="H73" s="4"/>
      <c r="I73" s="4"/>
      <c r="J73" s="4"/>
      <c r="K73" s="4"/>
      <c r="L73" s="1"/>
      <c r="M73" s="1"/>
      <c r="N73" s="1"/>
      <c r="O73" s="16"/>
      <c r="P73" s="6"/>
      <c r="Q73" s="6"/>
      <c r="R73" s="6"/>
      <c r="S73" s="6"/>
      <c r="T73" s="6"/>
    </row>
    <row r="74" spans="2:20" ht="15.75" hidden="1" x14ac:dyDescent="0.2">
      <c r="B74" s="1"/>
      <c r="C74" s="1"/>
      <c r="D74" s="4"/>
      <c r="E74" s="4"/>
      <c r="F74" s="1"/>
      <c r="G74" s="1"/>
      <c r="H74" s="4"/>
      <c r="I74" s="4"/>
      <c r="J74" s="4"/>
      <c r="K74" s="4"/>
      <c r="L74" s="1"/>
      <c r="M74" s="1"/>
      <c r="N74" s="1"/>
      <c r="O74" s="16"/>
      <c r="P74" s="6"/>
      <c r="Q74" s="6"/>
      <c r="R74" s="6"/>
      <c r="S74" s="6"/>
      <c r="T74" s="6"/>
    </row>
    <row r="75" spans="2:20" ht="15.75" hidden="1" x14ac:dyDescent="0.2">
      <c r="B75" s="1"/>
      <c r="C75" s="1"/>
      <c r="D75" s="4"/>
      <c r="E75" s="4"/>
      <c r="F75" s="1"/>
      <c r="G75" s="1"/>
      <c r="H75" s="4"/>
      <c r="I75" s="4"/>
      <c r="J75" s="4"/>
      <c r="K75" s="4"/>
      <c r="L75" s="1"/>
      <c r="M75" s="1"/>
      <c r="N75" s="1"/>
      <c r="O75" s="16"/>
      <c r="P75" s="6"/>
      <c r="Q75" s="6"/>
      <c r="R75" s="6"/>
      <c r="S75" s="6"/>
      <c r="T75" s="6"/>
    </row>
    <row r="76" spans="2:20" ht="15.75" hidden="1" x14ac:dyDescent="0.2">
      <c r="B76" s="1"/>
      <c r="C76" s="1"/>
      <c r="D76" s="4"/>
      <c r="E76" s="4"/>
      <c r="F76" s="1"/>
      <c r="G76" s="1"/>
      <c r="H76" s="4"/>
      <c r="I76" s="4"/>
      <c r="J76" s="4"/>
      <c r="K76" s="4"/>
      <c r="L76" s="1"/>
      <c r="M76" s="1"/>
      <c r="N76" s="1"/>
      <c r="O76" s="16"/>
      <c r="P76" s="6"/>
      <c r="Q76" s="6"/>
      <c r="R76" s="6"/>
      <c r="S76" s="6"/>
      <c r="T76" s="6"/>
    </row>
    <row r="77" spans="2:20" ht="15.75" hidden="1" x14ac:dyDescent="0.2">
      <c r="B77" s="1"/>
      <c r="C77" s="1"/>
      <c r="D77" s="4"/>
      <c r="E77" s="4"/>
      <c r="F77" s="1"/>
      <c r="G77" s="1"/>
      <c r="H77" s="4"/>
      <c r="I77" s="4"/>
      <c r="J77" s="4"/>
      <c r="K77" s="4"/>
      <c r="L77" s="1"/>
      <c r="M77" s="1"/>
      <c r="N77" s="1"/>
      <c r="O77" s="16"/>
      <c r="P77" s="6"/>
      <c r="Q77" s="6"/>
      <c r="R77" s="6"/>
      <c r="S77" s="6"/>
      <c r="T77" s="6"/>
    </row>
    <row r="78" spans="2:20" ht="15.75" hidden="1" x14ac:dyDescent="0.2">
      <c r="B78" s="1"/>
      <c r="C78" s="1"/>
      <c r="D78" s="4"/>
      <c r="E78" s="4"/>
      <c r="F78" s="1"/>
      <c r="G78" s="1"/>
      <c r="H78" s="4"/>
      <c r="I78" s="4"/>
      <c r="J78" s="4"/>
      <c r="K78" s="4"/>
      <c r="L78" s="1"/>
      <c r="M78" s="1"/>
      <c r="N78" s="1"/>
      <c r="O78" s="16"/>
      <c r="P78" s="6"/>
      <c r="Q78" s="6"/>
      <c r="R78" s="6"/>
      <c r="S78" s="6"/>
      <c r="T78" s="6"/>
    </row>
    <row r="79" spans="2:20" ht="15.75" hidden="1" x14ac:dyDescent="0.2">
      <c r="B79" s="1"/>
      <c r="C79" s="1"/>
      <c r="D79" s="4"/>
      <c r="E79" s="4"/>
      <c r="F79" s="1"/>
      <c r="G79" s="1"/>
      <c r="H79" s="4"/>
      <c r="I79" s="4"/>
      <c r="J79" s="4"/>
      <c r="K79" s="4"/>
      <c r="L79" s="1"/>
      <c r="M79" s="1"/>
      <c r="N79" s="1"/>
      <c r="O79" s="16"/>
      <c r="P79" s="6"/>
      <c r="Q79" s="6"/>
      <c r="R79" s="6"/>
      <c r="S79" s="6"/>
      <c r="T79" s="6"/>
    </row>
    <row r="80" spans="2:20" x14ac:dyDescent="0.2"/>
    <row r="81" x14ac:dyDescent="0.2"/>
    <row r="82" x14ac:dyDescent="0.2"/>
    <row r="83" x14ac:dyDescent="0.2"/>
    <row r="84" x14ac:dyDescent="0.2"/>
    <row r="85" x14ac:dyDescent="0.2"/>
    <row r="86" x14ac:dyDescent="0.2"/>
    <row r="87" x14ac:dyDescent="0.2"/>
  </sheetData>
  <mergeCells count="65">
    <mergeCell ref="AC27:AC31"/>
    <mergeCell ref="AB34:AB36"/>
    <mergeCell ref="AC34:AC36"/>
    <mergeCell ref="AB39:AB40"/>
    <mergeCell ref="AC39:AC40"/>
    <mergeCell ref="AE39:AE40"/>
    <mergeCell ref="AB32:AB33"/>
    <mergeCell ref="AC32:AC33"/>
    <mergeCell ref="AD32:AD33"/>
    <mergeCell ref="AE32:AE33"/>
    <mergeCell ref="AD34:AD36"/>
    <mergeCell ref="AE34:AE36"/>
    <mergeCell ref="Y24:Y26"/>
    <mergeCell ref="Y27:Y31"/>
    <mergeCell ref="Y32:Y33"/>
    <mergeCell ref="Z24:Z26"/>
    <mergeCell ref="AA24:AA26"/>
    <mergeCell ref="AE27:AE31"/>
    <mergeCell ref="AD24:AD26"/>
    <mergeCell ref="AE24:AE26"/>
    <mergeCell ref="AC24:AC26"/>
    <mergeCell ref="Z39:Z40"/>
    <mergeCell ref="AA32:AA33"/>
    <mergeCell ref="AA39:AA40"/>
    <mergeCell ref="Z32:Z33"/>
    <mergeCell ref="Z34:Z36"/>
    <mergeCell ref="AA34:AA36"/>
    <mergeCell ref="AB24:AB26"/>
    <mergeCell ref="AB27:AB31"/>
    <mergeCell ref="Z27:Z31"/>
    <mergeCell ref="AA27:AA31"/>
    <mergeCell ref="AD27:AD31"/>
    <mergeCell ref="AD39:AD40"/>
    <mergeCell ref="Z21:AE21"/>
    <mergeCell ref="R10:R11"/>
    <mergeCell ref="R16:R17"/>
    <mergeCell ref="R18:R19"/>
    <mergeCell ref="R12:R15"/>
    <mergeCell ref="T21:X21"/>
    <mergeCell ref="B24:B26"/>
    <mergeCell ref="F2:Q2"/>
    <mergeCell ref="B4:Q4"/>
    <mergeCell ref="B2:E2"/>
    <mergeCell ref="B16:B17"/>
    <mergeCell ref="B18:B19"/>
    <mergeCell ref="H5:I5"/>
    <mergeCell ref="H9:I9"/>
    <mergeCell ref="B10:B11"/>
    <mergeCell ref="B12:B15"/>
    <mergeCell ref="B8:Q8"/>
    <mergeCell ref="B21:Q21"/>
    <mergeCell ref="F5:G5"/>
    <mergeCell ref="F6:G6"/>
    <mergeCell ref="F9:G9"/>
    <mergeCell ref="S24:S26"/>
    <mergeCell ref="S27:S31"/>
    <mergeCell ref="S32:S33"/>
    <mergeCell ref="S39:S40"/>
    <mergeCell ref="S34:S36"/>
    <mergeCell ref="Y39:Y40"/>
    <mergeCell ref="B39:B40"/>
    <mergeCell ref="B34:B36"/>
    <mergeCell ref="B32:B33"/>
    <mergeCell ref="B27:B31"/>
    <mergeCell ref="Y34:Y36"/>
  </mergeCells>
  <phoneticPr fontId="62" type="noConversion"/>
  <hyperlinks>
    <hyperlink ref="B2" location="'TABLA CONTENIDO'!A1" display="Menú Principal" xr:uid="{00000000-0004-0000-0E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iconSet" priority="3" id="{211366F6-4C59-47FD-B121-91F9FE9158D1}">
            <x14:iconSet iconSet="5Arrows">
              <x14:cfvo type="percent">
                <xm:f>0</xm:f>
              </x14:cfvo>
              <x14:cfvo type="num">
                <xm:f>Parámetros!$B$18</xm:f>
              </x14:cfvo>
              <x14:cfvo type="num">
                <xm:f>Parámetros!$B$17</xm:f>
              </x14:cfvo>
              <x14:cfvo type="num">
                <xm:f>Parámetros!$B$16</xm:f>
              </x14:cfvo>
              <x14:cfvo type="num">
                <xm:f>Parámetros!$B$15</xm:f>
              </x14:cfvo>
            </x14:iconSet>
          </x14:cfRule>
          <xm:sqref>Q15</xm:sqref>
        </x14:conditionalFormatting>
        <x14:conditionalFormatting xmlns:xm="http://schemas.microsoft.com/office/excel/2006/main">
          <x14:cfRule type="iconSet" priority="2" id="{EA32485B-2A78-49D4-8177-4DA16974629D}">
            <x14:iconSet iconSet="5Arrows">
              <x14:cfvo type="percent">
                <xm:f>0</xm:f>
              </x14:cfvo>
              <x14:cfvo type="num">
                <xm:f>Parámetros!$B$18</xm:f>
              </x14:cfvo>
              <x14:cfvo type="num">
                <xm:f>Parámetros!$B$17</xm:f>
              </x14:cfvo>
              <x14:cfvo type="num">
                <xm:f>Parámetros!$B$16</xm:f>
              </x14:cfvo>
              <x14:cfvo type="num">
                <xm:f>Parámetros!$B$15</xm:f>
              </x14:cfvo>
            </x14:iconSet>
          </x14:cfRule>
          <xm:sqref>Q26:R26</xm:sqref>
        </x14:conditionalFormatting>
        <x14:conditionalFormatting xmlns:xm="http://schemas.microsoft.com/office/excel/2006/main">
          <x14:cfRule type="iconSet" priority="1057" id="{C07E5C30-DD78-430E-83E2-4B5DD2141792}">
            <x14:iconSet iconSet="5Arrows">
              <x14:cfvo type="percent">
                <xm:f>0</xm:f>
              </x14:cfvo>
              <x14:cfvo type="num">
                <xm:f>Parámetros!$B$18</xm:f>
              </x14:cfvo>
              <x14:cfvo type="num">
                <xm:f>Parámetros!$B$17</xm:f>
              </x14:cfvo>
              <x14:cfvo type="num">
                <xm:f>Parámetros!$B$16</xm:f>
              </x14:cfvo>
              <x14:cfvo type="num">
                <xm:f>Parámetros!$B$15</xm:f>
              </x14:cfvo>
            </x14:iconSet>
          </x14:cfRule>
          <xm:sqref>Q27:S40 Q6 Q10:R12 Q23:S24 Q16:R19 Q13:Q14 Q25:R25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48575"/>
  <sheetViews>
    <sheetView workbookViewId="0">
      <selection activeCell="B12" sqref="B12"/>
    </sheetView>
  </sheetViews>
  <sheetFormatPr baseColWidth="10" defaultColWidth="0" defaultRowHeight="12.75" customHeight="1" zeroHeight="1" x14ac:dyDescent="0.2"/>
  <cols>
    <col min="1" max="1" width="12.140625" style="262" customWidth="1"/>
    <col min="2" max="2" width="16.5703125" style="12" customWidth="1"/>
    <col min="3" max="3" width="18.42578125" style="12" customWidth="1"/>
    <col min="4" max="6" width="14.5703125" style="12" customWidth="1"/>
    <col min="7" max="7" width="22.140625" style="12" customWidth="1"/>
    <col min="8" max="8" width="11.42578125" style="12" customWidth="1"/>
    <col min="9" max="14" width="11.42578125" style="12" hidden="1" customWidth="1"/>
    <col min="15" max="16" width="11.42578125" hidden="1" customWidth="1"/>
    <col min="17" max="18" width="23.7109375" hidden="1" customWidth="1"/>
    <col min="19" max="16384" width="11.42578125" hidden="1"/>
  </cols>
  <sheetData>
    <row r="1" spans="1:14" ht="13.5" customHeight="1" thickBot="1" x14ac:dyDescent="0.25">
      <c r="B1" s="262"/>
      <c r="C1" s="262"/>
      <c r="D1" s="262"/>
      <c r="E1" s="262"/>
      <c r="F1" s="262"/>
      <c r="G1" s="262"/>
      <c r="H1" s="262"/>
    </row>
    <row r="2" spans="1:14" s="213" customFormat="1" ht="48.75" customHeight="1" thickBot="1" x14ac:dyDescent="0.45">
      <c r="A2" s="265"/>
      <c r="B2" s="190" t="s">
        <v>529</v>
      </c>
      <c r="C2" s="362" t="s">
        <v>537</v>
      </c>
      <c r="D2" s="363"/>
      <c r="E2" s="363"/>
      <c r="F2" s="363"/>
      <c r="G2" s="364"/>
      <c r="H2" s="265"/>
      <c r="I2" s="212"/>
      <c r="J2" s="212"/>
      <c r="K2" s="212"/>
      <c r="L2" s="212"/>
      <c r="M2" s="212"/>
      <c r="N2" s="212"/>
    </row>
    <row r="3" spans="1:14" ht="13.5" customHeight="1" x14ac:dyDescent="0.2">
      <c r="B3" s="268"/>
      <c r="C3" s="268"/>
      <c r="D3" s="268"/>
      <c r="E3" s="268"/>
      <c r="F3" s="268"/>
      <c r="G3" s="268"/>
      <c r="H3" s="262"/>
    </row>
    <row r="4" spans="1:14" ht="40.5" customHeight="1" x14ac:dyDescent="0.2">
      <c r="B4" s="360" t="s">
        <v>565</v>
      </c>
      <c r="C4" s="360"/>
      <c r="D4" s="360"/>
      <c r="E4" s="360"/>
      <c r="F4" s="360"/>
      <c r="G4" s="360"/>
      <c r="H4" s="267"/>
      <c r="I4" s="214"/>
    </row>
    <row r="5" spans="1:14" ht="21" x14ac:dyDescent="0.2">
      <c r="B5" s="365" t="s">
        <v>562</v>
      </c>
      <c r="C5" s="199" t="s">
        <v>551</v>
      </c>
      <c r="D5" s="200" t="s">
        <v>552</v>
      </c>
      <c r="E5" s="208" t="s">
        <v>553</v>
      </c>
      <c r="F5" s="206" t="s">
        <v>554</v>
      </c>
      <c r="G5" s="201" t="s">
        <v>555</v>
      </c>
      <c r="H5" s="267"/>
      <c r="I5" s="214"/>
    </row>
    <row r="6" spans="1:14" ht="19.5" customHeight="1" x14ac:dyDescent="0.2">
      <c r="B6" s="365"/>
      <c r="C6" s="202">
        <v>0.45</v>
      </c>
      <c r="D6" s="203">
        <v>0.54</v>
      </c>
      <c r="E6" s="209">
        <v>0.69</v>
      </c>
      <c r="F6" s="207">
        <v>0.8</v>
      </c>
      <c r="G6" s="204">
        <v>1</v>
      </c>
      <c r="H6" s="267"/>
      <c r="I6" s="214"/>
    </row>
    <row r="7" spans="1:14" ht="21" customHeight="1" x14ac:dyDescent="0.25">
      <c r="B7" s="205" t="s">
        <v>556</v>
      </c>
      <c r="C7" s="196">
        <f>$C$6*G7</f>
        <v>7.4969999999999995E-2</v>
      </c>
      <c r="D7" s="196">
        <f>$D$6*G7</f>
        <v>8.9964000000000002E-2</v>
      </c>
      <c r="E7" s="196">
        <f>$E$6*G7</f>
        <v>0.11495399999999999</v>
      </c>
      <c r="F7" s="196">
        <f>$F$6*G7</f>
        <v>0.13328000000000001</v>
      </c>
      <c r="G7" s="197">
        <v>0.1666</v>
      </c>
      <c r="H7" s="267"/>
      <c r="I7" s="214"/>
    </row>
    <row r="8" spans="1:14" ht="21" customHeight="1" x14ac:dyDescent="0.25">
      <c r="B8" s="205" t="s">
        <v>557</v>
      </c>
      <c r="C8" s="196">
        <f t="shared" ref="C8:C12" si="0">$C$6*G8</f>
        <v>0.14998500000000001</v>
      </c>
      <c r="D8" s="196">
        <f t="shared" ref="D8:D12" si="1">$D$6*G8</f>
        <v>0.179982</v>
      </c>
      <c r="E8" s="196">
        <f t="shared" ref="E8:E12" si="2">$E$6*G8</f>
        <v>0.22997699999999996</v>
      </c>
      <c r="F8" s="196">
        <f t="shared" ref="F8:F12" si="3">$F$6*G8</f>
        <v>0.26663999999999999</v>
      </c>
      <c r="G8" s="197">
        <v>0.33329999999999999</v>
      </c>
      <c r="H8" s="267"/>
      <c r="I8" s="214"/>
    </row>
    <row r="9" spans="1:14" ht="21" customHeight="1" x14ac:dyDescent="0.25">
      <c r="B9" s="205" t="s">
        <v>558</v>
      </c>
      <c r="C9" s="196">
        <f t="shared" si="0"/>
        <v>0.22500000000000001</v>
      </c>
      <c r="D9" s="196">
        <f t="shared" si="1"/>
        <v>0.27</v>
      </c>
      <c r="E9" s="196">
        <f t="shared" si="2"/>
        <v>0.34499999999999997</v>
      </c>
      <c r="F9" s="196">
        <f t="shared" si="3"/>
        <v>0.4</v>
      </c>
      <c r="G9" s="198">
        <v>0.5</v>
      </c>
      <c r="H9" s="267"/>
      <c r="I9" s="214"/>
    </row>
    <row r="10" spans="1:14" ht="21" customHeight="1" x14ac:dyDescent="0.25">
      <c r="B10" s="205" t="s">
        <v>559</v>
      </c>
      <c r="C10" s="196">
        <f t="shared" si="0"/>
        <v>0.29997000000000001</v>
      </c>
      <c r="D10" s="196">
        <f t="shared" si="1"/>
        <v>0.35996400000000001</v>
      </c>
      <c r="E10" s="196">
        <f t="shared" si="2"/>
        <v>0.45995399999999992</v>
      </c>
      <c r="F10" s="196">
        <f t="shared" si="3"/>
        <v>0.53327999999999998</v>
      </c>
      <c r="G10" s="197">
        <v>0.66659999999999997</v>
      </c>
      <c r="H10" s="267"/>
      <c r="I10" s="214"/>
    </row>
    <row r="11" spans="1:14" ht="21" customHeight="1" x14ac:dyDescent="0.25">
      <c r="B11" s="205" t="s">
        <v>560</v>
      </c>
      <c r="C11" s="196">
        <f t="shared" si="0"/>
        <v>0.37503000000000003</v>
      </c>
      <c r="D11" s="196">
        <f t="shared" si="1"/>
        <v>0.45003600000000005</v>
      </c>
      <c r="E11" s="196">
        <f t="shared" si="2"/>
        <v>0.57504599999999995</v>
      </c>
      <c r="F11" s="196">
        <f t="shared" si="3"/>
        <v>0.66672000000000009</v>
      </c>
      <c r="G11" s="197">
        <v>0.83340000000000003</v>
      </c>
      <c r="H11" s="267"/>
      <c r="I11" s="214"/>
    </row>
    <row r="12" spans="1:14" ht="21" customHeight="1" x14ac:dyDescent="0.25">
      <c r="B12" s="205" t="s">
        <v>561</v>
      </c>
      <c r="C12" s="196">
        <f t="shared" si="0"/>
        <v>0.45</v>
      </c>
      <c r="D12" s="196">
        <f t="shared" si="1"/>
        <v>0.54</v>
      </c>
      <c r="E12" s="196">
        <f t="shared" si="2"/>
        <v>0.69</v>
      </c>
      <c r="F12" s="196">
        <f t="shared" si="3"/>
        <v>0.8</v>
      </c>
      <c r="G12" s="198">
        <v>1</v>
      </c>
      <c r="H12" s="267"/>
      <c r="I12" s="214"/>
    </row>
    <row r="13" spans="1:14" ht="22.5" customHeight="1" x14ac:dyDescent="0.2">
      <c r="B13" s="269"/>
      <c r="C13" s="269"/>
      <c r="D13" s="269"/>
      <c r="E13" s="269"/>
      <c r="F13" s="269"/>
      <c r="G13" s="269"/>
      <c r="H13" s="267"/>
      <c r="I13" s="214"/>
    </row>
    <row r="14" spans="1:14" ht="22.5" customHeight="1" x14ac:dyDescent="0.2">
      <c r="B14" s="361" t="s">
        <v>559</v>
      </c>
      <c r="C14" s="361"/>
      <c r="D14" s="269"/>
      <c r="E14" s="269"/>
      <c r="F14" s="269"/>
      <c r="G14" s="269"/>
      <c r="H14" s="267"/>
      <c r="I14" s="214"/>
    </row>
    <row r="15" spans="1:14" ht="22.5" customHeight="1" x14ac:dyDescent="0.3">
      <c r="A15" s="266"/>
      <c r="B15" s="249">
        <f>VLOOKUP(B14,B7:G12,5,FALSE)</f>
        <v>0.53327999999999998</v>
      </c>
      <c r="C15" s="249">
        <f>+G12</f>
        <v>1</v>
      </c>
      <c r="D15" s="264" t="s">
        <v>19</v>
      </c>
      <c r="E15" s="262"/>
      <c r="F15" s="262"/>
      <c r="G15" s="262"/>
      <c r="H15" s="262"/>
    </row>
    <row r="16" spans="1:14" ht="22.5" customHeight="1" x14ac:dyDescent="0.3">
      <c r="A16" s="266"/>
      <c r="B16" s="250">
        <f>VLOOKUP(B14,B7:G12,4,FALSE)</f>
        <v>0.45995399999999992</v>
      </c>
      <c r="C16" s="250">
        <f>B15</f>
        <v>0.53327999999999998</v>
      </c>
      <c r="D16" s="264" t="s">
        <v>563</v>
      </c>
      <c r="E16" s="262"/>
      <c r="F16" s="262"/>
      <c r="G16" s="262"/>
      <c r="H16" s="262"/>
    </row>
    <row r="17" spans="1:9" ht="22.5" customHeight="1" x14ac:dyDescent="0.3">
      <c r="A17" s="266"/>
      <c r="B17" s="251">
        <f>VLOOKUP(B14,B7:G12,3,FALSE)</f>
        <v>0.35996400000000001</v>
      </c>
      <c r="C17" s="251">
        <f>B16</f>
        <v>0.45995399999999992</v>
      </c>
      <c r="D17" s="264" t="s">
        <v>20</v>
      </c>
      <c r="E17" s="270"/>
      <c r="F17" s="270"/>
      <c r="G17" s="262"/>
      <c r="H17" s="262"/>
    </row>
    <row r="18" spans="1:9" ht="22.5" customHeight="1" x14ac:dyDescent="0.3">
      <c r="A18" s="266"/>
      <c r="B18" s="252">
        <f>VLOOKUP(B14,B7:G12,2,FALSE)</f>
        <v>0.29997000000000001</v>
      </c>
      <c r="C18" s="252">
        <f>B17</f>
        <v>0.35996400000000001</v>
      </c>
      <c r="D18" s="264" t="s">
        <v>564</v>
      </c>
      <c r="E18" s="271"/>
      <c r="F18" s="270"/>
      <c r="G18" s="262"/>
      <c r="H18" s="262"/>
    </row>
    <row r="19" spans="1:9" ht="22.5" customHeight="1" x14ac:dyDescent="0.3">
      <c r="B19" s="253">
        <v>0</v>
      </c>
      <c r="C19" s="253">
        <f>B18</f>
        <v>0.29997000000000001</v>
      </c>
      <c r="D19" s="264" t="s">
        <v>21</v>
      </c>
      <c r="E19" s="270"/>
      <c r="F19" s="270"/>
      <c r="G19" s="262"/>
      <c r="H19" s="267"/>
      <c r="I19" s="214"/>
    </row>
    <row r="20" spans="1:9" x14ac:dyDescent="0.2">
      <c r="B20" s="262"/>
      <c r="C20" s="262"/>
      <c r="D20" s="262"/>
      <c r="E20" s="262"/>
      <c r="F20" s="262"/>
      <c r="G20" s="262"/>
      <c r="H20" s="262"/>
    </row>
    <row r="21" spans="1:9" ht="42" customHeight="1" x14ac:dyDescent="0.2">
      <c r="B21" s="360" t="s">
        <v>538</v>
      </c>
      <c r="C21" s="360"/>
      <c r="D21" s="360"/>
      <c r="E21" s="360"/>
      <c r="F21" s="360"/>
      <c r="G21" s="360"/>
      <c r="H21" s="262"/>
    </row>
    <row r="22" spans="1:9" x14ac:dyDescent="0.2">
      <c r="B22" s="262"/>
      <c r="C22" s="262"/>
      <c r="D22" s="262"/>
      <c r="E22" s="262"/>
      <c r="F22" s="262"/>
      <c r="G22" s="262"/>
      <c r="H22" s="262"/>
    </row>
    <row r="23" spans="1:9" ht="17.25" customHeight="1" x14ac:dyDescent="0.3">
      <c r="B23" s="188">
        <v>0.8</v>
      </c>
      <c r="C23" s="264" t="s">
        <v>40</v>
      </c>
      <c r="D23" s="270"/>
      <c r="E23" s="270"/>
      <c r="F23" s="262"/>
      <c r="G23" s="262"/>
      <c r="H23" s="262"/>
    </row>
    <row r="24" spans="1:9" ht="21" x14ac:dyDescent="0.3">
      <c r="B24" s="189">
        <f>(1-B23)</f>
        <v>0.19999999999999996</v>
      </c>
      <c r="C24" s="264" t="s">
        <v>41</v>
      </c>
      <c r="D24" s="270"/>
      <c r="E24" s="270"/>
      <c r="F24" s="262"/>
      <c r="G24" s="262"/>
      <c r="H24" s="262"/>
    </row>
    <row r="25" spans="1:9" x14ac:dyDescent="0.2">
      <c r="B25" s="262"/>
      <c r="C25" s="262"/>
      <c r="D25" s="262"/>
      <c r="E25" s="262"/>
      <c r="F25" s="262"/>
      <c r="G25" s="262"/>
      <c r="H25" s="262"/>
    </row>
    <row r="1048575" ht="17.25" hidden="1" customHeight="1" x14ac:dyDescent="0.2"/>
  </sheetData>
  <mergeCells count="5">
    <mergeCell ref="B21:G21"/>
    <mergeCell ref="B14:C14"/>
    <mergeCell ref="B4:G4"/>
    <mergeCell ref="C2:G2"/>
    <mergeCell ref="B5:B6"/>
  </mergeCells>
  <dataValidations count="3">
    <dataValidation type="custom" allowBlank="1" showInputMessage="1" showErrorMessage="1" sqref="B23" xr:uid="{00000000-0002-0000-0100-000000000000}">
      <formula1>B23&gt;B24</formula1>
    </dataValidation>
    <dataValidation type="list" allowBlank="1" showInputMessage="1" showErrorMessage="1" sqref="B14" xr:uid="{00000000-0002-0000-0100-000001000000}">
      <formula1>$B$7:$B$12</formula1>
    </dataValidation>
    <dataValidation type="custom" allowBlank="1" showInputMessage="1" showErrorMessage="1" sqref="B15" xr:uid="{00000000-0002-0000-0100-000002000000}">
      <formula1>B15&gt;B17</formula1>
    </dataValidation>
  </dataValidations>
  <hyperlinks>
    <hyperlink ref="B2" location="'TABLA CONTENIDO'!A1" display="Menú Principal"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P34"/>
  <sheetViews>
    <sheetView tabSelected="1" zoomScaleNormal="100" workbookViewId="0">
      <selection activeCell="B4" sqref="B4"/>
    </sheetView>
  </sheetViews>
  <sheetFormatPr baseColWidth="10" defaultColWidth="0" defaultRowHeight="12.75" zeroHeight="1" x14ac:dyDescent="0.2"/>
  <cols>
    <col min="1" max="1" width="8.7109375" style="330" customWidth="1"/>
    <col min="2" max="7" width="10.28515625" style="330" customWidth="1"/>
    <col min="8" max="13" width="11.42578125" style="330" customWidth="1"/>
    <col min="14" max="15" width="11.42578125" hidden="1" customWidth="1"/>
    <col min="16" max="16" width="23.7109375" hidden="1" customWidth="1"/>
    <col min="17" max="16384" width="11.42578125" hidden="1"/>
  </cols>
  <sheetData>
    <row r="1" spans="1:16" x14ac:dyDescent="0.2">
      <c r="B1" s="331"/>
    </row>
    <row r="2" spans="1:16" ht="15.75" customHeight="1" x14ac:dyDescent="0.25">
      <c r="B2" s="477" t="s">
        <v>505</v>
      </c>
      <c r="D2" s="366"/>
      <c r="E2" s="366"/>
      <c r="F2" s="477" t="s">
        <v>507</v>
      </c>
      <c r="G2" s="477"/>
    </row>
    <row r="3" spans="1:16" ht="27" customHeight="1" x14ac:dyDescent="0.2">
      <c r="A3" s="332"/>
      <c r="B3" s="477">
        <v>45636</v>
      </c>
      <c r="F3" s="477">
        <v>45657</v>
      </c>
      <c r="G3" s="477"/>
      <c r="P3" s="40"/>
    </row>
    <row r="4" spans="1:16" x14ac:dyDescent="0.2">
      <c r="B4" s="333" t="s">
        <v>765</v>
      </c>
    </row>
    <row r="5" spans="1:16" x14ac:dyDescent="0.2"/>
    <row r="6" spans="1:16" x14ac:dyDescent="0.2"/>
    <row r="7" spans="1:16" ht="18.75" x14ac:dyDescent="0.3">
      <c r="D7" s="334"/>
    </row>
    <row r="8" spans="1:16" x14ac:dyDescent="0.2"/>
    <row r="9" spans="1:16" x14ac:dyDescent="0.2"/>
    <row r="10" spans="1:16" x14ac:dyDescent="0.2"/>
    <row r="11" spans="1:16" x14ac:dyDescent="0.2"/>
    <row r="12" spans="1:16" x14ac:dyDescent="0.2"/>
    <row r="13" spans="1:16" x14ac:dyDescent="0.2"/>
    <row r="14" spans="1:16" x14ac:dyDescent="0.2"/>
    <row r="15" spans="1:16" x14ac:dyDescent="0.2"/>
    <row r="16" spans="1:16"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sheetData>
  <mergeCells count="1">
    <mergeCell ref="D2:E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1"/>
  <sheetViews>
    <sheetView topLeftCell="A7" zoomScale="90" zoomScaleNormal="90" workbookViewId="0">
      <selection activeCell="E56" sqref="E56"/>
    </sheetView>
  </sheetViews>
  <sheetFormatPr baseColWidth="10" defaultColWidth="0" defaultRowHeight="0" customHeight="1" zeroHeight="1" x14ac:dyDescent="0.2"/>
  <cols>
    <col min="1" max="1" width="8.7109375" style="107" customWidth="1"/>
    <col min="2" max="2" width="116.85546875" style="9" customWidth="1"/>
    <col min="3" max="3" width="24.140625" style="9" customWidth="1"/>
    <col min="4" max="4" width="24.42578125" style="9" customWidth="1"/>
    <col min="5" max="5" width="22.5703125" style="9" customWidth="1"/>
    <col min="6" max="6" width="20.140625" style="71" customWidth="1"/>
    <col min="7" max="7" width="20.7109375" style="71" customWidth="1"/>
    <col min="8" max="8" width="20.7109375" style="71" hidden="1" customWidth="1"/>
    <col min="9" max="9" width="11.42578125" style="107" customWidth="1"/>
    <col min="10" max="11" width="11.42578125" hidden="1" customWidth="1"/>
    <col min="12" max="12" width="23.7109375" hidden="1" customWidth="1"/>
    <col min="13" max="13" width="11.42578125" hidden="1" customWidth="1"/>
    <col min="14" max="17" width="23.7109375" hidden="1" customWidth="1"/>
    <col min="18" max="16384" width="11.42578125" hidden="1"/>
  </cols>
  <sheetData>
    <row r="1" spans="1:14" s="172" customFormat="1" ht="12.75" customHeight="1" x14ac:dyDescent="0.2">
      <c r="A1" s="262"/>
      <c r="B1" s="262"/>
      <c r="C1" s="262"/>
      <c r="D1" s="262"/>
      <c r="E1" s="262"/>
      <c r="F1" s="262"/>
      <c r="G1" s="262"/>
      <c r="H1" s="262"/>
      <c r="I1" s="262"/>
    </row>
    <row r="2" spans="1:14" s="172" customFormat="1" ht="36.75" customHeight="1" x14ac:dyDescent="0.2">
      <c r="A2" s="262"/>
      <c r="B2" s="262"/>
      <c r="C2" s="262"/>
      <c r="D2" s="262"/>
      <c r="E2" s="262"/>
      <c r="F2" s="367" t="s">
        <v>529</v>
      </c>
      <c r="G2" s="367"/>
      <c r="H2" s="107"/>
      <c r="I2" s="262"/>
    </row>
    <row r="3" spans="1:14" s="172" customFormat="1" ht="12.75" customHeight="1" x14ac:dyDescent="0.2">
      <c r="A3" s="262"/>
      <c r="B3" s="262"/>
      <c r="C3" s="262"/>
      <c r="D3" s="262"/>
      <c r="E3" s="262"/>
      <c r="F3" s="262"/>
      <c r="G3" s="262"/>
      <c r="H3" s="262"/>
      <c r="I3" s="262"/>
    </row>
    <row r="4" spans="1:14" ht="45" x14ac:dyDescent="0.2">
      <c r="A4" s="262"/>
      <c r="B4" s="187" t="s">
        <v>27</v>
      </c>
      <c r="C4" s="187" t="s">
        <v>31</v>
      </c>
      <c r="D4" s="187" t="s">
        <v>32</v>
      </c>
      <c r="E4" s="187" t="s">
        <v>33</v>
      </c>
      <c r="F4" s="187" t="s">
        <v>28</v>
      </c>
      <c r="G4" s="187" t="s">
        <v>29</v>
      </c>
      <c r="H4" s="187" t="s">
        <v>30</v>
      </c>
      <c r="I4" s="273"/>
    </row>
    <row r="5" spans="1:14" s="9" customFormat="1" ht="14.25" customHeight="1" x14ac:dyDescent="0.2">
      <c r="A5" s="262"/>
      <c r="B5" s="125" t="s">
        <v>500</v>
      </c>
      <c r="C5" s="254">
        <v>32578887</v>
      </c>
      <c r="D5" s="254">
        <v>32578887</v>
      </c>
      <c r="E5" s="254">
        <v>27692050</v>
      </c>
      <c r="F5" s="72">
        <f>D5/C5</f>
        <v>1</v>
      </c>
      <c r="G5" s="72">
        <f>E5/D5</f>
        <v>0.84999987875583349</v>
      </c>
      <c r="H5" s="72">
        <f>E5/C5</f>
        <v>0.84999987875583349</v>
      </c>
      <c r="I5" s="273"/>
      <c r="J5"/>
      <c r="K5"/>
      <c r="L5"/>
      <c r="M5"/>
      <c r="N5"/>
    </row>
    <row r="6" spans="1:14" s="9" customFormat="1" ht="14.25" customHeight="1" x14ac:dyDescent="0.2">
      <c r="A6" s="262"/>
      <c r="B6" s="125" t="s">
        <v>133</v>
      </c>
      <c r="C6" s="254">
        <v>59146761</v>
      </c>
      <c r="D6" s="254">
        <v>59146761</v>
      </c>
      <c r="E6" s="254">
        <v>45160550</v>
      </c>
      <c r="F6" s="72">
        <f t="shared" ref="F6:F51" si="0">D6/C6</f>
        <v>1</v>
      </c>
      <c r="G6" s="72">
        <f t="shared" ref="G6:G51" si="1">E6/D6</f>
        <v>0.76353377998162908</v>
      </c>
      <c r="H6" s="72">
        <f>F6*Presupuesto!F5+G6</f>
        <v>1.7635337799816291</v>
      </c>
      <c r="I6" s="273"/>
      <c r="J6"/>
      <c r="K6"/>
      <c r="L6"/>
      <c r="M6"/>
      <c r="N6"/>
    </row>
    <row r="7" spans="1:14" s="9" customFormat="1" ht="14.25" customHeight="1" x14ac:dyDescent="0.2">
      <c r="A7" s="262"/>
      <c r="B7" s="125" t="s">
        <v>134</v>
      </c>
      <c r="C7" s="254">
        <v>42034966</v>
      </c>
      <c r="D7" s="254">
        <v>38500000</v>
      </c>
      <c r="E7" s="254">
        <v>36750000</v>
      </c>
      <c r="F7" s="72">
        <f t="shared" si="0"/>
        <v>0.9159041546506782</v>
      </c>
      <c r="G7" s="72">
        <f t="shared" si="1"/>
        <v>0.95454545454545459</v>
      </c>
      <c r="H7" s="72">
        <f t="shared" ref="H7:H51" si="2">E7/C7</f>
        <v>0.87427214762110195</v>
      </c>
      <c r="I7" s="273"/>
      <c r="J7"/>
      <c r="K7"/>
      <c r="L7"/>
      <c r="M7"/>
      <c r="N7"/>
    </row>
    <row r="8" spans="1:14" s="9" customFormat="1" ht="14.25" customHeight="1" x14ac:dyDescent="0.2">
      <c r="A8" s="262"/>
      <c r="B8" s="125" t="s">
        <v>135</v>
      </c>
      <c r="C8" s="254">
        <v>191139939</v>
      </c>
      <c r="D8" s="254">
        <v>181488626</v>
      </c>
      <c r="E8" s="254">
        <v>169307403</v>
      </c>
      <c r="F8" s="72">
        <f t="shared" si="0"/>
        <v>0.94950656021711921</v>
      </c>
      <c r="G8" s="72">
        <f t="shared" si="1"/>
        <v>0.93288161760616339</v>
      </c>
      <c r="H8" s="72">
        <f t="shared" si="2"/>
        <v>0.88577721582301017</v>
      </c>
      <c r="I8" s="273"/>
      <c r="J8"/>
      <c r="K8"/>
      <c r="L8"/>
      <c r="M8"/>
      <c r="N8"/>
    </row>
    <row r="9" spans="1:14" s="9" customFormat="1" ht="14.25" customHeight="1" x14ac:dyDescent="0.2">
      <c r="A9" s="262"/>
      <c r="B9" s="125" t="s">
        <v>136</v>
      </c>
      <c r="C9" s="254">
        <v>570024835</v>
      </c>
      <c r="D9" s="254">
        <v>558938599</v>
      </c>
      <c r="E9" s="254">
        <v>411605505</v>
      </c>
      <c r="F9" s="72">
        <f t="shared" si="0"/>
        <v>0.98055131054070654</v>
      </c>
      <c r="G9" s="72">
        <f t="shared" si="1"/>
        <v>0.73640558325441396</v>
      </c>
      <c r="H9" s="72">
        <f t="shared" si="2"/>
        <v>0.72208345974960897</v>
      </c>
      <c r="I9" s="273"/>
      <c r="J9"/>
      <c r="K9"/>
      <c r="L9"/>
      <c r="M9"/>
      <c r="N9"/>
    </row>
    <row r="10" spans="1:14" s="9" customFormat="1" ht="14.25" customHeight="1" x14ac:dyDescent="0.2">
      <c r="A10" s="262"/>
      <c r="B10" s="125" t="s">
        <v>137</v>
      </c>
      <c r="C10" s="254">
        <v>59224386</v>
      </c>
      <c r="D10" s="254">
        <v>59224386</v>
      </c>
      <c r="E10" s="254">
        <v>59224386</v>
      </c>
      <c r="F10" s="72">
        <f t="shared" si="0"/>
        <v>1</v>
      </c>
      <c r="G10" s="72">
        <f t="shared" si="1"/>
        <v>1</v>
      </c>
      <c r="H10" s="72">
        <f t="shared" si="2"/>
        <v>1</v>
      </c>
      <c r="I10" s="273"/>
      <c r="J10"/>
      <c r="K10"/>
      <c r="L10"/>
      <c r="M10"/>
      <c r="N10"/>
    </row>
    <row r="11" spans="1:14" s="9" customFormat="1" ht="14.25" customHeight="1" x14ac:dyDescent="0.2">
      <c r="A11" s="262"/>
      <c r="B11" s="125" t="s">
        <v>501</v>
      </c>
      <c r="C11" s="254">
        <v>64612193</v>
      </c>
      <c r="D11" s="254">
        <v>29612193</v>
      </c>
      <c r="E11" s="254">
        <v>20728539</v>
      </c>
      <c r="F11" s="72">
        <f t="shared" si="0"/>
        <v>0.45830657690259796</v>
      </c>
      <c r="G11" s="72">
        <f t="shared" si="1"/>
        <v>0.70000013170250508</v>
      </c>
      <c r="H11" s="72">
        <f t="shared" si="2"/>
        <v>0.32081466419194282</v>
      </c>
      <c r="I11" s="273"/>
      <c r="J11"/>
      <c r="K11"/>
      <c r="L11"/>
      <c r="M11"/>
      <c r="N11"/>
    </row>
    <row r="12" spans="1:14" s="9" customFormat="1" ht="14.25" customHeight="1" x14ac:dyDescent="0.2">
      <c r="A12" s="262"/>
      <c r="B12" s="125" t="s">
        <v>502</v>
      </c>
      <c r="C12" s="254">
        <v>15788682</v>
      </c>
      <c r="D12" s="254">
        <v>0</v>
      </c>
      <c r="E12" s="254">
        <v>0</v>
      </c>
      <c r="F12" s="72">
        <f t="shared" si="0"/>
        <v>0</v>
      </c>
      <c r="G12" s="72" t="e">
        <f t="shared" si="1"/>
        <v>#DIV/0!</v>
      </c>
      <c r="H12" s="72">
        <f t="shared" si="2"/>
        <v>0</v>
      </c>
      <c r="I12" s="273"/>
      <c r="J12"/>
      <c r="K12"/>
      <c r="L12"/>
      <c r="M12"/>
      <c r="N12"/>
    </row>
    <row r="13" spans="1:14" s="9" customFormat="1" ht="14.25" customHeight="1" x14ac:dyDescent="0.2">
      <c r="A13" s="262"/>
      <c r="B13" s="125" t="s">
        <v>138</v>
      </c>
      <c r="C13" s="254">
        <v>8507511</v>
      </c>
      <c r="D13" s="254">
        <v>8507510</v>
      </c>
      <c r="E13" s="254">
        <v>0</v>
      </c>
      <c r="F13" s="72">
        <f t="shared" si="0"/>
        <v>0.99999988245680782</v>
      </c>
      <c r="G13" s="72">
        <f t="shared" si="1"/>
        <v>0</v>
      </c>
      <c r="H13" s="72">
        <f t="shared" si="2"/>
        <v>0</v>
      </c>
      <c r="I13" s="273"/>
      <c r="J13"/>
      <c r="K13"/>
      <c r="L13"/>
      <c r="M13"/>
      <c r="N13"/>
    </row>
    <row r="14" spans="1:14" s="9" customFormat="1" ht="14.25" customHeight="1" x14ac:dyDescent="0.2">
      <c r="A14" s="262"/>
      <c r="B14" s="125" t="s">
        <v>139</v>
      </c>
      <c r="C14" s="254">
        <v>29490366</v>
      </c>
      <c r="D14" s="254">
        <v>24379783</v>
      </c>
      <c r="E14" s="254">
        <v>23590943</v>
      </c>
      <c r="F14" s="72">
        <f t="shared" si="0"/>
        <v>0.82670330371620349</v>
      </c>
      <c r="G14" s="72">
        <f t="shared" si="1"/>
        <v>0.96764368247248145</v>
      </c>
      <c r="H14" s="72">
        <f t="shared" si="2"/>
        <v>0.79995422912011338</v>
      </c>
      <c r="I14" s="273"/>
      <c r="J14"/>
      <c r="K14"/>
      <c r="L14"/>
      <c r="M14"/>
      <c r="N14"/>
    </row>
    <row r="15" spans="1:14" s="9" customFormat="1" ht="14.25" customHeight="1" x14ac:dyDescent="0.2">
      <c r="A15" s="262"/>
      <c r="B15" s="125" t="s">
        <v>140</v>
      </c>
      <c r="C15" s="254">
        <v>6793200</v>
      </c>
      <c r="D15" s="254">
        <v>6785960</v>
      </c>
      <c r="E15" s="254">
        <v>6464640</v>
      </c>
      <c r="F15" s="72">
        <f t="shared" si="0"/>
        <v>0.9989342283459931</v>
      </c>
      <c r="G15" s="72">
        <f t="shared" si="1"/>
        <v>0.95264929354137073</v>
      </c>
      <c r="H15" s="72">
        <f t="shared" si="2"/>
        <v>0.95163398692810452</v>
      </c>
      <c r="I15" s="273"/>
      <c r="J15"/>
      <c r="K15"/>
      <c r="L15"/>
      <c r="M15"/>
      <c r="N15"/>
    </row>
    <row r="16" spans="1:14" s="9" customFormat="1" ht="14.25" customHeight="1" x14ac:dyDescent="0.2">
      <c r="A16" s="262"/>
      <c r="B16" s="125" t="s">
        <v>376</v>
      </c>
      <c r="C16" s="254">
        <v>1743271208.78</v>
      </c>
      <c r="D16" s="254">
        <v>1687331235</v>
      </c>
      <c r="E16" s="254">
        <v>1629600000</v>
      </c>
      <c r="F16" s="72">
        <f t="shared" si="0"/>
        <v>0.96791091741878266</v>
      </c>
      <c r="G16" s="72">
        <f t="shared" si="1"/>
        <v>0.96578547602125075</v>
      </c>
      <c r="H16" s="72">
        <f t="shared" si="2"/>
        <v>0.93479430612546455</v>
      </c>
      <c r="I16" s="273"/>
      <c r="J16"/>
      <c r="K16"/>
      <c r="L16"/>
      <c r="M16"/>
      <c r="N16"/>
    </row>
    <row r="17" spans="1:14" s="9" customFormat="1" ht="14.25" customHeight="1" x14ac:dyDescent="0.2">
      <c r="A17" s="262"/>
      <c r="B17" s="125" t="s">
        <v>377</v>
      </c>
      <c r="C17" s="254">
        <v>40841356</v>
      </c>
      <c r="D17" s="254">
        <v>36683966</v>
      </c>
      <c r="E17" s="254">
        <v>25158526</v>
      </c>
      <c r="F17" s="72">
        <f t="shared" si="0"/>
        <v>0.89820636709515722</v>
      </c>
      <c r="G17" s="72">
        <f t="shared" si="1"/>
        <v>0.68581804922619327</v>
      </c>
      <c r="H17" s="72">
        <f t="shared" si="2"/>
        <v>0.61600613848374675</v>
      </c>
      <c r="I17" s="273"/>
      <c r="J17"/>
      <c r="K17"/>
      <c r="L17"/>
      <c r="M17"/>
      <c r="N17"/>
    </row>
    <row r="18" spans="1:14" s="9" customFormat="1" ht="14.25" customHeight="1" x14ac:dyDescent="0.2">
      <c r="A18" s="262"/>
      <c r="B18" s="125" t="s">
        <v>378</v>
      </c>
      <c r="C18" s="254">
        <v>453422905</v>
      </c>
      <c r="D18" s="254">
        <v>310501543</v>
      </c>
      <c r="E18" s="254">
        <v>235793879</v>
      </c>
      <c r="F18" s="72">
        <f t="shared" si="0"/>
        <v>0.68479456943181993</v>
      </c>
      <c r="G18" s="72">
        <f t="shared" si="1"/>
        <v>0.75939680273988208</v>
      </c>
      <c r="H18" s="72">
        <f t="shared" si="2"/>
        <v>0.52003080656015821</v>
      </c>
      <c r="I18" s="273"/>
      <c r="J18"/>
      <c r="K18"/>
      <c r="L18"/>
      <c r="M18"/>
      <c r="N18"/>
    </row>
    <row r="19" spans="1:14" s="9" customFormat="1" ht="14.25" customHeight="1" x14ac:dyDescent="0.2">
      <c r="A19" s="262"/>
      <c r="B19" s="125" t="s">
        <v>379</v>
      </c>
      <c r="C19" s="254">
        <v>38323398</v>
      </c>
      <c r="D19" s="254">
        <v>35978466</v>
      </c>
      <c r="E19" s="254">
        <v>30648300</v>
      </c>
      <c r="F19" s="72">
        <f t="shared" si="0"/>
        <v>0.93881200200462389</v>
      </c>
      <c r="G19" s="72">
        <f t="shared" si="1"/>
        <v>0.85185121566883926</v>
      </c>
      <c r="H19" s="72">
        <f t="shared" si="2"/>
        <v>0.79972814519213564</v>
      </c>
      <c r="I19" s="273"/>
      <c r="J19"/>
      <c r="K19"/>
      <c r="L19"/>
      <c r="M19"/>
      <c r="N19"/>
    </row>
    <row r="20" spans="1:14" s="9" customFormat="1" ht="14.25" customHeight="1" x14ac:dyDescent="0.2">
      <c r="A20" s="262"/>
      <c r="B20" s="125" t="s">
        <v>380</v>
      </c>
      <c r="C20" s="254">
        <v>31391520</v>
      </c>
      <c r="D20" s="254">
        <v>31391520</v>
      </c>
      <c r="E20" s="254">
        <v>28737000</v>
      </c>
      <c r="F20" s="72">
        <f t="shared" si="0"/>
        <v>1</v>
      </c>
      <c r="G20" s="72">
        <f t="shared" si="1"/>
        <v>0.91543830945427296</v>
      </c>
      <c r="H20" s="72">
        <f t="shared" si="2"/>
        <v>0.91543830945427296</v>
      </c>
      <c r="I20" s="273"/>
      <c r="J20"/>
      <c r="K20"/>
      <c r="L20"/>
      <c r="M20"/>
      <c r="N20"/>
    </row>
    <row r="21" spans="1:14" ht="14.25" customHeight="1" x14ac:dyDescent="0.2">
      <c r="A21" s="262"/>
      <c r="B21" s="125" t="s">
        <v>381</v>
      </c>
      <c r="C21" s="254">
        <v>254052127</v>
      </c>
      <c r="D21" s="254">
        <v>252697762</v>
      </c>
      <c r="E21" s="254">
        <v>186158274</v>
      </c>
      <c r="F21" s="72">
        <f t="shared" si="0"/>
        <v>0.99466894839262654</v>
      </c>
      <c r="G21" s="72">
        <f t="shared" si="1"/>
        <v>0.73668350889470879</v>
      </c>
      <c r="H21" s="72">
        <f t="shared" si="2"/>
        <v>0.73275621109049005</v>
      </c>
      <c r="I21" s="273"/>
    </row>
    <row r="22" spans="1:14" ht="14.25" customHeight="1" x14ac:dyDescent="0.2">
      <c r="A22" s="262"/>
      <c r="B22" s="356" t="s">
        <v>754</v>
      </c>
      <c r="C22" s="254">
        <v>9013853</v>
      </c>
      <c r="D22" s="254">
        <v>9004320</v>
      </c>
      <c r="E22" s="254">
        <v>7705620</v>
      </c>
      <c r="F22" s="72">
        <f>D22/C22</f>
        <v>0.99894240565050263</v>
      </c>
      <c r="G22" s="72">
        <f>E22/D22</f>
        <v>0.85576923076923073</v>
      </c>
      <c r="H22" s="72"/>
      <c r="I22" s="273"/>
    </row>
    <row r="23" spans="1:14" ht="14.25" customHeight="1" x14ac:dyDescent="0.2">
      <c r="A23" s="262"/>
      <c r="B23" s="356" t="s">
        <v>755</v>
      </c>
      <c r="C23" s="254">
        <v>0</v>
      </c>
      <c r="D23" s="254">
        <v>0</v>
      </c>
      <c r="E23" s="254">
        <v>0</v>
      </c>
      <c r="F23" s="72" t="e">
        <f t="shared" si="0"/>
        <v>#DIV/0!</v>
      </c>
      <c r="G23" s="72" t="e">
        <f t="shared" si="1"/>
        <v>#DIV/0!</v>
      </c>
      <c r="H23" s="72" t="e">
        <f t="shared" si="2"/>
        <v>#DIV/0!</v>
      </c>
      <c r="I23" s="273"/>
    </row>
    <row r="24" spans="1:14" ht="14.25" customHeight="1" x14ac:dyDescent="0.2">
      <c r="A24" s="262"/>
      <c r="B24" s="125" t="s">
        <v>382</v>
      </c>
      <c r="C24" s="254">
        <v>0</v>
      </c>
      <c r="D24" s="254">
        <v>0</v>
      </c>
      <c r="E24" s="254">
        <v>0</v>
      </c>
      <c r="F24" s="72" t="e">
        <f t="shared" si="0"/>
        <v>#DIV/0!</v>
      </c>
      <c r="G24" s="72" t="e">
        <f t="shared" si="1"/>
        <v>#DIV/0!</v>
      </c>
      <c r="H24" s="72" t="e">
        <f t="shared" si="2"/>
        <v>#DIV/0!</v>
      </c>
      <c r="I24" s="273"/>
    </row>
    <row r="25" spans="1:14" ht="14.25" customHeight="1" x14ac:dyDescent="0.2">
      <c r="A25" s="262"/>
      <c r="B25" s="125" t="s">
        <v>401</v>
      </c>
      <c r="C25" s="254">
        <v>45342898</v>
      </c>
      <c r="D25" s="254">
        <v>45342898</v>
      </c>
      <c r="E25" s="254">
        <v>19151303</v>
      </c>
      <c r="F25" s="72">
        <f t="shared" si="0"/>
        <v>1</v>
      </c>
      <c r="G25" s="72">
        <f t="shared" si="1"/>
        <v>0.42236610019941823</v>
      </c>
      <c r="H25" s="72">
        <f t="shared" si="2"/>
        <v>0.42236610019941823</v>
      </c>
      <c r="I25" s="273"/>
    </row>
    <row r="26" spans="1:14" ht="14.25" customHeight="1" x14ac:dyDescent="0.2">
      <c r="A26" s="262"/>
      <c r="B26" s="125" t="s">
        <v>402</v>
      </c>
      <c r="C26" s="254">
        <v>81680588</v>
      </c>
      <c r="D26" s="254">
        <v>81680588</v>
      </c>
      <c r="E26" s="254">
        <v>43516416</v>
      </c>
      <c r="F26" s="72">
        <f t="shared" si="0"/>
        <v>1</v>
      </c>
      <c r="G26" s="72">
        <f t="shared" si="1"/>
        <v>0.53276325581789397</v>
      </c>
      <c r="H26" s="72">
        <f t="shared" si="2"/>
        <v>0.53276325581789397</v>
      </c>
      <c r="I26" s="273"/>
    </row>
    <row r="27" spans="1:14" ht="14.25" customHeight="1" x14ac:dyDescent="0.2">
      <c r="A27" s="262"/>
      <c r="B27" s="125" t="s">
        <v>403</v>
      </c>
      <c r="C27" s="254">
        <v>8714800</v>
      </c>
      <c r="D27" s="254">
        <v>8362000</v>
      </c>
      <c r="E27" s="254">
        <v>519480</v>
      </c>
      <c r="F27" s="72">
        <f t="shared" si="0"/>
        <v>0.95951714325056225</v>
      </c>
      <c r="G27" s="72">
        <f t="shared" si="1"/>
        <v>6.2123893805309735E-2</v>
      </c>
      <c r="H27" s="72">
        <f t="shared" si="2"/>
        <v>5.9608941111672101E-2</v>
      </c>
      <c r="I27" s="273"/>
    </row>
    <row r="28" spans="1:14" ht="14.25" customHeight="1" x14ac:dyDescent="0.2">
      <c r="A28" s="262"/>
      <c r="B28" s="125" t="s">
        <v>404</v>
      </c>
      <c r="C28" s="254">
        <v>45171887</v>
      </c>
      <c r="D28" s="254">
        <v>19673578</v>
      </c>
      <c r="E28" s="254">
        <v>14459879</v>
      </c>
      <c r="F28" s="72">
        <f t="shared" si="0"/>
        <v>0.43552703476832838</v>
      </c>
      <c r="G28" s="72">
        <f t="shared" si="1"/>
        <v>0.73498979189245595</v>
      </c>
      <c r="H28" s="72">
        <f t="shared" si="2"/>
        <v>0.3201079246479121</v>
      </c>
      <c r="I28" s="273"/>
    </row>
    <row r="29" spans="1:14" ht="14.25" customHeight="1" x14ac:dyDescent="0.2">
      <c r="A29" s="262"/>
      <c r="B29" s="125" t="s">
        <v>405</v>
      </c>
      <c r="C29" s="254">
        <v>189977018</v>
      </c>
      <c r="D29" s="254">
        <v>185073892</v>
      </c>
      <c r="E29" s="254">
        <v>156574246</v>
      </c>
      <c r="F29" s="72">
        <f t="shared" si="0"/>
        <v>0.97419095187608429</v>
      </c>
      <c r="G29" s="72">
        <f t="shared" si="1"/>
        <v>0.84600936581589803</v>
      </c>
      <c r="H29" s="72">
        <f t="shared" si="2"/>
        <v>0.82417466938027206</v>
      </c>
      <c r="I29" s="262"/>
    </row>
    <row r="30" spans="1:14" ht="14.25" customHeight="1" x14ac:dyDescent="0.2">
      <c r="A30" s="262"/>
      <c r="B30" s="125" t="s">
        <v>406</v>
      </c>
      <c r="C30" s="254">
        <v>177672129</v>
      </c>
      <c r="D30" s="254">
        <v>175505462</v>
      </c>
      <c r="E30" s="254">
        <v>138937345</v>
      </c>
      <c r="F30" s="72">
        <f t="shared" si="0"/>
        <v>0.98780525109821815</v>
      </c>
      <c r="G30" s="72">
        <f t="shared" si="1"/>
        <v>0.79164114561859045</v>
      </c>
      <c r="H30" s="72">
        <f t="shared" si="2"/>
        <v>0.78198728062745282</v>
      </c>
      <c r="I30" s="262"/>
    </row>
    <row r="31" spans="1:14" ht="14.25" customHeight="1" x14ac:dyDescent="0.2">
      <c r="A31" s="262"/>
      <c r="B31" s="125" t="s">
        <v>407</v>
      </c>
      <c r="C31" s="254">
        <v>102159472</v>
      </c>
      <c r="D31" s="254">
        <v>98044787</v>
      </c>
      <c r="E31" s="254">
        <v>97768948</v>
      </c>
      <c r="F31" s="72">
        <f t="shared" si="0"/>
        <v>0.95972292221713906</v>
      </c>
      <c r="G31" s="72">
        <f t="shared" si="1"/>
        <v>0.99718660207808907</v>
      </c>
      <c r="H31" s="72">
        <f t="shared" si="2"/>
        <v>0.95702283974216307</v>
      </c>
      <c r="I31" s="262"/>
    </row>
    <row r="32" spans="1:14" ht="14.25" customHeight="1" x14ac:dyDescent="0.2">
      <c r="A32" s="262"/>
      <c r="B32" s="125" t="s">
        <v>408</v>
      </c>
      <c r="C32" s="254">
        <v>430849246</v>
      </c>
      <c r="D32" s="254">
        <v>279195567.19999999</v>
      </c>
      <c r="E32" s="254">
        <v>252945567.19999999</v>
      </c>
      <c r="F32" s="72">
        <f t="shared" si="0"/>
        <v>0.64801219867981386</v>
      </c>
      <c r="G32" s="72">
        <f t="shared" si="1"/>
        <v>0.90597988262042861</v>
      </c>
      <c r="H32" s="72">
        <f t="shared" si="2"/>
        <v>0.58708601569654362</v>
      </c>
      <c r="I32" s="262"/>
    </row>
    <row r="33" spans="1:9" ht="14.25" customHeight="1" x14ac:dyDescent="0.2">
      <c r="A33" s="262"/>
      <c r="B33" s="125" t="s">
        <v>458</v>
      </c>
      <c r="C33" s="254">
        <v>1114342718</v>
      </c>
      <c r="D33" s="254">
        <v>988209185</v>
      </c>
      <c r="E33" s="254">
        <v>774643461</v>
      </c>
      <c r="F33" s="72">
        <f t="shared" si="0"/>
        <v>0.88680903014614576</v>
      </c>
      <c r="G33" s="72">
        <f t="shared" si="1"/>
        <v>0.78388611718884194</v>
      </c>
      <c r="H33" s="72">
        <f t="shared" si="2"/>
        <v>0.69515728732926485</v>
      </c>
      <c r="I33" s="262"/>
    </row>
    <row r="34" spans="1:9" ht="14.25" customHeight="1" x14ac:dyDescent="0.2">
      <c r="A34" s="262"/>
      <c r="B34" s="125" t="s">
        <v>459</v>
      </c>
      <c r="C34" s="254">
        <v>8026391027.3999996</v>
      </c>
      <c r="D34" s="254">
        <v>5394800193.6199999</v>
      </c>
      <c r="E34" s="254">
        <v>3820631760</v>
      </c>
      <c r="F34" s="72">
        <f t="shared" si="0"/>
        <v>0.67213274000775236</v>
      </c>
      <c r="G34" s="72">
        <f t="shared" si="1"/>
        <v>0.7082063510931057</v>
      </c>
      <c r="H34" s="72">
        <f t="shared" si="2"/>
        <v>0.47600867525110135</v>
      </c>
      <c r="I34" s="262"/>
    </row>
    <row r="35" spans="1:9" ht="14.25" customHeight="1" x14ac:dyDescent="0.2">
      <c r="A35" s="262"/>
      <c r="B35" s="125" t="s">
        <v>460</v>
      </c>
      <c r="C35" s="254">
        <v>165964068</v>
      </c>
      <c r="D35" s="254">
        <v>161730379</v>
      </c>
      <c r="E35" s="254">
        <v>141048285</v>
      </c>
      <c r="F35" s="72">
        <f t="shared" si="0"/>
        <v>0.97449032762923116</v>
      </c>
      <c r="G35" s="72">
        <f t="shared" si="1"/>
        <v>0.87211991879398243</v>
      </c>
      <c r="H35" s="72">
        <f t="shared" si="2"/>
        <v>0.84987242539752639</v>
      </c>
      <c r="I35" s="262"/>
    </row>
    <row r="36" spans="1:9" ht="14.25" customHeight="1" x14ac:dyDescent="0.2">
      <c r="A36" s="262"/>
      <c r="B36" s="125" t="s">
        <v>461</v>
      </c>
      <c r="C36" s="254">
        <v>19756515754.579998</v>
      </c>
      <c r="D36" s="254">
        <v>17426879819.940002</v>
      </c>
      <c r="E36" s="254">
        <v>5429946097</v>
      </c>
      <c r="F36" s="72">
        <f t="shared" si="0"/>
        <v>0.88208265244847461</v>
      </c>
      <c r="G36" s="72">
        <f t="shared" si="1"/>
        <v>0.31158452649607438</v>
      </c>
      <c r="H36" s="72">
        <f t="shared" si="2"/>
        <v>0.27484330559355935</v>
      </c>
      <c r="I36" s="262"/>
    </row>
    <row r="37" spans="1:9" ht="14.25" customHeight="1" x14ac:dyDescent="0.2">
      <c r="A37" s="262"/>
      <c r="B37" s="356" t="s">
        <v>766</v>
      </c>
      <c r="C37" s="254">
        <v>0</v>
      </c>
      <c r="D37" s="254">
        <v>0</v>
      </c>
      <c r="E37" s="254">
        <v>0</v>
      </c>
      <c r="F37" s="72" t="e">
        <f>D37/C37</f>
        <v>#DIV/0!</v>
      </c>
      <c r="G37" s="72" t="e">
        <f>E37/D37</f>
        <v>#DIV/0!</v>
      </c>
      <c r="H37" s="72"/>
      <c r="I37" s="262"/>
    </row>
    <row r="38" spans="1:9" ht="14.25" customHeight="1" x14ac:dyDescent="0.2">
      <c r="A38" s="262"/>
      <c r="B38" s="356" t="s">
        <v>767</v>
      </c>
      <c r="C38" s="254">
        <v>53424771</v>
      </c>
      <c r="D38" s="254">
        <v>49711473</v>
      </c>
      <c r="E38" s="254">
        <v>33393950</v>
      </c>
      <c r="F38" s="72">
        <f>D38/C38</f>
        <v>0.9304948260798348</v>
      </c>
      <c r="G38" s="72">
        <f>E38/D38</f>
        <v>0.67175539135603568</v>
      </c>
      <c r="H38" s="72"/>
      <c r="I38" s="262"/>
    </row>
    <row r="39" spans="1:9" ht="14.25" customHeight="1" x14ac:dyDescent="0.2">
      <c r="A39" s="262"/>
      <c r="B39" s="125" t="s">
        <v>462</v>
      </c>
      <c r="C39" s="254">
        <v>543692981</v>
      </c>
      <c r="D39" s="254">
        <v>527623908</v>
      </c>
      <c r="E39" s="254">
        <v>411538761</v>
      </c>
      <c r="F39" s="72">
        <f t="shared" ref="F39:F50" si="3">D39/C39</f>
        <v>0.97044458258327226</v>
      </c>
      <c r="G39" s="72">
        <f t="shared" ref="G39:G50" si="4">E39/D39</f>
        <v>0.77998505139763308</v>
      </c>
      <c r="H39" s="72">
        <f t="shared" ref="H39:H50" si="5">E39/C39</f>
        <v>0.75693226762476817</v>
      </c>
      <c r="I39" s="262"/>
    </row>
    <row r="40" spans="1:9" ht="14.25" customHeight="1" x14ac:dyDescent="0.2">
      <c r="A40" s="262"/>
      <c r="B40" s="125" t="s">
        <v>463</v>
      </c>
      <c r="C40" s="254">
        <v>11548571</v>
      </c>
      <c r="D40" s="254">
        <v>6018022</v>
      </c>
      <c r="E40" s="254">
        <v>1742059</v>
      </c>
      <c r="F40" s="72">
        <f t="shared" si="3"/>
        <v>0.5211053384873332</v>
      </c>
      <c r="G40" s="72">
        <f t="shared" si="4"/>
        <v>0.28947368421052633</v>
      </c>
      <c r="H40" s="72">
        <f t="shared" si="5"/>
        <v>0.15084628219370172</v>
      </c>
      <c r="I40" s="262"/>
    </row>
    <row r="41" spans="1:9" ht="14.25" customHeight="1" x14ac:dyDescent="0.2">
      <c r="A41" s="262"/>
      <c r="B41" s="125" t="s">
        <v>464</v>
      </c>
      <c r="C41" s="254">
        <v>41598770</v>
      </c>
      <c r="D41" s="254">
        <v>41598770</v>
      </c>
      <c r="E41" s="254">
        <v>41598770</v>
      </c>
      <c r="F41" s="72">
        <f t="shared" si="3"/>
        <v>1</v>
      </c>
      <c r="G41" s="72">
        <f t="shared" si="4"/>
        <v>1</v>
      </c>
      <c r="H41" s="72">
        <f t="shared" si="5"/>
        <v>1</v>
      </c>
      <c r="I41" s="262"/>
    </row>
    <row r="42" spans="1:9" ht="14.25" customHeight="1" x14ac:dyDescent="0.2">
      <c r="A42" s="262"/>
      <c r="B42" s="125" t="s">
        <v>465</v>
      </c>
      <c r="C42" s="254">
        <v>71359252</v>
      </c>
      <c r="D42" s="254">
        <v>71002252</v>
      </c>
      <c r="E42" s="254">
        <v>60391753</v>
      </c>
      <c r="F42" s="72">
        <f t="shared" si="3"/>
        <v>0.99499714486917545</v>
      </c>
      <c r="G42" s="72">
        <f t="shared" si="4"/>
        <v>0.85056109206226305</v>
      </c>
      <c r="H42" s="72">
        <f t="shared" si="5"/>
        <v>0.84630585813875969</v>
      </c>
      <c r="I42" s="262"/>
    </row>
    <row r="43" spans="1:9" ht="14.25" customHeight="1" x14ac:dyDescent="0.2">
      <c r="A43" s="262"/>
      <c r="B43" s="125" t="s">
        <v>466</v>
      </c>
      <c r="C43" s="254">
        <v>0</v>
      </c>
      <c r="D43" s="254">
        <v>0</v>
      </c>
      <c r="E43" s="254">
        <v>0</v>
      </c>
      <c r="F43" s="72" t="e">
        <f t="shared" si="3"/>
        <v>#DIV/0!</v>
      </c>
      <c r="G43" s="72" t="e">
        <f t="shared" si="4"/>
        <v>#DIV/0!</v>
      </c>
      <c r="H43" s="72" t="e">
        <f t="shared" si="5"/>
        <v>#DIV/0!</v>
      </c>
      <c r="I43" s="262"/>
    </row>
    <row r="44" spans="1:9" ht="14.25" customHeight="1" x14ac:dyDescent="0.2">
      <c r="A44" s="262"/>
      <c r="B44" s="125" t="s">
        <v>485</v>
      </c>
      <c r="C44" s="254">
        <v>78316757</v>
      </c>
      <c r="D44" s="254">
        <v>78260648</v>
      </c>
      <c r="E44" s="254">
        <v>63583644</v>
      </c>
      <c r="F44" s="72">
        <f t="shared" si="3"/>
        <v>0.9992835632864624</v>
      </c>
      <c r="G44" s="72">
        <f t="shared" si="4"/>
        <v>0.81245997349779164</v>
      </c>
      <c r="H44" s="72">
        <f t="shared" si="5"/>
        <v>0.81187789734449811</v>
      </c>
      <c r="I44" s="262"/>
    </row>
    <row r="45" spans="1:9" ht="14.25" customHeight="1" x14ac:dyDescent="0.2">
      <c r="A45" s="262"/>
      <c r="B45" s="125" t="s">
        <v>486</v>
      </c>
      <c r="C45" s="254">
        <v>190449195</v>
      </c>
      <c r="D45" s="254">
        <v>190449195</v>
      </c>
      <c r="E45" s="254">
        <v>189559364</v>
      </c>
      <c r="F45" s="72">
        <f t="shared" si="3"/>
        <v>1</v>
      </c>
      <c r="G45" s="72">
        <f t="shared" si="4"/>
        <v>0.99532772506599465</v>
      </c>
      <c r="H45" s="72">
        <f t="shared" si="5"/>
        <v>0.99532772506599465</v>
      </c>
      <c r="I45" s="262"/>
    </row>
    <row r="46" spans="1:9" ht="14.25" customHeight="1" x14ac:dyDescent="0.2">
      <c r="A46" s="262"/>
      <c r="B46" s="125" t="s">
        <v>487</v>
      </c>
      <c r="C46" s="254">
        <v>1063208416</v>
      </c>
      <c r="D46" s="254">
        <v>1006198558</v>
      </c>
      <c r="E46" s="254">
        <v>853936168</v>
      </c>
      <c r="F46" s="72">
        <f t="shared" si="3"/>
        <v>0.94637941428785677</v>
      </c>
      <c r="G46" s="72">
        <f t="shared" si="4"/>
        <v>0.84867560305130152</v>
      </c>
      <c r="H46" s="72">
        <f t="shared" si="5"/>
        <v>0.80316912013608444</v>
      </c>
      <c r="I46" s="262"/>
    </row>
    <row r="47" spans="1:9" ht="14.25" customHeight="1" x14ac:dyDescent="0.2">
      <c r="A47" s="262"/>
      <c r="B47" s="125" t="s">
        <v>488</v>
      </c>
      <c r="C47" s="254">
        <v>38260040</v>
      </c>
      <c r="D47" s="254">
        <v>38190940</v>
      </c>
      <c r="E47" s="254">
        <v>38190940</v>
      </c>
      <c r="F47" s="72">
        <f t="shared" si="3"/>
        <v>0.99819393811402179</v>
      </c>
      <c r="G47" s="72">
        <f t="shared" si="4"/>
        <v>1</v>
      </c>
      <c r="H47" s="72">
        <f t="shared" si="5"/>
        <v>0.99819393811402179</v>
      </c>
      <c r="I47" s="262"/>
    </row>
    <row r="48" spans="1:9" ht="14.25" customHeight="1" x14ac:dyDescent="0.2">
      <c r="A48" s="262"/>
      <c r="B48" s="125" t="s">
        <v>489</v>
      </c>
      <c r="C48" s="254">
        <v>377730337</v>
      </c>
      <c r="D48" s="254">
        <v>377730337</v>
      </c>
      <c r="E48" s="254">
        <v>353806087</v>
      </c>
      <c r="F48" s="72">
        <f t="shared" si="3"/>
        <v>1</v>
      </c>
      <c r="G48" s="72">
        <f t="shared" si="4"/>
        <v>0.93666314919259452</v>
      </c>
      <c r="H48" s="72">
        <f t="shared" si="5"/>
        <v>0.93666314919259452</v>
      </c>
      <c r="I48" s="262"/>
    </row>
    <row r="49" spans="1:9" ht="14.25" customHeight="1" x14ac:dyDescent="0.2">
      <c r="A49" s="262"/>
      <c r="B49" s="125" t="s">
        <v>490</v>
      </c>
      <c r="C49" s="254">
        <v>0</v>
      </c>
      <c r="D49" s="254">
        <v>0</v>
      </c>
      <c r="E49" s="254">
        <v>0</v>
      </c>
      <c r="F49" s="72" t="e">
        <f t="shared" si="3"/>
        <v>#DIV/0!</v>
      </c>
      <c r="G49" s="72" t="e">
        <f t="shared" si="4"/>
        <v>#DIV/0!</v>
      </c>
      <c r="H49" s="72" t="e">
        <f t="shared" si="5"/>
        <v>#DIV/0!</v>
      </c>
      <c r="I49" s="262"/>
    </row>
    <row r="50" spans="1:9" ht="14.25" customHeight="1" x14ac:dyDescent="0.2">
      <c r="A50" s="262"/>
      <c r="B50" s="125" t="s">
        <v>491</v>
      </c>
      <c r="C50" s="254">
        <v>102241993</v>
      </c>
      <c r="D50" s="254">
        <v>102241993</v>
      </c>
      <c r="E50" s="254">
        <v>87755455</v>
      </c>
      <c r="F50" s="72">
        <f t="shared" si="3"/>
        <v>1</v>
      </c>
      <c r="G50" s="72">
        <f t="shared" si="4"/>
        <v>0.85831127137750529</v>
      </c>
      <c r="H50" s="72">
        <f t="shared" si="5"/>
        <v>0.85831127137750529</v>
      </c>
      <c r="I50" s="262"/>
    </row>
    <row r="51" spans="1:9" ht="14.25" customHeight="1" x14ac:dyDescent="0.2">
      <c r="A51" s="262"/>
      <c r="B51" s="125" t="s">
        <v>492</v>
      </c>
      <c r="C51" s="254">
        <v>83591308</v>
      </c>
      <c r="D51" s="254">
        <v>83591308</v>
      </c>
      <c r="E51" s="254">
        <v>71457330</v>
      </c>
      <c r="F51" s="72">
        <f t="shared" si="0"/>
        <v>1</v>
      </c>
      <c r="G51" s="72">
        <f t="shared" si="1"/>
        <v>0.85484163018480341</v>
      </c>
      <c r="H51" s="72">
        <f t="shared" si="2"/>
        <v>0.85484163018480341</v>
      </c>
      <c r="I51" s="262"/>
    </row>
    <row r="52" spans="1:9" ht="20.25" x14ac:dyDescent="0.3">
      <c r="A52" s="262"/>
      <c r="B52" s="173" t="s">
        <v>3</v>
      </c>
      <c r="C52" s="325">
        <f>SUM(C5:C51)</f>
        <v>36449862090.759995</v>
      </c>
      <c r="D52" s="325">
        <f>SUM(D5:D51)</f>
        <v>30799867270.760002</v>
      </c>
      <c r="E52" s="174">
        <f>SUM(E5:E51)</f>
        <v>16041422683.200001</v>
      </c>
      <c r="F52" s="175">
        <f t="shared" ref="F52" si="6">D52/C52</f>
        <v>0.84499269692896151</v>
      </c>
      <c r="G52" s="175">
        <f t="shared" ref="G52" si="7">E52/D52</f>
        <v>0.52082765624217475</v>
      </c>
      <c r="H52" s="175">
        <f t="shared" ref="H52" si="8">E52/C52</f>
        <v>0.44009556588326532</v>
      </c>
      <c r="I52" s="262"/>
    </row>
    <row r="53" spans="1:9" s="172" customFormat="1" ht="12.75" customHeight="1" x14ac:dyDescent="0.2">
      <c r="A53" s="262"/>
      <c r="B53" s="262"/>
      <c r="C53" s="262"/>
      <c r="D53" s="262"/>
      <c r="E53" s="262"/>
      <c r="F53" s="272"/>
      <c r="G53" s="272"/>
      <c r="H53" s="272"/>
      <c r="I53" s="262"/>
    </row>
    <row r="54" spans="1:9" ht="45" x14ac:dyDescent="0.2">
      <c r="A54" s="262"/>
      <c r="B54" s="187" t="s">
        <v>2</v>
      </c>
      <c r="C54" s="187" t="s">
        <v>31</v>
      </c>
      <c r="D54" s="187" t="s">
        <v>32</v>
      </c>
      <c r="E54" s="187" t="s">
        <v>33</v>
      </c>
      <c r="F54" s="187" t="s">
        <v>28</v>
      </c>
      <c r="G54" s="187" t="s">
        <v>29</v>
      </c>
      <c r="H54" s="187" t="s">
        <v>30</v>
      </c>
      <c r="I54" s="262"/>
    </row>
    <row r="55" spans="1:9" ht="14.25" customHeight="1" x14ac:dyDescent="0.2">
      <c r="A55" s="262"/>
      <c r="B55" s="126" t="s">
        <v>52</v>
      </c>
      <c r="C55" s="73">
        <f>SUM(C5:C15)</f>
        <v>1079341726</v>
      </c>
      <c r="D55" s="73">
        <f>SUM(D5:D15)</f>
        <v>999162705</v>
      </c>
      <c r="E55" s="73">
        <f>SUM(E5:E15)</f>
        <v>800524016</v>
      </c>
      <c r="F55" s="72">
        <f t="shared" ref="F55" si="9">D55/C55</f>
        <v>0.92571488800202284</v>
      </c>
      <c r="G55" s="72">
        <f t="shared" ref="G55" si="10">E55/D55</f>
        <v>0.80119485244397703</v>
      </c>
      <c r="H55" s="72">
        <f t="shared" ref="H55" si="11">E55/C55</f>
        <v>0.74167800309797349</v>
      </c>
      <c r="I55" s="262"/>
    </row>
    <row r="56" spans="1:9" ht="14.25" customHeight="1" x14ac:dyDescent="0.2">
      <c r="A56" s="262"/>
      <c r="B56" s="126" t="s">
        <v>504</v>
      </c>
      <c r="C56" s="73">
        <f>SUM(C16:C24)</f>
        <v>2570316367.7799997</v>
      </c>
      <c r="D56" s="73">
        <f>SUM(D16:D24)</f>
        <v>2363588812</v>
      </c>
      <c r="E56" s="73">
        <f>SUM(E16:E24)</f>
        <v>2143801599</v>
      </c>
      <c r="F56" s="72">
        <f t="shared" ref="F56:F60" si="12">D56/C56</f>
        <v>0.91957116315663823</v>
      </c>
      <c r="G56" s="72">
        <f t="shared" ref="G56:G60" si="13">E56/D56</f>
        <v>0.90701123144426188</v>
      </c>
      <c r="H56" s="72">
        <f t="shared" ref="H56:H60" si="14">E56/C56</f>
        <v>0.83406137309533479</v>
      </c>
      <c r="I56" s="262"/>
    </row>
    <row r="57" spans="1:9" ht="14.25" customHeight="1" x14ac:dyDescent="0.2">
      <c r="A57" s="262"/>
      <c r="B57" s="126" t="s">
        <v>389</v>
      </c>
      <c r="C57" s="73">
        <f>SUM(C25:C32)</f>
        <v>1081568038</v>
      </c>
      <c r="D57" s="73">
        <f>SUM(D25:D32)</f>
        <v>892878772.20000005</v>
      </c>
      <c r="E57" s="73">
        <f>SUM(E25:E32)</f>
        <v>723873184.20000005</v>
      </c>
      <c r="F57" s="72">
        <f t="shared" si="12"/>
        <v>0.82554101159561077</v>
      </c>
      <c r="G57" s="72">
        <f t="shared" si="13"/>
        <v>0.81071832676279187</v>
      </c>
      <c r="H57" s="72">
        <f t="shared" si="14"/>
        <v>0.6692812275948562</v>
      </c>
      <c r="I57" s="262"/>
    </row>
    <row r="58" spans="1:9" ht="14.25" customHeight="1" x14ac:dyDescent="0.2">
      <c r="A58" s="262"/>
      <c r="B58" s="125" t="s">
        <v>503</v>
      </c>
      <c r="C58" s="73">
        <f>SUM(C33:C43)</f>
        <v>29784837912.979996</v>
      </c>
      <c r="D58" s="73">
        <f>SUM(D33:D43)</f>
        <v>24667574002.560001</v>
      </c>
      <c r="E58" s="73">
        <f>SUM(E33:E43)</f>
        <v>10714934896</v>
      </c>
      <c r="F58" s="72">
        <f t="shared" si="12"/>
        <v>0.82819231968390428</v>
      </c>
      <c r="G58" s="72">
        <f t="shared" si="13"/>
        <v>0.43437327460284519</v>
      </c>
      <c r="H58" s="72">
        <f t="shared" si="14"/>
        <v>0.35974460990202389</v>
      </c>
      <c r="I58" s="262"/>
    </row>
    <row r="59" spans="1:9" ht="14.25" customHeight="1" x14ac:dyDescent="0.2">
      <c r="A59" s="262"/>
      <c r="B59" s="126" t="s">
        <v>493</v>
      </c>
      <c r="C59" s="73">
        <f>SUM(C44:C51)</f>
        <v>1933798046</v>
      </c>
      <c r="D59" s="73">
        <f t="shared" ref="D59:E59" si="15">SUM(D44:D51)</f>
        <v>1876662979</v>
      </c>
      <c r="E59" s="73">
        <f t="shared" si="15"/>
        <v>1658288988</v>
      </c>
      <c r="F59" s="72">
        <f t="shared" si="12"/>
        <v>0.97045448095359177</v>
      </c>
      <c r="G59" s="72">
        <f t="shared" si="13"/>
        <v>0.88363707631917854</v>
      </c>
      <c r="H59" s="72">
        <f t="shared" si="14"/>
        <v>0.85752956025067784</v>
      </c>
      <c r="I59" s="262"/>
    </row>
    <row r="60" spans="1:9" ht="24" customHeight="1" x14ac:dyDescent="0.3">
      <c r="A60" s="262"/>
      <c r="B60" s="173" t="s">
        <v>3</v>
      </c>
      <c r="C60" s="174">
        <f>SUM(C55:C59)</f>
        <v>36449862090.759995</v>
      </c>
      <c r="D60" s="174">
        <f>SUM(D55:D59)</f>
        <v>30799867270.760002</v>
      </c>
      <c r="E60" s="174">
        <f>SUM(E55:E59)</f>
        <v>16041422683.200001</v>
      </c>
      <c r="F60" s="175">
        <f t="shared" si="12"/>
        <v>0.84499269692896151</v>
      </c>
      <c r="G60" s="175">
        <f t="shared" si="13"/>
        <v>0.52082765624217475</v>
      </c>
      <c r="H60" s="175">
        <f t="shared" si="14"/>
        <v>0.44009556588326532</v>
      </c>
      <c r="I60" s="262"/>
    </row>
    <row r="61" spans="1:9" s="172" customFormat="1" ht="12.75" customHeight="1" x14ac:dyDescent="0.2">
      <c r="A61" s="262"/>
      <c r="B61" s="262"/>
      <c r="C61" s="262"/>
      <c r="D61" s="262"/>
      <c r="E61" s="262"/>
      <c r="F61" s="272"/>
      <c r="G61" s="272"/>
      <c r="H61" s="272"/>
      <c r="I61" s="262"/>
    </row>
  </sheetData>
  <mergeCells count="1">
    <mergeCell ref="F2:G2"/>
  </mergeCells>
  <hyperlinks>
    <hyperlink ref="F2" location="'TABLA CONTENIDO'!A1" display="Menú Principal" xr:uid="{00000000-0004-0000-0300-00000000000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39"/>
  <sheetViews>
    <sheetView topLeftCell="A22" zoomScale="80" zoomScaleNormal="80" workbookViewId="0"/>
  </sheetViews>
  <sheetFormatPr baseColWidth="10" defaultColWidth="0" defaultRowHeight="12.75" customHeight="1" zeroHeight="1" x14ac:dyDescent="0.2"/>
  <cols>
    <col min="1" max="1" width="8.7109375" style="172" customWidth="1"/>
    <col min="2" max="2" width="31.5703125" customWidth="1"/>
    <col min="3" max="3" width="70.7109375" customWidth="1"/>
    <col min="4" max="4" width="90.5703125" customWidth="1"/>
    <col min="5" max="6" width="11.7109375" customWidth="1"/>
    <col min="7" max="7" width="16.5703125" customWidth="1"/>
    <col min="8" max="8" width="18.42578125" customWidth="1"/>
    <col min="9" max="9" width="9.85546875" style="172" customWidth="1"/>
  </cols>
  <sheetData>
    <row r="1" spans="1:22" s="172" customFormat="1" ht="13.5" thickBot="1" x14ac:dyDescent="0.25">
      <c r="A1" s="271"/>
      <c r="B1" s="271"/>
      <c r="C1" s="271"/>
      <c r="D1" s="271"/>
      <c r="E1" s="271"/>
      <c r="F1" s="271"/>
      <c r="G1" s="271"/>
      <c r="H1" s="271"/>
      <c r="I1" s="271"/>
    </row>
    <row r="2" spans="1:22" s="12" customFormat="1" ht="40.5" customHeight="1" thickBot="1" x14ac:dyDescent="0.25">
      <c r="A2" s="262"/>
      <c r="B2" s="317" t="s">
        <v>529</v>
      </c>
      <c r="C2" s="323"/>
      <c r="D2" s="368" t="s">
        <v>593</v>
      </c>
      <c r="E2" s="369"/>
      <c r="F2" s="369"/>
      <c r="G2" s="369"/>
      <c r="H2" s="370"/>
      <c r="I2" s="322"/>
      <c r="J2" s="10"/>
      <c r="K2" s="10"/>
      <c r="L2" s="10"/>
      <c r="M2" s="10"/>
      <c r="N2" s="10"/>
      <c r="O2" s="11"/>
      <c r="P2" s="11"/>
      <c r="Q2" s="11"/>
      <c r="R2" s="11"/>
      <c r="S2" s="11"/>
      <c r="T2" s="11"/>
      <c r="U2" s="11"/>
      <c r="V2" s="11"/>
    </row>
    <row r="3" spans="1:22" s="172" customFormat="1" x14ac:dyDescent="0.2">
      <c r="A3" s="271"/>
      <c r="B3" s="271"/>
      <c r="C3" s="271"/>
      <c r="D3" s="271"/>
      <c r="E3" s="271"/>
      <c r="F3" s="271"/>
      <c r="G3" s="271"/>
      <c r="H3" s="271"/>
      <c r="I3" s="271"/>
    </row>
    <row r="4" spans="1:22" s="12" customFormat="1" ht="30.75" customHeight="1" x14ac:dyDescent="0.2">
      <c r="A4" s="262"/>
      <c r="B4" s="37" t="s">
        <v>61</v>
      </c>
      <c r="C4" s="37" t="s">
        <v>579</v>
      </c>
      <c r="D4" s="37" t="s">
        <v>51</v>
      </c>
      <c r="E4" s="18" t="s">
        <v>101</v>
      </c>
      <c r="F4" s="18" t="s">
        <v>100</v>
      </c>
      <c r="G4" s="37" t="s">
        <v>102</v>
      </c>
      <c r="H4" s="37" t="s">
        <v>516</v>
      </c>
      <c r="I4" s="262"/>
    </row>
    <row r="5" spans="1:22" s="17" customFormat="1" ht="28.5" customHeight="1" x14ac:dyDescent="0.2">
      <c r="A5" s="262"/>
      <c r="B5" s="371" t="s">
        <v>568</v>
      </c>
      <c r="C5" s="378" t="s">
        <v>576</v>
      </c>
      <c r="D5" s="170" t="s">
        <v>53</v>
      </c>
      <c r="E5" s="31">
        <f>VLOOKUP($D5,'1. Excelencia Académica'!F:Q,9,0)</f>
        <v>64</v>
      </c>
      <c r="F5" s="31">
        <f>VLOOKUP($D5,'1. Excelencia Académica'!F:Q,10,0)</f>
        <v>75</v>
      </c>
      <c r="G5" s="112">
        <f>VLOOKUP($D5,'1. Excelencia Académica'!F:Q,12,0)</f>
        <v>0.85333333333333339</v>
      </c>
      <c r="H5" s="110">
        <f>G5</f>
        <v>0.85333333333333339</v>
      </c>
      <c r="I5" s="262"/>
    </row>
    <row r="6" spans="1:22" s="17" customFormat="1" ht="28.5" customHeight="1" x14ac:dyDescent="0.2">
      <c r="A6" s="262"/>
      <c r="B6" s="372"/>
      <c r="C6" s="378"/>
      <c r="D6" s="170" t="s">
        <v>54</v>
      </c>
      <c r="E6" s="31">
        <f>VLOOKUP($D6,'1. Excelencia Académica'!F:Q,9,0)</f>
        <v>51</v>
      </c>
      <c r="F6" s="31">
        <f>VLOOKUP($D6,'1. Excelencia Académica'!F:Q,10,0)</f>
        <v>50</v>
      </c>
      <c r="G6" s="112">
        <f>VLOOKUP($D6,'1. Excelencia Académica'!F:Q,12,0)</f>
        <v>1</v>
      </c>
      <c r="H6" s="110">
        <f t="shared" ref="H6:H20" si="0">G6</f>
        <v>1</v>
      </c>
      <c r="I6" s="262"/>
    </row>
    <row r="7" spans="1:22" s="17" customFormat="1" ht="18" x14ac:dyDescent="0.2">
      <c r="A7" s="262"/>
      <c r="B7" s="372"/>
      <c r="C7" s="378" t="s">
        <v>577</v>
      </c>
      <c r="D7" s="170" t="s">
        <v>55</v>
      </c>
      <c r="E7" s="31">
        <f>VLOOKUP($D7,'1. Excelencia Académica'!F:Q,9,0)</f>
        <v>37.76</v>
      </c>
      <c r="F7" s="31">
        <f>VLOOKUP($D7,'1. Excelencia Académica'!F:Q,10,0)</f>
        <v>45.72</v>
      </c>
      <c r="G7" s="112">
        <f>VLOOKUP($D7,'1. Excelencia Académica'!F:Q,12,0)</f>
        <v>0.82589676290463687</v>
      </c>
      <c r="H7" s="110">
        <f t="shared" si="0"/>
        <v>0.82589676290463687</v>
      </c>
      <c r="I7" s="262"/>
    </row>
    <row r="8" spans="1:22" s="17" customFormat="1" ht="18" x14ac:dyDescent="0.2">
      <c r="A8" s="262"/>
      <c r="B8" s="373"/>
      <c r="C8" s="378"/>
      <c r="D8" s="170" t="s">
        <v>56</v>
      </c>
      <c r="E8" s="31">
        <f>VLOOKUP($D8,'1. Excelencia Académica'!F:Q,9,0)</f>
        <v>37.869999999999997</v>
      </c>
      <c r="F8" s="31">
        <f>VLOOKUP($D8,'1. Excelencia Académica'!F:Q,10,0)</f>
        <v>48.03</v>
      </c>
      <c r="G8" s="112">
        <f>VLOOKUP($D8,'1. Excelencia Académica'!F:Q,12,0)</f>
        <v>0.7884655423693524</v>
      </c>
      <c r="H8" s="110">
        <f t="shared" si="0"/>
        <v>0.7884655423693524</v>
      </c>
      <c r="I8" s="262"/>
    </row>
    <row r="9" spans="1:22" s="17" customFormat="1" ht="56.25" customHeight="1" x14ac:dyDescent="0.2">
      <c r="A9" s="262"/>
      <c r="B9" s="374" t="s">
        <v>504</v>
      </c>
      <c r="C9" s="379" t="s">
        <v>581</v>
      </c>
      <c r="D9" s="171" t="s">
        <v>618</v>
      </c>
      <c r="E9" s="42">
        <f>VLOOKUP($D9,'2. Creación, Gestión y Transf'!F:Q,9,0)</f>
        <v>115</v>
      </c>
      <c r="F9" s="42">
        <f>VLOOKUP($D9,'2. Creación, Gestión y Transf'!F:Q,10,0)</f>
        <v>118</v>
      </c>
      <c r="G9" s="113">
        <f>VLOOKUP($D9,'2. Creación, Gestión y Transf'!F:Q,12,0)</f>
        <v>0.97457627118644063</v>
      </c>
      <c r="H9" s="111">
        <f t="shared" si="0"/>
        <v>0.97457627118644063</v>
      </c>
      <c r="I9" s="262"/>
    </row>
    <row r="10" spans="1:22" s="17" customFormat="1" ht="56.25" customHeight="1" x14ac:dyDescent="0.2">
      <c r="A10" s="262"/>
      <c r="B10" s="375"/>
      <c r="C10" s="379"/>
      <c r="D10" s="171" t="s">
        <v>331</v>
      </c>
      <c r="E10" s="42">
        <f>VLOOKUP($D10,'2. Creación, Gestión y Transf'!F:Q,9,0)</f>
        <v>9</v>
      </c>
      <c r="F10" s="42">
        <f>VLOOKUP($D10,'2. Creación, Gestión y Transf'!F:Q,10,0)</f>
        <v>9</v>
      </c>
      <c r="G10" s="113">
        <f>VLOOKUP($D10,'2. Creación, Gestión y Transf'!F:Q,12,0)</f>
        <v>1</v>
      </c>
      <c r="H10" s="111">
        <f t="shared" si="0"/>
        <v>1</v>
      </c>
      <c r="I10" s="262"/>
    </row>
    <row r="11" spans="1:22" s="17" customFormat="1" ht="67.5" customHeight="1" x14ac:dyDescent="0.2">
      <c r="A11" s="262"/>
      <c r="B11" s="376"/>
      <c r="C11" s="231" t="s">
        <v>582</v>
      </c>
      <c r="D11" s="171" t="s">
        <v>330</v>
      </c>
      <c r="E11" s="42">
        <f>VLOOKUP($D11,'2. Creación, Gestión y Transf'!F:Q,9,0)</f>
        <v>4402</v>
      </c>
      <c r="F11" s="42">
        <f>VLOOKUP($D11,'2. Creación, Gestión y Transf'!F:Q,10,0)</f>
        <v>4400</v>
      </c>
      <c r="G11" s="113">
        <f>VLOOKUP($D11,'2. Creación, Gestión y Transf'!F:Q,12,0)</f>
        <v>1</v>
      </c>
      <c r="H11" s="111">
        <f t="shared" si="0"/>
        <v>1</v>
      </c>
      <c r="I11" s="262"/>
    </row>
    <row r="12" spans="1:22" s="17" customFormat="1" ht="78.75" customHeight="1" x14ac:dyDescent="0.2">
      <c r="A12" s="262"/>
      <c r="B12" s="371" t="s">
        <v>389</v>
      </c>
      <c r="C12" s="116" t="s">
        <v>584</v>
      </c>
      <c r="D12" s="158" t="s">
        <v>334</v>
      </c>
      <c r="E12" s="69">
        <f>VLOOKUP($D12,'3.Gestión del contexto y visibi'!F:Q,9,0)</f>
        <v>44</v>
      </c>
      <c r="F12" s="69">
        <f>VLOOKUP($D12,'3.Gestión del contexto y visibi'!F:Q,10,0)</f>
        <v>40</v>
      </c>
      <c r="G12" s="114">
        <f>VLOOKUP($D12,'3.Gestión del contexto y visibi'!F:Q,12,0)</f>
        <v>1</v>
      </c>
      <c r="H12" s="115">
        <f t="shared" si="0"/>
        <v>1</v>
      </c>
      <c r="I12" s="262"/>
    </row>
    <row r="13" spans="1:22" s="17" customFormat="1" ht="18" x14ac:dyDescent="0.2">
      <c r="A13" s="262"/>
      <c r="B13" s="372"/>
      <c r="C13" s="378" t="s">
        <v>585</v>
      </c>
      <c r="D13" s="158" t="s">
        <v>333</v>
      </c>
      <c r="E13" s="69">
        <f>VLOOKUP($D13,'3.Gestión del contexto y visibi'!F:Q,9,0)</f>
        <v>45</v>
      </c>
      <c r="F13" s="69">
        <f>VLOOKUP($D13,'3.Gestión del contexto y visibi'!F:Q,10,0)</f>
        <v>43</v>
      </c>
      <c r="G13" s="114">
        <f>VLOOKUP($D13,'3.Gestión del contexto y visibi'!F:Q,12,0)</f>
        <v>1</v>
      </c>
      <c r="H13" s="115">
        <f t="shared" si="0"/>
        <v>1</v>
      </c>
      <c r="I13" s="262"/>
    </row>
    <row r="14" spans="1:22" s="17" customFormat="1" ht="18" x14ac:dyDescent="0.2">
      <c r="A14" s="262"/>
      <c r="B14" s="373"/>
      <c r="C14" s="378"/>
      <c r="D14" s="158" t="s">
        <v>332</v>
      </c>
      <c r="E14" s="69">
        <f>VLOOKUP($D14,'3.Gestión del contexto y visibi'!F:Q,9,0)</f>
        <v>53</v>
      </c>
      <c r="F14" s="69">
        <f>VLOOKUP($D14,'3.Gestión del contexto y visibi'!F:Q,10,0)</f>
        <v>53</v>
      </c>
      <c r="G14" s="114">
        <f>VLOOKUP($D14,'3.Gestión del contexto y visibi'!F:Q,12,0)</f>
        <v>1</v>
      </c>
      <c r="H14" s="115">
        <f t="shared" si="0"/>
        <v>1</v>
      </c>
      <c r="I14" s="262"/>
    </row>
    <row r="15" spans="1:22" s="17" customFormat="1" ht="57.75" customHeight="1" x14ac:dyDescent="0.2">
      <c r="A15" s="262"/>
      <c r="B15" s="374" t="s">
        <v>503</v>
      </c>
      <c r="C15" s="231" t="s">
        <v>587</v>
      </c>
      <c r="D15" s="171" t="s">
        <v>323</v>
      </c>
      <c r="E15" s="42">
        <f>VLOOKUP($D15,'4.Gestión y Sostenibilidad Inst'!F:Q,9,0)</f>
        <v>76</v>
      </c>
      <c r="F15" s="42">
        <f>VLOOKUP($D15,'4.Gestión y Sostenibilidad Inst'!F:Q,10,0)</f>
        <v>81.650000000000006</v>
      </c>
      <c r="G15" s="113">
        <f>VLOOKUP($D15,'4.Gestión y Sostenibilidad Inst'!F:Q,12,0)</f>
        <v>0.93080220453153695</v>
      </c>
      <c r="H15" s="111">
        <f t="shared" si="0"/>
        <v>0.93080220453153695</v>
      </c>
      <c r="I15" s="262"/>
    </row>
    <row r="16" spans="1:22" s="17" customFormat="1" ht="53.25" customHeight="1" x14ac:dyDescent="0.2">
      <c r="A16" s="262"/>
      <c r="B16" s="375"/>
      <c r="C16" s="231" t="s">
        <v>588</v>
      </c>
      <c r="D16" s="171" t="s">
        <v>322</v>
      </c>
      <c r="E16" s="42">
        <f>VLOOKUP($D16,'4.Gestión y Sostenibilidad Inst'!F:Q,9,0)</f>
        <v>75.430000000000007</v>
      </c>
      <c r="F16" s="42">
        <f>VLOOKUP($D16,'4.Gestión y Sostenibilidad Inst'!F:Q,10,0)</f>
        <v>100</v>
      </c>
      <c r="G16" s="113">
        <f>VLOOKUP($D16,'4.Gestión y Sostenibilidad Inst'!F:Q,12,0)</f>
        <v>0.75430000000000008</v>
      </c>
      <c r="H16" s="111">
        <f t="shared" si="0"/>
        <v>0.75430000000000008</v>
      </c>
      <c r="I16" s="262"/>
    </row>
    <row r="17" spans="1:9" s="17" customFormat="1" ht="27" customHeight="1" x14ac:dyDescent="0.2">
      <c r="A17" s="262"/>
      <c r="B17" s="375"/>
      <c r="C17" s="379" t="s">
        <v>589</v>
      </c>
      <c r="D17" s="171" t="s">
        <v>321</v>
      </c>
      <c r="E17" s="42">
        <f>VLOOKUP($D17,'4.Gestión y Sostenibilidad Inst'!F:Q,9,0)</f>
        <v>0</v>
      </c>
      <c r="F17" s="42">
        <f>VLOOKUP($D17,'4.Gestión y Sostenibilidad Inst'!F:Q,10,0)</f>
        <v>80</v>
      </c>
      <c r="G17" s="113">
        <f>VLOOKUP($D17,'4.Gestión y Sostenibilidad Inst'!F:Q,12,0)</f>
        <v>0</v>
      </c>
      <c r="H17" s="111">
        <f t="shared" si="0"/>
        <v>0</v>
      </c>
      <c r="I17" s="262"/>
    </row>
    <row r="18" spans="1:9" s="17" customFormat="1" ht="27" customHeight="1" x14ac:dyDescent="0.2">
      <c r="A18" s="262"/>
      <c r="B18" s="375"/>
      <c r="C18" s="379"/>
      <c r="D18" s="171" t="s">
        <v>320</v>
      </c>
      <c r="E18" s="42">
        <f>VLOOKUP($D18,'4.Gestión y Sostenibilidad Inst'!F:Q,9,0)</f>
        <v>70.900000000000006</v>
      </c>
      <c r="F18" s="42">
        <f>VLOOKUP($D18,'4.Gestión y Sostenibilidad Inst'!F:Q,10,0)</f>
        <v>69.599999999999994</v>
      </c>
      <c r="G18" s="113">
        <f>VLOOKUP($D18,'4.Gestión y Sostenibilidad Inst'!F:Q,12,0)</f>
        <v>1</v>
      </c>
      <c r="H18" s="111">
        <f t="shared" si="0"/>
        <v>1</v>
      </c>
      <c r="I18" s="262"/>
    </row>
    <row r="19" spans="1:9" s="17" customFormat="1" ht="45" x14ac:dyDescent="0.2">
      <c r="A19" s="262"/>
      <c r="B19" s="376"/>
      <c r="C19" s="231" t="s">
        <v>590</v>
      </c>
      <c r="D19" s="171" t="s">
        <v>319</v>
      </c>
      <c r="E19" s="42">
        <f>VLOOKUP($D19,'4.Gestión y Sostenibilidad Inst'!F:Q,9,0)</f>
        <v>88.9</v>
      </c>
      <c r="F19" s="42">
        <f>VLOOKUP($D19,'4.Gestión y Sostenibilidad Inst'!F:Q,10,0)</f>
        <v>90</v>
      </c>
      <c r="G19" s="113">
        <f>VLOOKUP($D19,'4.Gestión y Sostenibilidad Inst'!F:Q,12,0)</f>
        <v>0.98777777777777787</v>
      </c>
      <c r="H19" s="111">
        <f t="shared" si="0"/>
        <v>0.98777777777777787</v>
      </c>
      <c r="I19" s="262"/>
    </row>
    <row r="20" spans="1:9" s="17" customFormat="1" ht="45" x14ac:dyDescent="0.2">
      <c r="A20" s="262"/>
      <c r="B20" s="116" t="s">
        <v>493</v>
      </c>
      <c r="C20" s="116" t="s">
        <v>592</v>
      </c>
      <c r="D20" s="158" t="s">
        <v>324</v>
      </c>
      <c r="E20" s="69">
        <f>VLOOKUP($D20,'5.Calidad de vida e inclusión'!F:Q,9,0)</f>
        <v>76.25</v>
      </c>
      <c r="F20" s="69">
        <f>VLOOKUP($D20,'5.Calidad de vida e inclusión'!F:Q,10,0)</f>
        <v>81</v>
      </c>
      <c r="G20" s="114">
        <f>VLOOKUP($D20,'5.Calidad de vida e inclusión'!F:Q,12,0)</f>
        <v>0.94135802469135799</v>
      </c>
      <c r="H20" s="115">
        <f t="shared" si="0"/>
        <v>0.94135802469135799</v>
      </c>
      <c r="I20" s="262"/>
    </row>
    <row r="21" spans="1:9" s="107" customFormat="1" x14ac:dyDescent="0.2">
      <c r="A21" s="262"/>
      <c r="B21" s="262"/>
      <c r="C21" s="262"/>
      <c r="D21" s="262"/>
      <c r="E21" s="262"/>
      <c r="F21" s="262"/>
      <c r="G21" s="262"/>
      <c r="H21" s="262"/>
      <c r="I21" s="262"/>
    </row>
    <row r="22" spans="1:9" s="12" customFormat="1" ht="27" customHeight="1" x14ac:dyDescent="0.2">
      <c r="A22" s="262"/>
      <c r="B22" s="377" t="s">
        <v>1</v>
      </c>
      <c r="C22" s="377"/>
      <c r="D22" s="377"/>
      <c r="E22" s="377"/>
      <c r="F22" s="377"/>
      <c r="G22" s="377"/>
      <c r="H22" s="164">
        <f>H30</f>
        <v>0.90687667090677326</v>
      </c>
      <c r="I22" s="262"/>
    </row>
    <row r="23" spans="1:9" s="107" customFormat="1" x14ac:dyDescent="0.2">
      <c r="A23" s="262"/>
      <c r="B23" s="262"/>
      <c r="C23" s="262"/>
      <c r="D23" s="262"/>
      <c r="E23" s="262"/>
      <c r="F23" s="262"/>
      <c r="G23" s="262"/>
      <c r="H23" s="262"/>
      <c r="I23" s="262"/>
    </row>
    <row r="24" spans="1:9" s="12" customFormat="1" ht="44.25" customHeight="1" x14ac:dyDescent="0.2">
      <c r="A24" s="262"/>
      <c r="B24" s="37" t="s">
        <v>61</v>
      </c>
      <c r="C24" s="37" t="s">
        <v>2</v>
      </c>
      <c r="D24" s="37" t="s">
        <v>516</v>
      </c>
      <c r="E24" s="37" t="s">
        <v>519</v>
      </c>
      <c r="F24" s="37" t="s">
        <v>518</v>
      </c>
      <c r="G24" s="37" t="s">
        <v>46</v>
      </c>
      <c r="H24" s="37" t="s">
        <v>517</v>
      </c>
      <c r="I24" s="262"/>
    </row>
    <row r="25" spans="1:9" s="12" customFormat="1" ht="45" x14ac:dyDescent="0.2">
      <c r="A25" s="262"/>
      <c r="B25" s="84" t="s">
        <v>52</v>
      </c>
      <c r="C25" s="84" t="s">
        <v>578</v>
      </c>
      <c r="D25" s="118">
        <f>AVERAGE(H5:H8)</f>
        <v>0.86692390965183075</v>
      </c>
      <c r="E25" s="119">
        <f>COUNT($G$5:$G$8)</f>
        <v>4</v>
      </c>
      <c r="F25" s="119">
        <f>COUNTIF($G$5:$G$8,0)</f>
        <v>0</v>
      </c>
      <c r="G25" s="222">
        <v>0.2</v>
      </c>
      <c r="H25" s="117">
        <f>D25*G25</f>
        <v>0.17338478193036616</v>
      </c>
      <c r="I25" s="262"/>
    </row>
    <row r="26" spans="1:9" s="12" customFormat="1" ht="30" x14ac:dyDescent="0.2">
      <c r="A26" s="262"/>
      <c r="B26" s="84" t="s">
        <v>504</v>
      </c>
      <c r="C26" s="84" t="s">
        <v>580</v>
      </c>
      <c r="D26" s="120">
        <f>AVERAGE(H9:H11)</f>
        <v>0.99152542372881358</v>
      </c>
      <c r="E26" s="119">
        <f>COUNT(G9:G11)</f>
        <v>3</v>
      </c>
      <c r="F26" s="119">
        <f>COUNTIF(G9:G11,0)</f>
        <v>0</v>
      </c>
      <c r="G26" s="222">
        <v>0.2</v>
      </c>
      <c r="H26" s="117">
        <f>D26*G26</f>
        <v>0.19830508474576272</v>
      </c>
      <c r="I26" s="262"/>
    </row>
    <row r="27" spans="1:9" s="12" customFormat="1" ht="45" x14ac:dyDescent="0.2">
      <c r="A27" s="262"/>
      <c r="B27" s="84" t="s">
        <v>389</v>
      </c>
      <c r="C27" s="84" t="s">
        <v>583</v>
      </c>
      <c r="D27" s="120">
        <f>AVERAGE(H12:H14)</f>
        <v>1</v>
      </c>
      <c r="E27" s="119">
        <f>COUNT(G12:G14)</f>
        <v>3</v>
      </c>
      <c r="F27" s="119">
        <f>COUNTIF(G12:G14,0)</f>
        <v>0</v>
      </c>
      <c r="G27" s="222">
        <v>0.2</v>
      </c>
      <c r="H27" s="117">
        <f>D27*G27</f>
        <v>0.2</v>
      </c>
      <c r="I27" s="262"/>
    </row>
    <row r="28" spans="1:9" s="12" customFormat="1" ht="45" x14ac:dyDescent="0.2">
      <c r="A28" s="262"/>
      <c r="B28" s="84" t="s">
        <v>503</v>
      </c>
      <c r="C28" s="84" t="s">
        <v>586</v>
      </c>
      <c r="D28" s="120">
        <f>AVERAGE(H15:H19)</f>
        <v>0.734575996461863</v>
      </c>
      <c r="E28" s="119">
        <f>COUNT(G15:G19)</f>
        <v>5</v>
      </c>
      <c r="F28" s="119">
        <f>COUNTIF(G15:G19,0)</f>
        <v>1</v>
      </c>
      <c r="G28" s="222">
        <v>0.2</v>
      </c>
      <c r="H28" s="117">
        <f>D28*G28</f>
        <v>0.14691519929237259</v>
      </c>
      <c r="I28" s="262"/>
    </row>
    <row r="29" spans="1:9" s="12" customFormat="1" ht="60" x14ac:dyDescent="0.2">
      <c r="A29" s="262"/>
      <c r="B29" s="165" t="s">
        <v>493</v>
      </c>
      <c r="C29" s="165" t="s">
        <v>591</v>
      </c>
      <c r="D29" s="166">
        <f>AVERAGE(H20)</f>
        <v>0.94135802469135799</v>
      </c>
      <c r="E29" s="167">
        <f>COUNT(G20)</f>
        <v>1</v>
      </c>
      <c r="F29" s="167">
        <f>COUNTIF(G20,0)</f>
        <v>0</v>
      </c>
      <c r="G29" s="223">
        <v>0.2</v>
      </c>
      <c r="H29" s="168">
        <f>D29*G29</f>
        <v>0.18827160493827161</v>
      </c>
      <c r="I29" s="262"/>
    </row>
    <row r="30" spans="1:9" s="12" customFormat="1" ht="27" customHeight="1" x14ac:dyDescent="0.2">
      <c r="A30" s="262"/>
      <c r="B30" s="377" t="s">
        <v>625</v>
      </c>
      <c r="C30" s="377"/>
      <c r="D30" s="377"/>
      <c r="E30" s="377"/>
      <c r="F30" s="377"/>
      <c r="G30" s="377"/>
      <c r="H30" s="169">
        <f>SUM(H25:H29)</f>
        <v>0.90687667090677326</v>
      </c>
      <c r="I30" s="262"/>
    </row>
    <row r="31" spans="1:9" s="262" customFormat="1" ht="24" customHeight="1" x14ac:dyDescent="0.2"/>
    <row r="32" spans="1:9" s="107" customFormat="1" hidden="1" x14ac:dyDescent="0.2">
      <c r="B32" s="108"/>
      <c r="C32" s="108"/>
    </row>
    <row r="33" spans="1:9" s="12" customFormat="1" hidden="1" x14ac:dyDescent="0.2">
      <c r="A33" s="107"/>
      <c r="B33" s="20"/>
      <c r="C33" s="20"/>
      <c r="D33" s="20"/>
      <c r="E33" s="20"/>
      <c r="F33" s="20"/>
      <c r="G33" s="20"/>
      <c r="H33" s="20"/>
      <c r="I33" s="107"/>
    </row>
    <row r="34" spans="1:9" s="12" customFormat="1" hidden="1" x14ac:dyDescent="0.2">
      <c r="A34" s="107"/>
      <c r="B34" s="20"/>
      <c r="C34" s="20"/>
      <c r="D34" s="20"/>
      <c r="E34" s="20"/>
      <c r="F34" s="20"/>
      <c r="G34" s="20"/>
      <c r="H34" s="20"/>
      <c r="I34" s="107"/>
    </row>
    <row r="35" spans="1:9" s="12" customFormat="1" hidden="1" x14ac:dyDescent="0.2">
      <c r="A35" s="107"/>
      <c r="B35" s="20"/>
      <c r="C35" s="20"/>
      <c r="D35" s="20"/>
      <c r="E35" s="20"/>
      <c r="F35" s="20"/>
      <c r="G35" s="20"/>
      <c r="H35" s="20"/>
      <c r="I35" s="107"/>
    </row>
    <row r="36" spans="1:9" s="12" customFormat="1" hidden="1" x14ac:dyDescent="0.2">
      <c r="A36" s="107"/>
      <c r="B36" s="20"/>
      <c r="C36" s="20"/>
      <c r="D36" s="20"/>
      <c r="E36" s="20"/>
      <c r="F36" s="20"/>
      <c r="G36" s="20"/>
      <c r="H36" s="20"/>
      <c r="I36" s="107"/>
    </row>
    <row r="37" spans="1:9" s="12" customFormat="1" hidden="1" x14ac:dyDescent="0.2">
      <c r="A37" s="107"/>
      <c r="B37" s="20"/>
      <c r="C37" s="20"/>
      <c r="D37" s="20"/>
      <c r="E37" s="20"/>
      <c r="F37" s="20"/>
      <c r="G37" s="20"/>
      <c r="H37" s="20"/>
      <c r="I37" s="107"/>
    </row>
    <row r="38" spans="1:9" s="12" customFormat="1" hidden="1" x14ac:dyDescent="0.2">
      <c r="A38" s="107"/>
      <c r="B38" s="20"/>
      <c r="C38" s="20"/>
      <c r="D38" s="20"/>
      <c r="E38" s="20"/>
      <c r="F38" s="20"/>
      <c r="G38" s="20"/>
      <c r="H38" s="20"/>
      <c r="I38" s="107"/>
    </row>
    <row r="39" spans="1:9" hidden="1" x14ac:dyDescent="0.2">
      <c r="B39" s="21"/>
      <c r="C39" s="21"/>
      <c r="D39" s="21"/>
      <c r="E39" s="21"/>
      <c r="F39" s="21"/>
      <c r="G39" s="21"/>
      <c r="H39" s="21"/>
    </row>
  </sheetData>
  <mergeCells count="12">
    <mergeCell ref="B30:G30"/>
    <mergeCell ref="C5:C6"/>
    <mergeCell ref="C7:C8"/>
    <mergeCell ref="C9:C10"/>
    <mergeCell ref="C13:C14"/>
    <mergeCell ref="C17:C18"/>
    <mergeCell ref="B22:G22"/>
    <mergeCell ref="D2:H2"/>
    <mergeCell ref="B5:B8"/>
    <mergeCell ref="B9:B11"/>
    <mergeCell ref="B12:B14"/>
    <mergeCell ref="B15:B19"/>
  </mergeCells>
  <conditionalFormatting sqref="G5:G20">
    <cfRule type="iconSet" priority="1">
      <iconSet iconSet="5Arrows">
        <cfvo type="percent" val="0"/>
        <cfvo type="percent" val="CMEDBAJO"/>
        <cfvo type="percent" val="CMED"/>
        <cfvo type="percent" val="CMEDALTO"/>
        <cfvo type="percent" val="CSAT"/>
      </iconSet>
    </cfRule>
  </conditionalFormatting>
  <hyperlinks>
    <hyperlink ref="B2" location="'TABLA CONTENIDO'!A1" display="Menú Principal" xr:uid="{00000000-0004-0000-05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 id="{DB3AB357-B2B3-41B5-ACE3-4546EBCA7CED}">
            <x14:iconSet iconSet="5Arrows">
              <x14:cfvo type="percent">
                <xm:f>0</xm:f>
              </x14:cfvo>
              <x14:cfvo type="num">
                <xm:f>Parámetros!$B$18</xm:f>
              </x14:cfvo>
              <x14:cfvo type="num">
                <xm:f>Parámetros!$B$17</xm:f>
              </x14:cfvo>
              <x14:cfvo type="num">
                <xm:f>Parámetros!$B$16</xm:f>
              </x14:cfvo>
              <x14:cfvo type="num">
                <xm:f>Parámetros!$B$15</xm:f>
              </x14:cfvo>
            </x14:iconSet>
          </x14:cfRule>
          <xm:sqref>H5:H20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dimension ref="A1:U39"/>
  <sheetViews>
    <sheetView zoomScale="80" zoomScaleNormal="80" workbookViewId="0"/>
  </sheetViews>
  <sheetFormatPr baseColWidth="10" defaultColWidth="0" defaultRowHeight="12.75" zeroHeight="1" x14ac:dyDescent="0.2"/>
  <cols>
    <col min="1" max="1" width="8.7109375" style="172" customWidth="1"/>
    <col min="2" max="2" width="31.5703125" customWidth="1"/>
    <col min="3" max="3" width="90.5703125" customWidth="1"/>
    <col min="4" max="4" width="17" customWidth="1"/>
    <col min="5" max="5" width="15.42578125" customWidth="1"/>
    <col min="6" max="6" width="16.42578125" customWidth="1"/>
    <col min="7" max="7" width="18.42578125" customWidth="1"/>
    <col min="8" max="8" width="9.85546875" style="172" customWidth="1"/>
  </cols>
  <sheetData>
    <row r="1" spans="1:21" s="172" customFormat="1" ht="13.5" thickBot="1" x14ac:dyDescent="0.25">
      <c r="A1" s="271"/>
      <c r="B1" s="271"/>
      <c r="C1" s="271"/>
      <c r="D1" s="271"/>
      <c r="E1" s="271"/>
      <c r="F1" s="271"/>
      <c r="G1" s="271"/>
      <c r="H1" s="271"/>
    </row>
    <row r="2" spans="1:21" s="12" customFormat="1" ht="40.5" customHeight="1" thickBot="1" x14ac:dyDescent="0.25">
      <c r="A2" s="262"/>
      <c r="B2" s="145" t="s">
        <v>529</v>
      </c>
      <c r="C2" s="382" t="s">
        <v>514</v>
      </c>
      <c r="D2" s="383"/>
      <c r="E2" s="383"/>
      <c r="F2" s="383"/>
      <c r="G2" s="384"/>
      <c r="H2" s="322"/>
      <c r="I2" s="10"/>
      <c r="J2" s="10"/>
      <c r="K2" s="10"/>
      <c r="L2" s="10"/>
      <c r="M2" s="10"/>
      <c r="N2" s="11"/>
      <c r="O2" s="11"/>
      <c r="P2" s="11"/>
      <c r="Q2" s="11"/>
      <c r="R2" s="11"/>
      <c r="S2" s="11"/>
      <c r="T2" s="11"/>
      <c r="U2" s="11"/>
    </row>
    <row r="3" spans="1:21" s="172" customFormat="1" x14ac:dyDescent="0.2">
      <c r="A3" s="271"/>
      <c r="B3" s="271"/>
      <c r="C3" s="271"/>
      <c r="D3" s="271"/>
      <c r="E3" s="271"/>
      <c r="F3" s="271"/>
      <c r="G3" s="271"/>
      <c r="H3" s="271"/>
    </row>
    <row r="4" spans="1:21" s="12" customFormat="1" ht="30.75" customHeight="1" x14ac:dyDescent="0.2">
      <c r="A4" s="262"/>
      <c r="B4" s="37" t="s">
        <v>61</v>
      </c>
      <c r="C4" s="37" t="s">
        <v>51</v>
      </c>
      <c r="D4" s="18" t="s">
        <v>101</v>
      </c>
      <c r="E4" s="18" t="s">
        <v>100</v>
      </c>
      <c r="F4" s="37" t="s">
        <v>102</v>
      </c>
      <c r="G4" s="37" t="s">
        <v>516</v>
      </c>
      <c r="H4" s="262"/>
    </row>
    <row r="5" spans="1:21" s="17" customFormat="1" ht="18" customHeight="1" x14ac:dyDescent="0.2">
      <c r="A5" s="262"/>
      <c r="B5" s="371" t="s">
        <v>568</v>
      </c>
      <c r="C5" s="170" t="s">
        <v>53</v>
      </c>
      <c r="D5" s="31">
        <f>VLOOKUP($C5,'1. Excelencia Académica'!F:Q,9,0)</f>
        <v>64</v>
      </c>
      <c r="E5" s="31">
        <f>VLOOKUP($C5,'1. Excelencia Académica'!F:Q,10,0)</f>
        <v>75</v>
      </c>
      <c r="F5" s="112">
        <f>VLOOKUP($C5,'1. Excelencia Académica'!F:Q,12,0)</f>
        <v>0.85333333333333339</v>
      </c>
      <c r="G5" s="110">
        <f>F5</f>
        <v>0.85333333333333339</v>
      </c>
      <c r="H5" s="262"/>
    </row>
    <row r="6" spans="1:21" s="17" customFormat="1" ht="18" x14ac:dyDescent="0.2">
      <c r="A6" s="262"/>
      <c r="B6" s="372"/>
      <c r="C6" s="170" t="s">
        <v>54</v>
      </c>
      <c r="D6" s="31">
        <f>VLOOKUP($C6,'1. Excelencia Académica'!F:Q,9,0)</f>
        <v>51</v>
      </c>
      <c r="E6" s="31">
        <f>VLOOKUP($C6,'1. Excelencia Académica'!F:Q,10,0)</f>
        <v>50</v>
      </c>
      <c r="F6" s="112">
        <f>VLOOKUP($C6,'1. Excelencia Académica'!F:Q,12,0)</f>
        <v>1</v>
      </c>
      <c r="G6" s="110">
        <f t="shared" ref="G6:G20" si="0">F6</f>
        <v>1</v>
      </c>
      <c r="H6" s="262"/>
    </row>
    <row r="7" spans="1:21" s="17" customFormat="1" ht="18" x14ac:dyDescent="0.2">
      <c r="A7" s="262"/>
      <c r="B7" s="372"/>
      <c r="C7" s="170" t="s">
        <v>55</v>
      </c>
      <c r="D7" s="31">
        <f>VLOOKUP($C7,'1. Excelencia Académica'!F:Q,9,0)</f>
        <v>37.76</v>
      </c>
      <c r="E7" s="31">
        <f>VLOOKUP($C7,'1. Excelencia Académica'!F:Q,10,0)</f>
        <v>45.72</v>
      </c>
      <c r="F7" s="112">
        <f>VLOOKUP($C7,'1. Excelencia Académica'!F:Q,12,0)</f>
        <v>0.82589676290463687</v>
      </c>
      <c r="G7" s="110">
        <f t="shared" si="0"/>
        <v>0.82589676290463687</v>
      </c>
      <c r="H7" s="262"/>
    </row>
    <row r="8" spans="1:21" s="17" customFormat="1" ht="18" x14ac:dyDescent="0.2">
      <c r="A8" s="262"/>
      <c r="B8" s="373"/>
      <c r="C8" s="170" t="s">
        <v>56</v>
      </c>
      <c r="D8" s="31">
        <f>VLOOKUP($C8,'1. Excelencia Académica'!F:Q,9,0)</f>
        <v>37.869999999999997</v>
      </c>
      <c r="E8" s="31">
        <f>VLOOKUP($C8,'1. Excelencia Académica'!F:Q,10,0)</f>
        <v>48.03</v>
      </c>
      <c r="F8" s="112">
        <f>VLOOKUP($C8,'1. Excelencia Académica'!F:Q,12,0)</f>
        <v>0.7884655423693524</v>
      </c>
      <c r="G8" s="110">
        <f t="shared" si="0"/>
        <v>0.7884655423693524</v>
      </c>
      <c r="H8" s="262"/>
    </row>
    <row r="9" spans="1:21" s="17" customFormat="1" ht="18" x14ac:dyDescent="0.2">
      <c r="A9" s="262"/>
      <c r="B9" s="374" t="s">
        <v>504</v>
      </c>
      <c r="C9" s="171" t="s">
        <v>618</v>
      </c>
      <c r="D9" s="42">
        <f>VLOOKUP($C9,'2. Creación, Gestión y Transf'!F:Q,9,0)</f>
        <v>115</v>
      </c>
      <c r="E9" s="42">
        <f>VLOOKUP($C9,'2. Creación, Gestión y Transf'!F:Q,10,0)</f>
        <v>118</v>
      </c>
      <c r="F9" s="113">
        <f>VLOOKUP($C9,'2. Creación, Gestión y Transf'!F:Q,12,0)</f>
        <v>0.97457627118644063</v>
      </c>
      <c r="G9" s="111">
        <f t="shared" si="0"/>
        <v>0.97457627118644063</v>
      </c>
      <c r="H9" s="262"/>
    </row>
    <row r="10" spans="1:21" s="17" customFormat="1" ht="18" x14ac:dyDescent="0.2">
      <c r="A10" s="262"/>
      <c r="B10" s="375"/>
      <c r="C10" s="171" t="s">
        <v>331</v>
      </c>
      <c r="D10" s="42">
        <f>VLOOKUP($C10,'2. Creación, Gestión y Transf'!F:Q,9,0)</f>
        <v>9</v>
      </c>
      <c r="E10" s="42">
        <f>VLOOKUP($C10,'2. Creación, Gestión y Transf'!F:Q,10,0)</f>
        <v>9</v>
      </c>
      <c r="F10" s="113">
        <f>VLOOKUP($C10,'2. Creación, Gestión y Transf'!F:Q,12,0)</f>
        <v>1</v>
      </c>
      <c r="G10" s="111">
        <f t="shared" si="0"/>
        <v>1</v>
      </c>
      <c r="H10" s="262"/>
    </row>
    <row r="11" spans="1:21" s="17" customFormat="1" ht="18" x14ac:dyDescent="0.2">
      <c r="A11" s="262"/>
      <c r="B11" s="376"/>
      <c r="C11" s="171" t="s">
        <v>330</v>
      </c>
      <c r="D11" s="42">
        <f>VLOOKUP($C11,'2. Creación, Gestión y Transf'!F:Q,9,0)</f>
        <v>4402</v>
      </c>
      <c r="E11" s="42">
        <f>VLOOKUP($C11,'2. Creación, Gestión y Transf'!F:Q,10,0)</f>
        <v>4400</v>
      </c>
      <c r="F11" s="113">
        <f>VLOOKUP($C11,'2. Creación, Gestión y Transf'!F:Q,12,0)</f>
        <v>1</v>
      </c>
      <c r="G11" s="111">
        <f t="shared" si="0"/>
        <v>1</v>
      </c>
      <c r="H11" s="262"/>
    </row>
    <row r="12" spans="1:21" s="17" customFormat="1" ht="18" customHeight="1" x14ac:dyDescent="0.2">
      <c r="A12" s="262"/>
      <c r="B12" s="371" t="s">
        <v>389</v>
      </c>
      <c r="C12" s="158" t="s">
        <v>334</v>
      </c>
      <c r="D12" s="69">
        <f>VLOOKUP($C12,'3.Gestión del contexto y visibi'!F:Q,9,0)</f>
        <v>44</v>
      </c>
      <c r="E12" s="69">
        <f>VLOOKUP($C12,'3.Gestión del contexto y visibi'!F:Q,10,0)</f>
        <v>40</v>
      </c>
      <c r="F12" s="114">
        <f>VLOOKUP($C12,'3.Gestión del contexto y visibi'!F:Q,12,0)</f>
        <v>1</v>
      </c>
      <c r="G12" s="115">
        <f t="shared" si="0"/>
        <v>1</v>
      </c>
      <c r="H12" s="262"/>
    </row>
    <row r="13" spans="1:21" s="17" customFormat="1" ht="18" x14ac:dyDescent="0.2">
      <c r="A13" s="262"/>
      <c r="B13" s="372"/>
      <c r="C13" s="158" t="s">
        <v>333</v>
      </c>
      <c r="D13" s="69">
        <f>VLOOKUP($C13,'3.Gestión del contexto y visibi'!F:Q,9,0)</f>
        <v>45</v>
      </c>
      <c r="E13" s="69">
        <f>VLOOKUP($C13,'3.Gestión del contexto y visibi'!F:Q,10,0)</f>
        <v>43</v>
      </c>
      <c r="F13" s="114">
        <f>VLOOKUP($C13,'3.Gestión del contexto y visibi'!F:Q,12,0)</f>
        <v>1</v>
      </c>
      <c r="G13" s="115">
        <f t="shared" si="0"/>
        <v>1</v>
      </c>
      <c r="H13" s="262"/>
    </row>
    <row r="14" spans="1:21" s="17" customFormat="1" ht="18" x14ac:dyDescent="0.2">
      <c r="A14" s="262"/>
      <c r="B14" s="373"/>
      <c r="C14" s="158" t="s">
        <v>332</v>
      </c>
      <c r="D14" s="69">
        <f>VLOOKUP($C14,'3.Gestión del contexto y visibi'!F:Q,9,0)</f>
        <v>53</v>
      </c>
      <c r="E14" s="69">
        <f>VLOOKUP($C14,'3.Gestión del contexto y visibi'!F:Q,10,0)</f>
        <v>53</v>
      </c>
      <c r="F14" s="114">
        <f>VLOOKUP($C14,'3.Gestión del contexto y visibi'!F:Q,12,0)</f>
        <v>1</v>
      </c>
      <c r="G14" s="115">
        <f t="shared" si="0"/>
        <v>1</v>
      </c>
      <c r="H14" s="262"/>
    </row>
    <row r="15" spans="1:21" s="17" customFormat="1" ht="18" x14ac:dyDescent="0.2">
      <c r="A15" s="262"/>
      <c r="B15" s="374" t="s">
        <v>503</v>
      </c>
      <c r="C15" s="171" t="s">
        <v>323</v>
      </c>
      <c r="D15" s="42">
        <f>VLOOKUP($C15,'4.Gestión y Sostenibilidad Inst'!F:Q,9,0)</f>
        <v>76</v>
      </c>
      <c r="E15" s="42">
        <f>VLOOKUP($C15,'4.Gestión y Sostenibilidad Inst'!F:Q,10,0)</f>
        <v>81.650000000000006</v>
      </c>
      <c r="F15" s="113">
        <f>VLOOKUP($C15,'4.Gestión y Sostenibilidad Inst'!F:Q,12,0)</f>
        <v>0.93080220453153695</v>
      </c>
      <c r="G15" s="111">
        <f t="shared" si="0"/>
        <v>0.93080220453153695</v>
      </c>
      <c r="H15" s="262"/>
    </row>
    <row r="16" spans="1:21" s="17" customFormat="1" ht="18" x14ac:dyDescent="0.2">
      <c r="A16" s="262"/>
      <c r="B16" s="375"/>
      <c r="C16" s="171" t="s">
        <v>322</v>
      </c>
      <c r="D16" s="42">
        <f>VLOOKUP($C16,'4.Gestión y Sostenibilidad Inst'!F:Q,9,0)</f>
        <v>75.430000000000007</v>
      </c>
      <c r="E16" s="42">
        <f>VLOOKUP($C16,'4.Gestión y Sostenibilidad Inst'!F:Q,10,0)</f>
        <v>100</v>
      </c>
      <c r="F16" s="113">
        <f>VLOOKUP($C16,'4.Gestión y Sostenibilidad Inst'!F:Q,12,0)</f>
        <v>0.75430000000000008</v>
      </c>
      <c r="G16" s="111">
        <f t="shared" si="0"/>
        <v>0.75430000000000008</v>
      </c>
      <c r="H16" s="262"/>
    </row>
    <row r="17" spans="1:8" s="17" customFormat="1" ht="18" x14ac:dyDescent="0.2">
      <c r="A17" s="262"/>
      <c r="B17" s="375"/>
      <c r="C17" s="171" t="s">
        <v>321</v>
      </c>
      <c r="D17" s="42">
        <f>VLOOKUP($C17,'4.Gestión y Sostenibilidad Inst'!F:Q,9,0)</f>
        <v>0</v>
      </c>
      <c r="E17" s="42">
        <f>VLOOKUP($C17,'4.Gestión y Sostenibilidad Inst'!F:Q,10,0)</f>
        <v>80</v>
      </c>
      <c r="F17" s="113">
        <f>VLOOKUP($C17,'4.Gestión y Sostenibilidad Inst'!F:Q,12,0)</f>
        <v>0</v>
      </c>
      <c r="G17" s="111">
        <f t="shared" si="0"/>
        <v>0</v>
      </c>
      <c r="H17" s="262"/>
    </row>
    <row r="18" spans="1:8" s="17" customFormat="1" ht="18" x14ac:dyDescent="0.2">
      <c r="A18" s="262"/>
      <c r="B18" s="375"/>
      <c r="C18" s="171" t="s">
        <v>320</v>
      </c>
      <c r="D18" s="42">
        <f>VLOOKUP($C18,'4.Gestión y Sostenibilidad Inst'!F:Q,9,0)</f>
        <v>70.900000000000006</v>
      </c>
      <c r="E18" s="42">
        <f>VLOOKUP($C18,'4.Gestión y Sostenibilidad Inst'!F:Q,10,0)</f>
        <v>69.599999999999994</v>
      </c>
      <c r="F18" s="113">
        <f>VLOOKUP($C18,'4.Gestión y Sostenibilidad Inst'!F:Q,12,0)</f>
        <v>1</v>
      </c>
      <c r="G18" s="111">
        <f t="shared" si="0"/>
        <v>1</v>
      </c>
      <c r="H18" s="262"/>
    </row>
    <row r="19" spans="1:8" s="17" customFormat="1" ht="18" x14ac:dyDescent="0.2">
      <c r="A19" s="262"/>
      <c r="B19" s="376"/>
      <c r="C19" s="171" t="s">
        <v>319</v>
      </c>
      <c r="D19" s="42">
        <f>VLOOKUP($C19,'4.Gestión y Sostenibilidad Inst'!F:Q,9,0)</f>
        <v>88.9</v>
      </c>
      <c r="E19" s="42">
        <f>VLOOKUP($C19,'4.Gestión y Sostenibilidad Inst'!F:Q,10,0)</f>
        <v>90</v>
      </c>
      <c r="F19" s="113">
        <f>VLOOKUP($C19,'4.Gestión y Sostenibilidad Inst'!F:Q,12,0)</f>
        <v>0.98777777777777787</v>
      </c>
      <c r="G19" s="111">
        <f t="shared" si="0"/>
        <v>0.98777777777777787</v>
      </c>
      <c r="H19" s="262"/>
    </row>
    <row r="20" spans="1:8" s="17" customFormat="1" ht="45" x14ac:dyDescent="0.2">
      <c r="A20" s="262"/>
      <c r="B20" s="116" t="s">
        <v>493</v>
      </c>
      <c r="C20" s="158" t="s">
        <v>324</v>
      </c>
      <c r="D20" s="69">
        <f>VLOOKUP($C20,'5.Calidad de vida e inclusión'!F:Q,9,0)</f>
        <v>76.25</v>
      </c>
      <c r="E20" s="69">
        <f>VLOOKUP($C20,'5.Calidad de vida e inclusión'!F:Q,10,0)</f>
        <v>81</v>
      </c>
      <c r="F20" s="114">
        <f>VLOOKUP($C20,'5.Calidad de vida e inclusión'!F:Q,12,0)</f>
        <v>0.94135802469135799</v>
      </c>
      <c r="G20" s="115">
        <f t="shared" si="0"/>
        <v>0.94135802469135799</v>
      </c>
      <c r="H20" s="262"/>
    </row>
    <row r="21" spans="1:8" s="107" customFormat="1" x14ac:dyDescent="0.2">
      <c r="A21" s="262"/>
      <c r="B21" s="262"/>
      <c r="C21" s="262"/>
      <c r="D21" s="262"/>
      <c r="E21" s="262"/>
      <c r="F21" s="262"/>
      <c r="G21" s="262"/>
      <c r="H21" s="262"/>
    </row>
    <row r="22" spans="1:8" s="12" customFormat="1" ht="27" customHeight="1" x14ac:dyDescent="0.2">
      <c r="A22" s="262"/>
      <c r="B22" s="377" t="s">
        <v>1</v>
      </c>
      <c r="C22" s="377"/>
      <c r="D22" s="377"/>
      <c r="E22" s="377"/>
      <c r="F22" s="377"/>
      <c r="G22" s="164">
        <f>G30</f>
        <v>0.90687667090677326</v>
      </c>
      <c r="H22" s="262"/>
    </row>
    <row r="23" spans="1:8" s="262" customFormat="1" x14ac:dyDescent="0.2"/>
    <row r="24" spans="1:8" s="12" customFormat="1" ht="30.75" customHeight="1" x14ac:dyDescent="0.2">
      <c r="A24" s="262"/>
      <c r="B24" s="37" t="s">
        <v>61</v>
      </c>
      <c r="C24" s="37" t="s">
        <v>516</v>
      </c>
      <c r="D24" s="37" t="s">
        <v>519</v>
      </c>
      <c r="E24" s="37" t="s">
        <v>518</v>
      </c>
      <c r="F24" s="37" t="s">
        <v>46</v>
      </c>
      <c r="G24" s="37" t="s">
        <v>517</v>
      </c>
      <c r="H24" s="262"/>
    </row>
    <row r="25" spans="1:8" s="12" customFormat="1" ht="45" x14ac:dyDescent="0.2">
      <c r="A25" s="262"/>
      <c r="B25" s="84" t="s">
        <v>52</v>
      </c>
      <c r="C25" s="118">
        <f>AVERAGE(G5:G8)</f>
        <v>0.86692390965183075</v>
      </c>
      <c r="D25" s="119">
        <f>COUNT($F$5:$F$8)</f>
        <v>4</v>
      </c>
      <c r="E25" s="119">
        <f>COUNTIF($F$5:$F$8,0)</f>
        <v>0</v>
      </c>
      <c r="F25" s="222">
        <v>0.2</v>
      </c>
      <c r="G25" s="117">
        <f>C25*F25</f>
        <v>0.17338478193036616</v>
      </c>
      <c r="H25" s="262"/>
    </row>
    <row r="26" spans="1:8" s="12" customFormat="1" ht="30" x14ac:dyDescent="0.2">
      <c r="A26" s="262"/>
      <c r="B26" s="84" t="s">
        <v>504</v>
      </c>
      <c r="C26" s="120">
        <f>AVERAGE(G9:G11)</f>
        <v>0.99152542372881358</v>
      </c>
      <c r="D26" s="119">
        <f>COUNT(F9:F11)</f>
        <v>3</v>
      </c>
      <c r="E26" s="119">
        <f>COUNTIF(F9:F11,0)</f>
        <v>0</v>
      </c>
      <c r="F26" s="222">
        <v>0.2</v>
      </c>
      <c r="G26" s="117">
        <f>C26*F26</f>
        <v>0.19830508474576272</v>
      </c>
      <c r="H26" s="262"/>
    </row>
    <row r="27" spans="1:8" s="12" customFormat="1" ht="45" x14ac:dyDescent="0.2">
      <c r="A27" s="262"/>
      <c r="B27" s="84" t="s">
        <v>389</v>
      </c>
      <c r="C27" s="120">
        <f>AVERAGE(G12:G14)</f>
        <v>1</v>
      </c>
      <c r="D27" s="119">
        <f>COUNT(F12:F14)</f>
        <v>3</v>
      </c>
      <c r="E27" s="119">
        <f>COUNTIF(F12:F14,0)</f>
        <v>0</v>
      </c>
      <c r="F27" s="222">
        <v>0.2</v>
      </c>
      <c r="G27" s="117">
        <f>C27*F27</f>
        <v>0.2</v>
      </c>
      <c r="H27" s="262"/>
    </row>
    <row r="28" spans="1:8" s="12" customFormat="1" ht="30" x14ac:dyDescent="0.2">
      <c r="A28" s="262"/>
      <c r="B28" s="84" t="s">
        <v>503</v>
      </c>
      <c r="C28" s="120">
        <f>AVERAGE(G15:G19)</f>
        <v>0.734575996461863</v>
      </c>
      <c r="D28" s="119">
        <f>COUNT(F15:F19)</f>
        <v>5</v>
      </c>
      <c r="E28" s="119">
        <f>COUNTIF(F15:F19,0)</f>
        <v>1</v>
      </c>
      <c r="F28" s="222">
        <v>0.2</v>
      </c>
      <c r="G28" s="117">
        <f>C28*F28</f>
        <v>0.14691519929237259</v>
      </c>
      <c r="H28" s="262"/>
    </row>
    <row r="29" spans="1:8" s="12" customFormat="1" ht="45" x14ac:dyDescent="0.2">
      <c r="A29" s="262"/>
      <c r="B29" s="165" t="s">
        <v>493</v>
      </c>
      <c r="C29" s="166">
        <f>AVERAGE(G20)</f>
        <v>0.94135802469135799</v>
      </c>
      <c r="D29" s="167">
        <f>COUNT(F20)</f>
        <v>1</v>
      </c>
      <c r="E29" s="167">
        <f>COUNTIF(F20,0)</f>
        <v>0</v>
      </c>
      <c r="F29" s="223">
        <v>0.2</v>
      </c>
      <c r="G29" s="168">
        <f>C29*F29</f>
        <v>0.18827160493827161</v>
      </c>
      <c r="H29" s="262"/>
    </row>
    <row r="30" spans="1:8" s="12" customFormat="1" ht="27" customHeight="1" x14ac:dyDescent="0.2">
      <c r="A30" s="262"/>
      <c r="B30" s="377" t="s">
        <v>515</v>
      </c>
      <c r="C30" s="377"/>
      <c r="D30" s="377"/>
      <c r="E30" s="377"/>
      <c r="F30" s="377"/>
      <c r="G30" s="169">
        <f>SUM(G25:G29)</f>
        <v>0.90687667090677326</v>
      </c>
      <c r="H30" s="262"/>
    </row>
    <row r="31" spans="1:8" s="107" customFormat="1" ht="24" customHeight="1" x14ac:dyDescent="0.2">
      <c r="A31" s="262"/>
      <c r="B31" s="262"/>
      <c r="C31" s="262"/>
      <c r="D31" s="262"/>
      <c r="E31" s="262"/>
      <c r="F31" s="262"/>
      <c r="G31" s="262"/>
      <c r="H31" s="262"/>
    </row>
    <row r="32" spans="1:8" s="107" customFormat="1" hidden="1" x14ac:dyDescent="0.2">
      <c r="B32" s="108"/>
    </row>
    <row r="33" spans="1:8" s="12" customFormat="1" hidden="1" x14ac:dyDescent="0.2">
      <c r="A33" s="107"/>
      <c r="B33" s="20"/>
      <c r="C33" s="20"/>
      <c r="D33" s="20"/>
      <c r="E33" s="20"/>
      <c r="F33" s="20"/>
      <c r="G33" s="20"/>
      <c r="H33" s="107"/>
    </row>
    <row r="34" spans="1:8" s="12" customFormat="1" hidden="1" x14ac:dyDescent="0.2">
      <c r="A34" s="107"/>
      <c r="B34" s="20"/>
      <c r="C34" s="20"/>
      <c r="D34" s="20"/>
      <c r="E34" s="20"/>
      <c r="F34" s="20"/>
      <c r="G34" s="20"/>
      <c r="H34" s="107"/>
    </row>
    <row r="35" spans="1:8" s="12" customFormat="1" hidden="1" x14ac:dyDescent="0.2">
      <c r="A35" s="107"/>
      <c r="B35" s="20"/>
      <c r="C35" s="20"/>
      <c r="D35" s="20"/>
      <c r="E35" s="20"/>
      <c r="F35" s="20"/>
      <c r="G35" s="20"/>
      <c r="H35" s="107"/>
    </row>
    <row r="36" spans="1:8" s="12" customFormat="1" hidden="1" x14ac:dyDescent="0.2">
      <c r="A36" s="107"/>
      <c r="B36" s="20"/>
      <c r="C36" s="20"/>
      <c r="D36" s="20"/>
      <c r="E36" s="20"/>
      <c r="F36" s="20"/>
      <c r="G36" s="20"/>
      <c r="H36" s="107"/>
    </row>
    <row r="37" spans="1:8" s="12" customFormat="1" hidden="1" x14ac:dyDescent="0.2">
      <c r="A37" s="107"/>
      <c r="B37" s="20"/>
      <c r="C37" s="20"/>
      <c r="D37" s="20"/>
      <c r="E37" s="20"/>
      <c r="F37" s="20"/>
      <c r="G37" s="20"/>
      <c r="H37" s="107"/>
    </row>
    <row r="38" spans="1:8" s="12" customFormat="1" hidden="1" x14ac:dyDescent="0.2">
      <c r="A38" s="107"/>
      <c r="B38" s="20"/>
      <c r="C38" s="20"/>
      <c r="D38" s="20"/>
      <c r="E38" s="20"/>
      <c r="F38" s="20"/>
      <c r="G38" s="20"/>
      <c r="H38" s="107"/>
    </row>
    <row r="39" spans="1:8" hidden="1" x14ac:dyDescent="0.2">
      <c r="B39" s="21"/>
      <c r="C39" s="21"/>
      <c r="D39" s="21"/>
      <c r="E39" s="21"/>
      <c r="F39" s="21"/>
      <c r="G39" s="21"/>
    </row>
  </sheetData>
  <mergeCells count="7">
    <mergeCell ref="C2:G2"/>
    <mergeCell ref="B9:B11"/>
    <mergeCell ref="B12:B14"/>
    <mergeCell ref="B15:B19"/>
    <mergeCell ref="B30:F30"/>
    <mergeCell ref="B5:B8"/>
    <mergeCell ref="B22:F22"/>
  </mergeCells>
  <conditionalFormatting sqref="F5:F20">
    <cfRule type="iconSet" priority="875">
      <iconSet iconSet="5Arrows">
        <cfvo type="percent" val="0"/>
        <cfvo type="percent" val="CMEDBAJO"/>
        <cfvo type="percent" val="CMED"/>
        <cfvo type="percent" val="CMEDALTO"/>
        <cfvo type="percent" val="CSAT"/>
      </iconSet>
    </cfRule>
  </conditionalFormatting>
  <hyperlinks>
    <hyperlink ref="B2" location="'TABLA CONTENIDO'!A1" display="Menú Principal" xr:uid="{00000000-0004-0000-07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876" id="{5B3D0741-4102-4CE6-B105-7D47F3D05418}">
            <x14:iconSet iconSet="5Arrows">
              <x14:cfvo type="percent">
                <xm:f>0</xm:f>
              </x14:cfvo>
              <x14:cfvo type="num">
                <xm:f>Parámetros!$B$18</xm:f>
              </x14:cfvo>
              <x14:cfvo type="num">
                <xm:f>Parámetros!$B$17</xm:f>
              </x14:cfvo>
              <x14:cfvo type="num">
                <xm:f>Parámetros!$B$16</xm:f>
              </x14:cfvo>
              <x14:cfvo type="num">
                <xm:f>Parámetros!$B$15</xm:f>
              </x14:cfvo>
            </x14:iconSet>
          </x14:cfRule>
          <xm:sqref>G5:G20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82"/>
  <sheetViews>
    <sheetView topLeftCell="A19" zoomScale="80" zoomScaleNormal="80" workbookViewId="0">
      <selection activeCell="H25" sqref="H25"/>
    </sheetView>
  </sheetViews>
  <sheetFormatPr baseColWidth="10" defaultColWidth="0" defaultRowHeight="12.75" customHeight="1" zeroHeight="1" x14ac:dyDescent="0.2"/>
  <cols>
    <col min="1" max="1" width="8.7109375" style="262" customWidth="1"/>
    <col min="2" max="4" width="11.42578125" style="262" customWidth="1"/>
    <col min="5" max="6" width="20.140625" style="262" customWidth="1"/>
    <col min="7" max="7" width="76.140625" style="262" customWidth="1"/>
    <col min="8" max="10" width="22.5703125" style="272" customWidth="1"/>
    <col min="11" max="11" width="11.42578125" style="262" customWidth="1"/>
    <col min="12" max="13" width="11.42578125" style="172" hidden="1" customWidth="1"/>
    <col min="14" max="14" width="23.7109375" style="172" hidden="1" customWidth="1"/>
    <col min="15" max="15" width="11.42578125" style="172" hidden="1" customWidth="1"/>
    <col min="16" max="16" width="23.7109375" style="172" hidden="1" customWidth="1"/>
    <col min="17" max="16384" width="11.42578125" style="172" hidden="1"/>
  </cols>
  <sheetData>
    <row r="1" spans="1:16" ht="15" customHeight="1" thickBot="1" x14ac:dyDescent="0.25">
      <c r="B1" s="263"/>
    </row>
    <row r="2" spans="1:16" customFormat="1" ht="37.5" customHeight="1" thickBot="1" x14ac:dyDescent="0.25">
      <c r="A2" s="262"/>
      <c r="B2" s="262"/>
      <c r="C2" s="262"/>
      <c r="D2" s="262"/>
      <c r="E2" s="262"/>
      <c r="F2" s="262"/>
      <c r="G2" s="262"/>
      <c r="H2" s="262"/>
      <c r="I2" s="380" t="s">
        <v>529</v>
      </c>
      <c r="J2" s="381"/>
      <c r="K2" s="262"/>
    </row>
    <row r="3" spans="1:16" ht="21.75" customHeight="1" x14ac:dyDescent="0.2"/>
    <row r="4" spans="1:16" customFormat="1" ht="48" x14ac:dyDescent="0.2">
      <c r="A4" s="262"/>
      <c r="B4" s="387" t="s">
        <v>2</v>
      </c>
      <c r="C4" s="387"/>
      <c r="D4" s="387"/>
      <c r="E4" s="387" t="s">
        <v>27</v>
      </c>
      <c r="F4" s="387"/>
      <c r="G4" s="387"/>
      <c r="H4" s="185" t="s">
        <v>44</v>
      </c>
      <c r="I4" s="185" t="s">
        <v>43</v>
      </c>
      <c r="J4" s="185" t="s">
        <v>45</v>
      </c>
      <c r="K4" s="273"/>
    </row>
    <row r="5" spans="1:16" customFormat="1" ht="28.5" customHeight="1" x14ac:dyDescent="0.2">
      <c r="A5" s="262"/>
      <c r="B5" s="387"/>
      <c r="C5" s="387"/>
      <c r="D5" s="387"/>
      <c r="E5" s="387"/>
      <c r="F5" s="387"/>
      <c r="G5" s="387"/>
      <c r="H5" s="186" t="s">
        <v>39</v>
      </c>
      <c r="I5" s="186" t="s">
        <v>38</v>
      </c>
      <c r="J5" s="186" t="s">
        <v>42</v>
      </c>
      <c r="K5" s="273"/>
    </row>
    <row r="6" spans="1:16" s="9" customFormat="1" ht="13.5" customHeight="1" x14ac:dyDescent="0.2">
      <c r="A6" s="262"/>
      <c r="B6" s="386" t="s">
        <v>568</v>
      </c>
      <c r="C6" s="386"/>
      <c r="D6" s="386"/>
      <c r="E6" s="385" t="str">
        <f>Presupuesto!B5</f>
        <v>P1. Diseño y renovación curricular de los programas académicos</v>
      </c>
      <c r="F6" s="385"/>
      <c r="G6" s="385"/>
      <c r="H6" s="78">
        <f>Presupuesto!F5</f>
        <v>1</v>
      </c>
      <c r="I6" s="78">
        <f>'1. Excelencia Académica'!S32</f>
        <v>1</v>
      </c>
      <c r="J6" s="78">
        <f>I6*Parámetros!$B$23+H6*Parámetros!$B$24</f>
        <v>1</v>
      </c>
      <c r="K6" s="273"/>
      <c r="L6"/>
      <c r="M6"/>
      <c r="N6"/>
      <c r="O6"/>
      <c r="P6"/>
    </row>
    <row r="7" spans="1:16" s="9" customFormat="1" ht="13.5" customHeight="1" x14ac:dyDescent="0.2">
      <c r="A7" s="262"/>
      <c r="B7" s="386"/>
      <c r="C7" s="386"/>
      <c r="D7" s="386"/>
      <c r="E7" s="385" t="str">
        <f>Presupuesto!B6</f>
        <v>P2. Evaluación y aseguramiento de la calidad</v>
      </c>
      <c r="F7" s="385"/>
      <c r="G7" s="385"/>
      <c r="H7" s="78">
        <f>Presupuesto!F6</f>
        <v>1</v>
      </c>
      <c r="I7" s="78">
        <f>'1. Excelencia Académica'!S34</f>
        <v>0.95815000000000006</v>
      </c>
      <c r="J7" s="78">
        <f>I7*Parámetros!$B$23+H7*Parámetros!$B$24</f>
        <v>0.96652000000000005</v>
      </c>
      <c r="K7" s="273"/>
      <c r="L7"/>
      <c r="M7"/>
      <c r="N7"/>
      <c r="O7"/>
      <c r="P7"/>
    </row>
    <row r="8" spans="1:16" s="9" customFormat="1" ht="13.5" customHeight="1" x14ac:dyDescent="0.2">
      <c r="A8" s="262"/>
      <c r="B8" s="386"/>
      <c r="C8" s="386"/>
      <c r="D8" s="386"/>
      <c r="E8" s="385" t="str">
        <f>Presupuesto!B7</f>
        <v>P3. Acceso e inserción a la vida universitaria</v>
      </c>
      <c r="F8" s="385"/>
      <c r="G8" s="385"/>
      <c r="H8" s="78">
        <f>Presupuesto!F7</f>
        <v>0.9159041546506782</v>
      </c>
      <c r="I8" s="78">
        <f>'1. Excelencia Académica'!S36</f>
        <v>1</v>
      </c>
      <c r="J8" s="78">
        <f>I8*Parámetros!$B$23+H8*Parámetros!$B$24</f>
        <v>0.98318083093013564</v>
      </c>
      <c r="K8" s="273"/>
      <c r="L8"/>
      <c r="M8"/>
      <c r="N8"/>
      <c r="O8"/>
      <c r="P8"/>
    </row>
    <row r="9" spans="1:16" s="9" customFormat="1" ht="13.5" customHeight="1" x14ac:dyDescent="0.2">
      <c r="A9" s="262"/>
      <c r="B9" s="386"/>
      <c r="C9" s="386"/>
      <c r="D9" s="386"/>
      <c r="E9" s="385" t="str">
        <f>Presupuesto!B8</f>
        <v>P4. Acompañamiento y seguimiento académico</v>
      </c>
      <c r="F9" s="385"/>
      <c r="G9" s="385"/>
      <c r="H9" s="78">
        <f>Presupuesto!F8</f>
        <v>0.94950656021711921</v>
      </c>
      <c r="I9" s="78">
        <f>'1. Excelencia Académica'!S38</f>
        <v>0.97499999999999998</v>
      </c>
      <c r="J9" s="78">
        <f>I9*Parámetros!$B$23+H9*Parámetros!$B$24</f>
        <v>0.96990131204342389</v>
      </c>
      <c r="K9" s="273"/>
      <c r="L9"/>
      <c r="M9"/>
      <c r="N9"/>
      <c r="O9"/>
      <c r="P9"/>
    </row>
    <row r="10" spans="1:16" s="9" customFormat="1" ht="13.5" customHeight="1" x14ac:dyDescent="0.2">
      <c r="A10" s="262"/>
      <c r="B10" s="386"/>
      <c r="C10" s="386"/>
      <c r="D10" s="386"/>
      <c r="E10" s="385" t="str">
        <f>Presupuesto!B9</f>
        <v>P5. Formación docente: avanzada, continua y permanente</v>
      </c>
      <c r="F10" s="385"/>
      <c r="G10" s="385"/>
      <c r="H10" s="78">
        <f>Presupuesto!F9</f>
        <v>0.98055131054070654</v>
      </c>
      <c r="I10" s="78">
        <f>'1. Excelencia Académica'!S40</f>
        <v>1</v>
      </c>
      <c r="J10" s="78">
        <f>I10*Parámetros!$B$23+H10*Parámetros!$B$24</f>
        <v>0.99611026210814124</v>
      </c>
      <c r="K10" s="273"/>
      <c r="L10"/>
      <c r="M10"/>
      <c r="N10"/>
      <c r="O10"/>
      <c r="P10"/>
    </row>
    <row r="11" spans="1:16" s="9" customFormat="1" ht="13.5" customHeight="1" x14ac:dyDescent="0.2">
      <c r="A11" s="262"/>
      <c r="B11" s="386"/>
      <c r="C11" s="386"/>
      <c r="D11" s="386"/>
      <c r="E11" s="385" t="str">
        <f>Presupuesto!B10</f>
        <v>P6. Acompañamiento al desarrollo del egresado</v>
      </c>
      <c r="F11" s="385"/>
      <c r="G11" s="385"/>
      <c r="H11" s="78">
        <f>Presupuesto!F10</f>
        <v>1</v>
      </c>
      <c r="I11" s="78">
        <f>'1. Excelencia Académica'!S43</f>
        <v>0.92500000000000004</v>
      </c>
      <c r="J11" s="78">
        <f>I11*Parámetros!$B$23+H11*Parámetros!$B$24</f>
        <v>0.94000000000000006</v>
      </c>
      <c r="K11" s="273"/>
      <c r="L11"/>
      <c r="M11"/>
      <c r="N11"/>
      <c r="O11"/>
      <c r="P11"/>
    </row>
    <row r="12" spans="1:16" s="9" customFormat="1" ht="13.5" customHeight="1" x14ac:dyDescent="0.2">
      <c r="A12" s="262"/>
      <c r="B12" s="386"/>
      <c r="C12" s="386"/>
      <c r="D12" s="386"/>
      <c r="E12" s="385" t="str">
        <f>Presupuesto!B11</f>
        <v>P7. Vinculación de los egresados a los procesos institucionales</v>
      </c>
      <c r="F12" s="385"/>
      <c r="G12" s="385"/>
      <c r="H12" s="78">
        <f>Presupuesto!F11</f>
        <v>0.45830657690259796</v>
      </c>
      <c r="I12" s="78">
        <f>'1. Excelencia Académica'!S45</f>
        <v>0.95</v>
      </c>
      <c r="J12" s="78">
        <f>I12*Parámetros!$B$23+H12*Parámetros!$B$24</f>
        <v>0.85166131538051959</v>
      </c>
      <c r="K12" s="273"/>
      <c r="L12"/>
      <c r="M12"/>
      <c r="N12"/>
      <c r="O12"/>
      <c r="P12"/>
    </row>
    <row r="13" spans="1:16" s="9" customFormat="1" ht="13.5" customHeight="1" x14ac:dyDescent="0.2">
      <c r="A13" s="262"/>
      <c r="B13" s="386"/>
      <c r="C13" s="386"/>
      <c r="D13" s="386"/>
      <c r="E13" s="385" t="str">
        <f>Presupuesto!B12</f>
        <v>P8. Aseguramiento de la infraestructura tecnologica para soportar los procesos de formación con TIC</v>
      </c>
      <c r="F13" s="385"/>
      <c r="G13" s="385"/>
      <c r="H13" s="78">
        <f>Presupuesto!F12</f>
        <v>0</v>
      </c>
      <c r="I13" s="78">
        <f>'1. Excelencia Académica'!S46</f>
        <v>0.83776666666666666</v>
      </c>
      <c r="J13" s="78">
        <f>I13*Parámetros!$B$23+H13*Parámetros!$B$24</f>
        <v>0.67021333333333333</v>
      </c>
      <c r="K13" s="273"/>
      <c r="L13"/>
      <c r="M13"/>
      <c r="N13"/>
      <c r="O13"/>
      <c r="P13"/>
    </row>
    <row r="14" spans="1:16" s="9" customFormat="1" ht="13.5" customHeight="1" x14ac:dyDescent="0.2">
      <c r="A14" s="262"/>
      <c r="B14" s="386"/>
      <c r="C14" s="386"/>
      <c r="D14" s="386"/>
      <c r="E14" s="385" t="str">
        <f>Presupuesto!B13</f>
        <v>P9. Desarrollo de Ecosistemas TIC enfocados a experiencias y ambientes educativos interactivos</v>
      </c>
      <c r="F14" s="385"/>
      <c r="G14" s="385"/>
      <c r="H14" s="78">
        <f>Presupuesto!F13</f>
        <v>0.99999988245680782</v>
      </c>
      <c r="I14" s="78">
        <f>'1. Excelencia Académica'!S49</f>
        <v>0.72499999999999998</v>
      </c>
      <c r="J14" s="78">
        <f>I14*Parámetros!$B$23+H14*Parámetros!$B$24</f>
        <v>0.77999997649136144</v>
      </c>
      <c r="K14" s="273"/>
      <c r="L14"/>
      <c r="M14"/>
      <c r="N14"/>
      <c r="O14"/>
      <c r="P14"/>
    </row>
    <row r="15" spans="1:16" s="9" customFormat="1" ht="13.5" customHeight="1" x14ac:dyDescent="0.2">
      <c r="A15" s="262"/>
      <c r="B15" s="386"/>
      <c r="C15" s="386"/>
      <c r="D15" s="386"/>
      <c r="E15" s="385" t="str">
        <f>Presupuesto!B14</f>
        <v>P10. Formación Académica mediada por ambientes virtuales</v>
      </c>
      <c r="F15" s="385"/>
      <c r="G15" s="385"/>
      <c r="H15" s="78">
        <f>Presupuesto!F14</f>
        <v>0.82670330371620349</v>
      </c>
      <c r="I15" s="78">
        <f>'1. Excelencia Académica'!S51</f>
        <v>1</v>
      </c>
      <c r="J15" s="78">
        <f>I15*Parámetros!$B$23+H15*Parámetros!$B$24</f>
        <v>0.96534066074324065</v>
      </c>
      <c r="K15" s="273"/>
      <c r="L15"/>
      <c r="M15"/>
      <c r="N15"/>
      <c r="O15"/>
      <c r="P15"/>
    </row>
    <row r="16" spans="1:16" s="9" customFormat="1" ht="13.5" customHeight="1" x14ac:dyDescent="0.2">
      <c r="A16" s="262"/>
      <c r="B16" s="386"/>
      <c r="C16" s="386"/>
      <c r="D16" s="386"/>
      <c r="E16" s="385" t="str">
        <f>Presupuesto!B15</f>
        <v>P11. Capacidad académica y administrativa que garantice la proyección de la Educación Superior con TIC</v>
      </c>
      <c r="F16" s="385"/>
      <c r="G16" s="385"/>
      <c r="H16" s="78">
        <f>Presupuesto!F15</f>
        <v>0.9989342283459931</v>
      </c>
      <c r="I16" s="78">
        <f>'1. Excelencia Académica'!S54</f>
        <v>1</v>
      </c>
      <c r="J16" s="78">
        <f>I16*Parámetros!$B$23+H16*Parámetros!$B$24</f>
        <v>0.99978684566919862</v>
      </c>
      <c r="K16" s="273"/>
      <c r="L16"/>
      <c r="M16"/>
      <c r="N16"/>
      <c r="O16"/>
      <c r="P16"/>
    </row>
    <row r="17" spans="1:16" s="9" customFormat="1" ht="13.5" customHeight="1" x14ac:dyDescent="0.2">
      <c r="A17" s="262"/>
      <c r="B17" s="386" t="s">
        <v>504</v>
      </c>
      <c r="C17" s="386"/>
      <c r="D17" s="386"/>
      <c r="E17" s="385" t="str">
        <f>Presupuesto!B16</f>
        <v>P12. Fortalecimiento de la Investigación Institucional</v>
      </c>
      <c r="F17" s="385"/>
      <c r="G17" s="385"/>
      <c r="H17" s="78">
        <f>Presupuesto!F16</f>
        <v>0.96791091741878266</v>
      </c>
      <c r="I17" s="78">
        <f>'2. Creación, Gestión y Transf'!S30</f>
        <v>0.95185999999999993</v>
      </c>
      <c r="J17" s="78">
        <f>I17*Parámetros!$B$23+H17*Parámetros!$B$24</f>
        <v>0.9550701834837565</v>
      </c>
      <c r="K17" s="273"/>
      <c r="L17"/>
      <c r="M17"/>
      <c r="N17"/>
      <c r="O17"/>
      <c r="P17"/>
    </row>
    <row r="18" spans="1:16" s="9" customFormat="1" ht="13.5" customHeight="1" x14ac:dyDescent="0.2">
      <c r="A18" s="262"/>
      <c r="B18" s="386"/>
      <c r="C18" s="386"/>
      <c r="D18" s="386"/>
      <c r="E18" s="385" t="str">
        <f>Presupuesto!B17</f>
        <v>P13. Internacionalización de la Investigación, Innovación y Extensión</v>
      </c>
      <c r="F18" s="385"/>
      <c r="G18" s="385"/>
      <c r="H18" s="78">
        <f>Presupuesto!F17</f>
        <v>0.89820636709515722</v>
      </c>
      <c r="I18" s="78">
        <f>'2. Creación, Gestión y Transf'!S35</f>
        <v>0.98499999999999999</v>
      </c>
      <c r="J18" s="78">
        <f>I18*Parámetros!$B$23+H18*Parámetros!$B$24</f>
        <v>0.96764127341903139</v>
      </c>
      <c r="K18" s="273"/>
      <c r="L18"/>
      <c r="M18"/>
      <c r="N18"/>
      <c r="O18"/>
      <c r="P18"/>
    </row>
    <row r="19" spans="1:16" s="9" customFormat="1" ht="13.5" customHeight="1" x14ac:dyDescent="0.2">
      <c r="A19" s="262"/>
      <c r="B19" s="386"/>
      <c r="C19" s="386"/>
      <c r="D19" s="386"/>
      <c r="E19" s="385" t="str">
        <f>Presupuesto!B18</f>
        <v>P14. Fomento y Fortalecimiento de la Extensión Universitaria</v>
      </c>
      <c r="F19" s="385"/>
      <c r="G19" s="385"/>
      <c r="H19" s="78">
        <f>Presupuesto!F18</f>
        <v>0.68479456943181993</v>
      </c>
      <c r="I19" s="78">
        <f>'2. Creación, Gestión y Transf'!S39</f>
        <v>0.9929</v>
      </c>
      <c r="J19" s="78">
        <f>I19*Parámetros!$B$23+H19*Parámetros!$B$24</f>
        <v>0.93127891388636397</v>
      </c>
      <c r="K19" s="273"/>
      <c r="L19"/>
      <c r="M19"/>
      <c r="N19"/>
      <c r="O19"/>
      <c r="P19"/>
    </row>
    <row r="20" spans="1:16" s="9" customFormat="1" ht="13.5" customHeight="1" x14ac:dyDescent="0.2">
      <c r="A20" s="262"/>
      <c r="B20" s="386"/>
      <c r="C20" s="386"/>
      <c r="D20" s="386"/>
      <c r="E20" s="385" t="str">
        <f>Presupuesto!B19</f>
        <v>P15. Promoción, comercialización y transferencia de capacidades institucionales a través de la prestación de Servicios de Extensión</v>
      </c>
      <c r="F20" s="385"/>
      <c r="G20" s="385"/>
      <c r="H20" s="78">
        <f>Presupuesto!F19</f>
        <v>0.93881200200462389</v>
      </c>
      <c r="I20" s="78">
        <f>'2. Creación, Gestión y Transf'!S43</f>
        <v>0.98543333333333327</v>
      </c>
      <c r="J20" s="78">
        <f>I20*Parámetros!$B$23+H20*Parámetros!$B$24</f>
        <v>0.97610906706759137</v>
      </c>
      <c r="K20" s="273"/>
      <c r="L20"/>
      <c r="M20"/>
      <c r="N20"/>
      <c r="O20"/>
      <c r="P20"/>
    </row>
    <row r="21" spans="1:16" s="9" customFormat="1" ht="13.5" customHeight="1" x14ac:dyDescent="0.2">
      <c r="A21" s="262"/>
      <c r="B21" s="386"/>
      <c r="C21" s="386"/>
      <c r="D21" s="386"/>
      <c r="E21" s="385" t="str">
        <f>Presupuesto!B20</f>
        <v>P16. Vinculación de los estudiantes en el entorno a través de las prácticas universitarias</v>
      </c>
      <c r="F21" s="385"/>
      <c r="G21" s="385"/>
      <c r="H21" s="78">
        <f>Presupuesto!F20</f>
        <v>1</v>
      </c>
      <c r="I21" s="78">
        <f>'2. Creación, Gestión y Transf'!S46</f>
        <v>0.97776666666666667</v>
      </c>
      <c r="J21" s="78">
        <f>I21*Parámetros!$B$23+H21*Parámetros!$B$24</f>
        <v>0.98221333333333338</v>
      </c>
      <c r="K21" s="273"/>
      <c r="L21"/>
      <c r="M21"/>
      <c r="N21"/>
      <c r="O21"/>
      <c r="P21"/>
    </row>
    <row r="22" spans="1:16" customFormat="1" ht="13.5" customHeight="1" x14ac:dyDescent="0.2">
      <c r="A22" s="262"/>
      <c r="B22" s="386"/>
      <c r="C22" s="386"/>
      <c r="D22" s="386"/>
      <c r="E22" s="385" t="str">
        <f>Presupuesto!B21</f>
        <v>P17. Consolidación de las capacidades institucionales para la Gestión del conocimiento, Innovación y Emprendimiento</v>
      </c>
      <c r="F22" s="385"/>
      <c r="G22" s="385"/>
      <c r="H22" s="78">
        <f>Presupuesto!F21</f>
        <v>0.99466894839262654</v>
      </c>
      <c r="I22" s="78">
        <f>'2. Creación, Gestión y Transf'!S49</f>
        <v>0.97324999999999995</v>
      </c>
      <c r="J22" s="78">
        <f>I22*Parámetros!$B$23+H22*Parámetros!$B$24</f>
        <v>0.97753378967852522</v>
      </c>
      <c r="K22" s="273"/>
    </row>
    <row r="23" spans="1:16" customFormat="1" ht="13.5" customHeight="1" x14ac:dyDescent="0.2">
      <c r="A23" s="262"/>
      <c r="B23" s="386"/>
      <c r="C23" s="386"/>
      <c r="D23" s="386"/>
      <c r="E23" s="388" t="str">
        <f>Presupuesto!B22</f>
        <v>P18. Nodo de Innovación en Biodiversidad</v>
      </c>
      <c r="F23" s="388"/>
      <c r="G23" s="388"/>
      <c r="H23" s="78">
        <f>Presupuesto!F22</f>
        <v>0.99894240565050263</v>
      </c>
      <c r="I23" s="78">
        <f>'2. Creación, Gestión y Transf'!S53</f>
        <v>1</v>
      </c>
      <c r="J23" s="78">
        <f>I23*Parámetros!$B$23+H23*Parámetros!$B$24</f>
        <v>0.99978848113010055</v>
      </c>
      <c r="K23" s="273"/>
    </row>
    <row r="24" spans="1:16" customFormat="1" ht="13.5" customHeight="1" x14ac:dyDescent="0.2">
      <c r="A24" s="262"/>
      <c r="B24" s="386"/>
      <c r="C24" s="386"/>
      <c r="D24" s="386"/>
      <c r="E24" s="388" t="str">
        <f>Presupuesto!B23</f>
        <v>P19. Centro de innovación y desarrollo tecnológico</v>
      </c>
      <c r="F24" s="388"/>
      <c r="G24" s="388"/>
      <c r="H24" s="78" t="e">
        <f>Presupuesto!F23</f>
        <v>#DIV/0!</v>
      </c>
      <c r="I24" s="78">
        <f>'2. Creación, Gestión y Transf'!S56</f>
        <v>0.92973333333333341</v>
      </c>
      <c r="J24" s="78" t="e">
        <f>I24*Parámetros!$B$23+H24*Parámetros!$B$24</f>
        <v>#DIV/0!</v>
      </c>
      <c r="K24" s="273"/>
    </row>
    <row r="25" spans="1:16" customFormat="1" ht="13.5" customHeight="1" x14ac:dyDescent="0.2">
      <c r="A25" s="262"/>
      <c r="B25" s="386"/>
      <c r="C25" s="386"/>
      <c r="D25" s="386"/>
      <c r="E25" s="385" t="str">
        <f>Presupuesto!B24</f>
        <v>P20. Implementación del Centro de Desarrollo Tecnológico con Enfoque en Agroindustria para el Departamento De Risaralda</v>
      </c>
      <c r="F25" s="385"/>
      <c r="G25" s="385"/>
      <c r="H25" s="78" t="e">
        <f>Presupuesto!F24</f>
        <v>#DIV/0!</v>
      </c>
      <c r="I25" s="78">
        <f>'2. Creación, Gestión y Transf'!S59</f>
        <v>0.745</v>
      </c>
      <c r="J25" s="78" t="e">
        <f>I25*Parámetros!$B$23+H25*Parámetros!$B$24</f>
        <v>#DIV/0!</v>
      </c>
      <c r="K25" s="273"/>
    </row>
    <row r="26" spans="1:16" customFormat="1" ht="13.5" customHeight="1" x14ac:dyDescent="0.2">
      <c r="A26" s="262"/>
      <c r="B26" s="386" t="s">
        <v>389</v>
      </c>
      <c r="C26" s="386"/>
      <c r="D26" s="386"/>
      <c r="E26" s="385" t="str">
        <f>Presupuesto!B25</f>
        <v>P21. Articulación interna para la participación en escenarios externos y el desarrollo profesional del egresado</v>
      </c>
      <c r="F26" s="385"/>
      <c r="G26" s="385"/>
      <c r="H26" s="78">
        <f>Presupuesto!F25</f>
        <v>1</v>
      </c>
      <c r="I26" s="78">
        <f>'3.Gestión del contexto y visibi'!S29</f>
        <v>0.9375</v>
      </c>
      <c r="J26" s="78">
        <f>I26*Parámetros!$B$23+H26*Parámetros!$B$24</f>
        <v>0.95</v>
      </c>
      <c r="K26" s="273"/>
    </row>
    <row r="27" spans="1:16" customFormat="1" ht="13.5" customHeight="1" x14ac:dyDescent="0.2">
      <c r="A27" s="262"/>
      <c r="B27" s="386"/>
      <c r="C27" s="386"/>
      <c r="D27" s="386"/>
      <c r="E27" s="385" t="str">
        <f>Presupuesto!B26</f>
        <v>P22. Banco de proyectos para la gestión institucional</v>
      </c>
      <c r="F27" s="385"/>
      <c r="G27" s="385"/>
      <c r="H27" s="78">
        <f>Presupuesto!F26</f>
        <v>1</v>
      </c>
      <c r="I27" s="78">
        <f>'3.Gestión del contexto y visibi'!S31</f>
        <v>0.8921</v>
      </c>
      <c r="J27" s="78">
        <f>I27*Parámetros!$B$23+H27*Parámetros!$B$24</f>
        <v>0.91368000000000005</v>
      </c>
      <c r="K27" s="273"/>
    </row>
    <row r="28" spans="1:16" customFormat="1" ht="13.5" customHeight="1" x14ac:dyDescent="0.2">
      <c r="A28" s="262"/>
      <c r="B28" s="386"/>
      <c r="C28" s="386"/>
      <c r="D28" s="386"/>
      <c r="E28" s="385" t="str">
        <f>Presupuesto!B27</f>
        <v>P23. UTP como territorio de paz, convivencia, ciudadanía y democracia</v>
      </c>
      <c r="F28" s="385"/>
      <c r="G28" s="385"/>
      <c r="H28" s="78">
        <f>Presupuesto!F27</f>
        <v>0.95951714325056225</v>
      </c>
      <c r="I28" s="78">
        <f>'3.Gestión del contexto y visibi'!S33</f>
        <v>1</v>
      </c>
      <c r="J28" s="78">
        <f>I28*Parámetros!$B$23+H28*Parámetros!$B$24</f>
        <v>0.9919034286501125</v>
      </c>
      <c r="K28" s="273"/>
    </row>
    <row r="29" spans="1:16" customFormat="1" ht="13.5" customHeight="1" x14ac:dyDescent="0.2">
      <c r="A29" s="262"/>
      <c r="B29" s="386"/>
      <c r="C29" s="386"/>
      <c r="D29" s="386"/>
      <c r="E29" s="385" t="str">
        <f>Presupuesto!B28</f>
        <v>P24. Ofertas académicas, gestión de proyectos y alianzas para la ciudadanía, la convivencia, la democracia y la paz</v>
      </c>
      <c r="F29" s="385"/>
      <c r="G29" s="385"/>
      <c r="H29" s="78">
        <f>Presupuesto!F28</f>
        <v>0.43552703476832838</v>
      </c>
      <c r="I29" s="78">
        <f>'3.Gestión del contexto y visibi'!S35</f>
        <v>1</v>
      </c>
      <c r="J29" s="78">
        <f>I29*Parámetros!$B$23+H29*Parámetros!$B$24</f>
        <v>0.88710540695366569</v>
      </c>
      <c r="K29" s="273"/>
    </row>
    <row r="30" spans="1:16" customFormat="1" ht="13.5" customHeight="1" x14ac:dyDescent="0.2">
      <c r="A30" s="262"/>
      <c r="B30" s="386"/>
      <c r="C30" s="386"/>
      <c r="D30" s="386"/>
      <c r="E30" s="385" t="str">
        <f>Presupuesto!B29</f>
        <v>P25. Procesos de gestión que aportan a la integración académica, el desarrollo sostenible y la competitividad nacional</v>
      </c>
      <c r="F30" s="385"/>
      <c r="G30" s="385"/>
      <c r="H30" s="78">
        <f>Presupuesto!F29</f>
        <v>0.97419095187608429</v>
      </c>
      <c r="I30" s="78">
        <f>'3.Gestión del contexto y visibi'!S39</f>
        <v>0.94666666666666666</v>
      </c>
      <c r="J30" s="78">
        <f>I30*Parámetros!$B$23+H30*Parámetros!$B$24</f>
        <v>0.95217152370855018</v>
      </c>
      <c r="K30" s="262"/>
    </row>
    <row r="31" spans="1:16" customFormat="1" ht="13.5" customHeight="1" x14ac:dyDescent="0.2">
      <c r="A31" s="262"/>
      <c r="B31" s="386"/>
      <c r="C31" s="386"/>
      <c r="D31" s="386"/>
      <c r="E31" s="385" t="str">
        <f>Presupuesto!B30</f>
        <v>P26. Movilización social para la articulación de capacidades del territorio</v>
      </c>
      <c r="F31" s="385"/>
      <c r="G31" s="385"/>
      <c r="H31" s="78">
        <f>Presupuesto!F30</f>
        <v>0.98780525109821815</v>
      </c>
      <c r="I31" s="78">
        <f>'3.Gestión del contexto y visibi'!S42</f>
        <v>0.75730000000000008</v>
      </c>
      <c r="J31" s="78">
        <f>I31*Parámetros!$B$23+H31*Parámetros!$B$24</f>
        <v>0.80340105021964381</v>
      </c>
      <c r="K31" s="262"/>
    </row>
    <row r="32" spans="1:16" customFormat="1" ht="13.5" customHeight="1" x14ac:dyDescent="0.2">
      <c r="A32" s="262"/>
      <c r="B32" s="386"/>
      <c r="C32" s="386"/>
      <c r="D32" s="386"/>
      <c r="E32" s="385" t="str">
        <f>Presupuesto!B31</f>
        <v>P27. Cooperación y movilidad nacional e internacional</v>
      </c>
      <c r="F32" s="385"/>
      <c r="G32" s="385"/>
      <c r="H32" s="78">
        <f>Presupuesto!F31</f>
        <v>0.95972292221713906</v>
      </c>
      <c r="I32" s="78">
        <f>'3.Gestión del contexto y visibi'!S46</f>
        <v>1</v>
      </c>
      <c r="J32" s="78">
        <f>I32*Parámetros!$B$23+H32*Parámetros!$B$24</f>
        <v>0.99194458444342781</v>
      </c>
      <c r="K32" s="262"/>
    </row>
    <row r="33" spans="1:11" customFormat="1" ht="13.5" customHeight="1" x14ac:dyDescent="0.2">
      <c r="A33" s="262"/>
      <c r="B33" s="386"/>
      <c r="C33" s="386"/>
      <c r="D33" s="386"/>
      <c r="E33" s="385" t="str">
        <f>Presupuesto!B32</f>
        <v>P28. Internacionalización en casa</v>
      </c>
      <c r="F33" s="385"/>
      <c r="G33" s="385"/>
      <c r="H33" s="78">
        <f>Presupuesto!F32</f>
        <v>0.64801219867981386</v>
      </c>
      <c r="I33" s="78">
        <f>'3.Gestión del contexto y visibi'!S48</f>
        <v>1</v>
      </c>
      <c r="J33" s="78">
        <f>I33*Parámetros!$B$23+H33*Parámetros!$B$24</f>
        <v>0.92960243973596279</v>
      </c>
      <c r="K33" s="262"/>
    </row>
    <row r="34" spans="1:11" customFormat="1" ht="13.5" customHeight="1" x14ac:dyDescent="0.2">
      <c r="A34" s="262"/>
      <c r="B34" s="386" t="s">
        <v>503</v>
      </c>
      <c r="C34" s="386"/>
      <c r="D34" s="386"/>
      <c r="E34" s="385" t="str">
        <f>Presupuesto!B33</f>
        <v>P29. Sistema de Información Institucional</v>
      </c>
      <c r="F34" s="385"/>
      <c r="G34" s="385"/>
      <c r="H34" s="78">
        <f>Presupuesto!F33</f>
        <v>0.88680903014614576</v>
      </c>
      <c r="I34" s="78">
        <f>'4.Gestión y Sostenibilidad Inst'!S34</f>
        <v>0.95499999999999996</v>
      </c>
      <c r="J34" s="78">
        <f>I34*Parámetros!$B$23+H34*Parámetros!$B$24</f>
        <v>0.94136180602922914</v>
      </c>
      <c r="K34" s="262"/>
    </row>
    <row r="35" spans="1:11" customFormat="1" ht="13.5" customHeight="1" x14ac:dyDescent="0.2">
      <c r="A35" s="262"/>
      <c r="B35" s="386"/>
      <c r="C35" s="386"/>
      <c r="D35" s="386"/>
      <c r="E35" s="385" t="str">
        <f>Presupuesto!B34</f>
        <v>P30. Sostenibilidad de la Infraestructura Tecnológica</v>
      </c>
      <c r="F35" s="385"/>
      <c r="G35" s="385"/>
      <c r="H35" s="78">
        <f>Presupuesto!F34</f>
        <v>0.67213274000775236</v>
      </c>
      <c r="I35" s="78">
        <f>'4.Gestión y Sostenibilidad Inst'!S36</f>
        <v>0.95536666666666659</v>
      </c>
      <c r="J35" s="78">
        <f>I35*Parámetros!$B$23+H35*Parámetros!$B$24</f>
        <v>0.89871988133488367</v>
      </c>
      <c r="K35" s="262"/>
    </row>
    <row r="36" spans="1:11" customFormat="1" ht="13.5" customHeight="1" x14ac:dyDescent="0.2">
      <c r="A36" s="262"/>
      <c r="B36" s="386"/>
      <c r="C36" s="386"/>
      <c r="D36" s="386"/>
      <c r="E36" s="385" t="str">
        <f>Presupuesto!B35</f>
        <v>P31. Gestión y sostenibilidad ambiental en el campus UTP</v>
      </c>
      <c r="F36" s="385"/>
      <c r="G36" s="385"/>
      <c r="H36" s="78">
        <f>Presupuesto!F35</f>
        <v>0.97449032762923116</v>
      </c>
      <c r="I36" s="78">
        <f>'4.Gestión y Sostenibilidad Inst'!S39</f>
        <v>0.98439999999999994</v>
      </c>
      <c r="J36" s="78">
        <f>I36*Parámetros!$B$23+H36*Parámetros!$B$24</f>
        <v>0.98241806552584621</v>
      </c>
      <c r="K36" s="262"/>
    </row>
    <row r="37" spans="1:11" customFormat="1" ht="13.5" customHeight="1" x14ac:dyDescent="0.2">
      <c r="A37" s="262"/>
      <c r="B37" s="386"/>
      <c r="C37" s="386"/>
      <c r="D37" s="386"/>
      <c r="E37" s="385" t="str">
        <f>Presupuesto!B36</f>
        <v>P32. Gestión integral de la infraestructura física</v>
      </c>
      <c r="F37" s="385"/>
      <c r="G37" s="385"/>
      <c r="H37" s="78">
        <f>Presupuesto!F36</f>
        <v>0.88208265244847461</v>
      </c>
      <c r="I37" s="78">
        <f>'4.Gestión y Sostenibilidad Inst'!S41</f>
        <v>0.79799999999999993</v>
      </c>
      <c r="J37" s="78">
        <f>I37*Parámetros!$B$23+H37*Parámetros!$B$24</f>
        <v>0.81481653048969482</v>
      </c>
      <c r="K37" s="262"/>
    </row>
    <row r="38" spans="1:11" customFormat="1" ht="13.5" customHeight="1" x14ac:dyDescent="0.2">
      <c r="A38" s="262"/>
      <c r="B38" s="386"/>
      <c r="C38" s="386"/>
      <c r="D38" s="386"/>
      <c r="E38" s="388" t="str">
        <f>Presupuesto!B37</f>
        <v xml:space="preserve">P33. Eficiencia en el uso de los recursos </v>
      </c>
      <c r="F38" s="388"/>
      <c r="G38" s="388"/>
      <c r="H38" s="78" t="e">
        <f>Presupuesto!F37</f>
        <v>#DIV/0!</v>
      </c>
      <c r="I38" s="78">
        <f>'4.Gestión y Sostenibilidad Inst'!S47</f>
        <v>0.90639999999999998</v>
      </c>
      <c r="J38" s="78" t="e">
        <f>I38*Parámetros!$B$23+H38*Parámetros!$B$24</f>
        <v>#DIV/0!</v>
      </c>
      <c r="K38" s="262"/>
    </row>
    <row r="39" spans="1:11" customFormat="1" ht="13.5" customHeight="1" x14ac:dyDescent="0.2">
      <c r="A39" s="262"/>
      <c r="B39" s="386"/>
      <c r="C39" s="386"/>
      <c r="D39" s="386"/>
      <c r="E39" s="388" t="str">
        <f>Presupuesto!B38</f>
        <v xml:space="preserve">P34. Gestión y sostenibilidad de recursos </v>
      </c>
      <c r="F39" s="388"/>
      <c r="G39" s="388"/>
      <c r="H39" s="78">
        <f>Presupuesto!F38</f>
        <v>0.9304948260798348</v>
      </c>
      <c r="I39" s="78">
        <f>'4.Gestión y Sostenibilidad Inst'!S44</f>
        <v>0.88540000000000008</v>
      </c>
      <c r="J39" s="78">
        <f>I39*Parámetros!$B$23+H39*Parámetros!$B$24</f>
        <v>0.89441896521596698</v>
      </c>
      <c r="K39" s="262"/>
    </row>
    <row r="40" spans="1:11" customFormat="1" ht="13.5" customHeight="1" x14ac:dyDescent="0.2">
      <c r="A40" s="262"/>
      <c r="B40" s="386"/>
      <c r="C40" s="386"/>
      <c r="D40" s="386"/>
      <c r="E40" s="385" t="str">
        <f>Presupuesto!B39</f>
        <v>P35. Gestión del Desarrollo Humano</v>
      </c>
      <c r="F40" s="385"/>
      <c r="G40" s="385"/>
      <c r="H40" s="78">
        <f>Presupuesto!F39</f>
        <v>0.97044458258327226</v>
      </c>
      <c r="I40" s="78">
        <f>'4.Gestión y Sostenibilidad Inst'!S50</f>
        <v>0.93306666666666682</v>
      </c>
      <c r="J40" s="78">
        <f>I40*Parámetros!$B$23+H40*Parámetros!$B$24</f>
        <v>0.94054224984998791</v>
      </c>
      <c r="K40" s="262"/>
    </row>
    <row r="41" spans="1:11" customFormat="1" ht="13.5" customHeight="1" x14ac:dyDescent="0.2">
      <c r="A41" s="262"/>
      <c r="B41" s="386"/>
      <c r="C41" s="386"/>
      <c r="D41" s="386"/>
      <c r="E41" s="385" t="str">
        <f>Presupuesto!B40</f>
        <v>P36. Modernización y Desarrollo Organizacional</v>
      </c>
      <c r="F41" s="385"/>
      <c r="G41" s="385"/>
      <c r="H41" s="78">
        <f>Presupuesto!F40</f>
        <v>0.5211053384873332</v>
      </c>
      <c r="I41" s="78">
        <f>'4.Gestión y Sostenibilidad Inst'!S53</f>
        <v>0.94972500000000004</v>
      </c>
      <c r="J41" s="78">
        <f>I41*Parámetros!$B$23+H41*Parámetros!$B$24</f>
        <v>0.86400106769746676</v>
      </c>
      <c r="K41" s="262"/>
    </row>
    <row r="42" spans="1:11" customFormat="1" ht="13.5" customHeight="1" x14ac:dyDescent="0.2">
      <c r="A42" s="262"/>
      <c r="B42" s="386"/>
      <c r="C42" s="386"/>
      <c r="D42" s="386"/>
      <c r="E42" s="385" t="str">
        <f>Presupuesto!B41</f>
        <v>P37. Consolidación de los Sistemas de Gestión</v>
      </c>
      <c r="F42" s="385"/>
      <c r="G42" s="385"/>
      <c r="H42" s="78">
        <f>Presupuesto!F41</f>
        <v>1</v>
      </c>
      <c r="I42" s="78">
        <f>'4.Gestión y Sostenibilidad Inst'!S57</f>
        <v>0.97299999999999998</v>
      </c>
      <c r="J42" s="78">
        <f>I42*Parámetros!$B$23+H42*Parámetros!$B$24</f>
        <v>0.97839999999999994</v>
      </c>
      <c r="K42" s="262"/>
    </row>
    <row r="43" spans="1:11" customFormat="1" ht="13.5" customHeight="1" x14ac:dyDescent="0.2">
      <c r="A43" s="262"/>
      <c r="B43" s="386"/>
      <c r="C43" s="386"/>
      <c r="D43" s="386"/>
      <c r="E43" s="385" t="str">
        <f>Presupuesto!B42</f>
        <v>P38. Transparencia, gobernanza y legalidad</v>
      </c>
      <c r="F43" s="385"/>
      <c r="G43" s="385"/>
      <c r="H43" s="78">
        <f>Presupuesto!F42</f>
        <v>0.99499714486917545</v>
      </c>
      <c r="I43" s="78">
        <f>'4.Gestión y Sostenibilidad Inst'!S59</f>
        <v>0.91220000000000001</v>
      </c>
      <c r="J43" s="78">
        <f>I43*Parámetros!$B$23+H43*Parámetros!$B$24</f>
        <v>0.92875942897383512</v>
      </c>
      <c r="K43" s="262"/>
    </row>
    <row r="44" spans="1:11" customFormat="1" ht="13.5" customHeight="1" x14ac:dyDescent="0.2">
      <c r="A44" s="262"/>
      <c r="B44" s="386"/>
      <c r="C44" s="386"/>
      <c r="D44" s="386"/>
      <c r="E44" s="385" t="str">
        <f>Presupuesto!B43</f>
        <v>P39. Gestión de la Comunicación y Promoción Institucional</v>
      </c>
      <c r="F44" s="385"/>
      <c r="G44" s="385"/>
      <c r="H44" s="78" t="e">
        <f>Presupuesto!F43</f>
        <v>#DIV/0!</v>
      </c>
      <c r="I44" s="78">
        <f>'4.Gestión y Sostenibilidad Inst'!S60</f>
        <v>1</v>
      </c>
      <c r="J44" s="78" t="e">
        <f>I44*Parámetros!$B$23+H44*Parámetros!$B$24</f>
        <v>#DIV/0!</v>
      </c>
      <c r="K44" s="262"/>
    </row>
    <row r="45" spans="1:11" customFormat="1" ht="13.5" customHeight="1" x14ac:dyDescent="0.2">
      <c r="A45" s="262"/>
      <c r="B45" s="386" t="s">
        <v>493</v>
      </c>
      <c r="C45" s="386"/>
      <c r="D45" s="386"/>
      <c r="E45" s="385" t="str">
        <f>Presupuesto!B44</f>
        <v>P40. Articulación de la política de bienestar institucional</v>
      </c>
      <c r="F45" s="385"/>
      <c r="G45" s="385"/>
      <c r="H45" s="78">
        <f>Presupuesto!F44</f>
        <v>0.9992835632864624</v>
      </c>
      <c r="I45" s="78">
        <f>'5.Calidad de vida e inclusión'!S23</f>
        <v>0.93330000000000002</v>
      </c>
      <c r="J45" s="78">
        <f>I45*Parámetros!$B$23+H45*Parámetros!$B$24</f>
        <v>0.94649671265729252</v>
      </c>
      <c r="K45" s="262"/>
    </row>
    <row r="46" spans="1:11" customFormat="1" ht="13.5" customHeight="1" x14ac:dyDescent="0.2">
      <c r="A46" s="262"/>
      <c r="B46" s="386"/>
      <c r="C46" s="386"/>
      <c r="D46" s="386"/>
      <c r="E46" s="385" t="str">
        <f>Presupuesto!B45</f>
        <v>P41. Implementación de la política de Bienestar Institucional</v>
      </c>
      <c r="F46" s="385"/>
      <c r="G46" s="385"/>
      <c r="H46" s="78">
        <f>Presupuesto!F45</f>
        <v>1</v>
      </c>
      <c r="I46" s="78">
        <f>'5.Calidad de vida e inclusión'!S24</f>
        <v>0.9748</v>
      </c>
      <c r="J46" s="78">
        <f>I46*Parámetros!$B$23+H46*Parámetros!$B$24</f>
        <v>0.97984000000000004</v>
      </c>
      <c r="K46" s="262"/>
    </row>
    <row r="47" spans="1:11" customFormat="1" ht="13.5" customHeight="1" x14ac:dyDescent="0.2">
      <c r="A47" s="262"/>
      <c r="B47" s="386"/>
      <c r="C47" s="386"/>
      <c r="D47" s="386"/>
      <c r="E47" s="385" t="str">
        <f>Presupuesto!B46</f>
        <v>P42. Acompañamiento Integral e Inclusión con enfoque diferencial para la calidad de vida y el bienestar institucional</v>
      </c>
      <c r="F47" s="385"/>
      <c r="G47" s="385"/>
      <c r="H47" s="78">
        <f>Presupuesto!F46</f>
        <v>0.94637941428785677</v>
      </c>
      <c r="I47" s="78">
        <f>'5.Calidad de vida e inclusión'!S27</f>
        <v>0.96548</v>
      </c>
      <c r="J47" s="78">
        <f>I47*Parámetros!$B$23+H47*Parámetros!$B$24</f>
        <v>0.96165988285757131</v>
      </c>
      <c r="K47" s="262"/>
    </row>
    <row r="48" spans="1:11" customFormat="1" ht="13.5" customHeight="1" x14ac:dyDescent="0.2">
      <c r="A48" s="262"/>
      <c r="B48" s="386"/>
      <c r="C48" s="386"/>
      <c r="D48" s="386"/>
      <c r="E48" s="385" t="str">
        <f>Presupuesto!B47</f>
        <v>P43. Seguimiento al bienestar institucional, calidad de vida e inclusión en contextos universitarios</v>
      </c>
      <c r="F48" s="385"/>
      <c r="G48" s="385"/>
      <c r="H48" s="78">
        <f>Presupuesto!F47</f>
        <v>0.99819393811402179</v>
      </c>
      <c r="I48" s="78">
        <f>'5.Calidad de vida e inclusión'!S32</f>
        <v>0.95</v>
      </c>
      <c r="J48" s="78">
        <f>I48*Parámetros!$B$23+H48*Parámetros!$B$24</f>
        <v>0.9596387876228043</v>
      </c>
      <c r="K48" s="262"/>
    </row>
    <row r="49" spans="1:16" customFormat="1" ht="13.5" customHeight="1" x14ac:dyDescent="0.2">
      <c r="A49" s="262"/>
      <c r="B49" s="386"/>
      <c r="C49" s="386"/>
      <c r="D49" s="386"/>
      <c r="E49" s="385" t="str">
        <f>Presupuesto!B48</f>
        <v>P44. Cultura, desarrollo humano y deporte universitario como estilo de vida UTP</v>
      </c>
      <c r="F49" s="385"/>
      <c r="G49" s="385"/>
      <c r="H49" s="78">
        <f>Presupuesto!F48</f>
        <v>1</v>
      </c>
      <c r="I49" s="78">
        <f>'5.Calidad de vida e inclusión'!S34</f>
        <v>0.98999999999999988</v>
      </c>
      <c r="J49" s="78">
        <f>I49*Parámetros!$B$23+H49*Parámetros!$B$24</f>
        <v>0.99199999999999988</v>
      </c>
      <c r="K49" s="262"/>
    </row>
    <row r="50" spans="1:16" customFormat="1" ht="13.5" customHeight="1" x14ac:dyDescent="0.2">
      <c r="A50" s="262"/>
      <c r="B50" s="386"/>
      <c r="C50" s="386"/>
      <c r="D50" s="386"/>
      <c r="E50" s="385" t="str">
        <f>Presupuesto!B49</f>
        <v>P45. Créditos de formación Vivencial</v>
      </c>
      <c r="F50" s="385"/>
      <c r="G50" s="385"/>
      <c r="H50" s="78" t="e">
        <f>Presupuesto!F49</f>
        <v>#DIV/0!</v>
      </c>
      <c r="I50" s="78">
        <f>'5.Calidad de vida e inclusión'!S37</f>
        <v>1</v>
      </c>
      <c r="J50" s="78" t="e">
        <f>I50*Parámetros!$B$23+H50*Parámetros!$B$24</f>
        <v>#DIV/0!</v>
      </c>
      <c r="K50" s="262"/>
    </row>
    <row r="51" spans="1:16" customFormat="1" ht="13.5" customHeight="1" x14ac:dyDescent="0.2">
      <c r="A51" s="262"/>
      <c r="B51" s="386"/>
      <c r="C51" s="386"/>
      <c r="D51" s="386"/>
      <c r="E51" s="385" t="str">
        <f>Presupuesto!B50</f>
        <v>P46. Gestión para el fortalecimiento de la responsabilidad social, el bienestar institucional y la calidad de vida</v>
      </c>
      <c r="F51" s="385"/>
      <c r="G51" s="385"/>
      <c r="H51" s="78">
        <f>Presupuesto!F50</f>
        <v>1</v>
      </c>
      <c r="I51" s="78">
        <f>'5.Calidad de vida e inclusión'!S38</f>
        <v>0.97</v>
      </c>
      <c r="J51" s="78">
        <f>I51*Parámetros!$B$23+H51*Parámetros!$B$24</f>
        <v>0.97599999999999998</v>
      </c>
      <c r="K51" s="262"/>
    </row>
    <row r="52" spans="1:16" customFormat="1" ht="13.5" customHeight="1" x14ac:dyDescent="0.2">
      <c r="A52" s="262"/>
      <c r="B52" s="386"/>
      <c r="C52" s="386"/>
      <c r="D52" s="386"/>
      <c r="E52" s="385" t="str">
        <f>Presupuesto!B51</f>
        <v>P47. Protocolo, logística y eventos para la pertenencia, los estímulos y el bienestar</v>
      </c>
      <c r="F52" s="385"/>
      <c r="G52" s="385"/>
      <c r="H52" s="78">
        <f>Presupuesto!F51</f>
        <v>1</v>
      </c>
      <c r="I52" s="78">
        <f>'5.Calidad de vida e inclusión'!S39</f>
        <v>0.97499999999999998</v>
      </c>
      <c r="J52" s="78">
        <f>I52*Parámetros!$B$23+H52*Parámetros!$B$24</f>
        <v>0.98</v>
      </c>
      <c r="K52" s="262"/>
    </row>
    <row r="53" spans="1:16" ht="20.25" customHeight="1" x14ac:dyDescent="0.2"/>
    <row r="54" spans="1:16" s="9" customFormat="1" ht="27" customHeight="1" x14ac:dyDescent="0.2">
      <c r="A54" s="262"/>
      <c r="B54" s="390" t="s">
        <v>61</v>
      </c>
      <c r="C54" s="390"/>
      <c r="D54" s="390"/>
      <c r="E54" s="186" t="s">
        <v>39</v>
      </c>
      <c r="F54" s="186" t="s">
        <v>38</v>
      </c>
      <c r="G54" s="186" t="s">
        <v>42</v>
      </c>
      <c r="H54" s="262"/>
      <c r="I54" s="262"/>
      <c r="J54" s="262"/>
      <c r="K54" s="262"/>
      <c r="L54"/>
      <c r="M54"/>
      <c r="N54"/>
      <c r="O54"/>
      <c r="P54"/>
    </row>
    <row r="55" spans="1:16" customFormat="1" ht="47.25" customHeight="1" x14ac:dyDescent="0.2">
      <c r="A55" s="262"/>
      <c r="B55" s="386" t="s">
        <v>52</v>
      </c>
      <c r="C55" s="386"/>
      <c r="D55" s="386"/>
      <c r="E55" s="109">
        <f>Presupuesto!F55</f>
        <v>0.92571488800202284</v>
      </c>
      <c r="F55" s="109">
        <f>'Resumen 3 Niveles'!C17</f>
        <v>0.94281060606060596</v>
      </c>
      <c r="G55" s="109">
        <f>E55*Parámetros!$B$24+Parámetros!$B$23*F55</f>
        <v>0.93939146244888938</v>
      </c>
      <c r="H55" s="272"/>
      <c r="I55" s="272"/>
      <c r="J55" s="272"/>
      <c r="K55" s="262"/>
    </row>
    <row r="56" spans="1:16" customFormat="1" ht="47.25" customHeight="1" x14ac:dyDescent="0.2">
      <c r="A56" s="262"/>
      <c r="B56" s="386" t="s">
        <v>504</v>
      </c>
      <c r="C56" s="386"/>
      <c r="D56" s="386"/>
      <c r="E56" s="109">
        <f>Presupuesto!F56</f>
        <v>0.91957116315663823</v>
      </c>
      <c r="F56" s="109">
        <f>'Resumen 3 Niveles'!C18</f>
        <v>0.94899370370370362</v>
      </c>
      <c r="G56" s="109">
        <f>E56*Parámetros!$B$24+Parámetros!$B$23*F56</f>
        <v>0.94310919559429052</v>
      </c>
      <c r="H56" s="272"/>
      <c r="I56" s="272"/>
      <c r="J56" s="272"/>
      <c r="K56" s="262"/>
    </row>
    <row r="57" spans="1:16" customFormat="1" ht="47.25" customHeight="1" x14ac:dyDescent="0.2">
      <c r="A57" s="262"/>
      <c r="B57" s="386" t="s">
        <v>389</v>
      </c>
      <c r="C57" s="386"/>
      <c r="D57" s="386"/>
      <c r="E57" s="109">
        <f>Presupuesto!F57</f>
        <v>0.82554101159561077</v>
      </c>
      <c r="F57" s="109">
        <f>'Resumen 3 Niveles'!C19</f>
        <v>0.94169583333333329</v>
      </c>
      <c r="G57" s="109">
        <f>E57*Parámetros!$B$24+Parámetros!$B$23*F57</f>
        <v>0.91846486898578883</v>
      </c>
      <c r="H57" s="272"/>
      <c r="I57" s="272"/>
      <c r="J57" s="272"/>
      <c r="K57" s="262"/>
    </row>
    <row r="58" spans="1:16" customFormat="1" ht="47.25" customHeight="1" x14ac:dyDescent="0.2">
      <c r="A58" s="262"/>
      <c r="B58" s="386" t="s">
        <v>503</v>
      </c>
      <c r="C58" s="386"/>
      <c r="D58" s="386"/>
      <c r="E58" s="109">
        <f>Presupuesto!F58</f>
        <v>0.82819231968390428</v>
      </c>
      <c r="F58" s="109">
        <f>'Resumen 3 Niveles'!C20</f>
        <v>0.9320507575757575</v>
      </c>
      <c r="G58" s="109">
        <f>E58*Parámetros!$B$24+Parámetros!$B$23*F58</f>
        <v>0.91127906999738684</v>
      </c>
      <c r="H58" s="272"/>
      <c r="I58" s="272"/>
      <c r="J58" s="272"/>
      <c r="K58" s="262"/>
    </row>
    <row r="59" spans="1:16" customFormat="1" ht="47.25" customHeight="1" x14ac:dyDescent="0.2">
      <c r="A59" s="262"/>
      <c r="B59" s="386" t="s">
        <v>493</v>
      </c>
      <c r="C59" s="386"/>
      <c r="D59" s="386"/>
      <c r="E59" s="109">
        <f>Presupuesto!F59</f>
        <v>0.97045448095359177</v>
      </c>
      <c r="F59" s="109">
        <f>'Resumen 3 Niveles'!C21</f>
        <v>0.96982249999999992</v>
      </c>
      <c r="G59" s="109">
        <f>E59*Parámetros!$B$24+Parámetros!$B$23*F59</f>
        <v>0.96994889619071822</v>
      </c>
      <c r="H59" s="272"/>
      <c r="I59" s="272"/>
      <c r="J59" s="272"/>
      <c r="K59" s="262"/>
    </row>
    <row r="60" spans="1:16" customFormat="1" ht="20.25" x14ac:dyDescent="0.3">
      <c r="A60" s="262"/>
      <c r="B60" s="389" t="s">
        <v>3</v>
      </c>
      <c r="C60" s="389"/>
      <c r="D60" s="389"/>
      <c r="E60" s="176">
        <f>Presupuesto!F60</f>
        <v>0.84499269692896151</v>
      </c>
      <c r="F60" s="176">
        <f>AVERAGE(F55:F59)</f>
        <v>0.9470746801346801</v>
      </c>
      <c r="G60" s="176">
        <f>E60*Parámetros!$B$24+Parámetros!$B$23*F60</f>
        <v>0.92665828349353641</v>
      </c>
      <c r="H60" s="272"/>
      <c r="I60" s="272"/>
      <c r="J60" s="272"/>
      <c r="K60" s="262"/>
    </row>
    <row r="61" spans="1:16" customFormat="1" ht="12.75" customHeight="1" x14ac:dyDescent="0.2">
      <c r="A61" s="262"/>
      <c r="B61" s="262"/>
      <c r="C61" s="262"/>
      <c r="D61" s="262"/>
      <c r="E61" s="262"/>
      <c r="F61" s="262"/>
      <c r="G61" s="262"/>
      <c r="H61" s="272"/>
      <c r="I61" s="272"/>
      <c r="J61" s="272"/>
      <c r="K61" s="262"/>
    </row>
    <row r="62" spans="1:16" customFormat="1" ht="12.75" customHeight="1" x14ac:dyDescent="0.2">
      <c r="A62" s="262"/>
      <c r="B62" s="262"/>
      <c r="C62" s="262"/>
      <c r="D62" s="262"/>
      <c r="E62" s="262"/>
      <c r="F62" s="262"/>
      <c r="G62" s="262"/>
      <c r="H62" s="272"/>
      <c r="I62" s="272"/>
      <c r="J62" s="272"/>
      <c r="K62" s="262"/>
    </row>
    <row r="63" spans="1:16" customFormat="1" ht="12.75" customHeight="1" x14ac:dyDescent="0.2">
      <c r="A63" s="262"/>
      <c r="B63" s="262"/>
      <c r="C63" s="262"/>
      <c r="D63" s="262"/>
      <c r="E63" s="262"/>
      <c r="F63" s="262"/>
      <c r="G63" s="262"/>
      <c r="H63" s="272"/>
      <c r="I63" s="272"/>
      <c r="J63" s="272"/>
      <c r="K63" s="262"/>
    </row>
    <row r="64" spans="1:16" customFormat="1" ht="12.75" customHeight="1" x14ac:dyDescent="0.2">
      <c r="A64" s="262"/>
      <c r="B64" s="262"/>
      <c r="C64" s="262"/>
      <c r="D64" s="262"/>
      <c r="E64" s="262"/>
      <c r="F64" s="262"/>
      <c r="G64" s="262"/>
      <c r="H64" s="272"/>
      <c r="I64" s="272"/>
      <c r="J64" s="272"/>
      <c r="K64" s="262"/>
    </row>
    <row r="65" spans="1:11" customFormat="1" ht="12.75" customHeight="1" x14ac:dyDescent="0.2">
      <c r="A65" s="262"/>
      <c r="B65" s="262"/>
      <c r="C65" s="262"/>
      <c r="D65" s="262"/>
      <c r="E65" s="262"/>
      <c r="F65" s="262"/>
      <c r="G65" s="262"/>
      <c r="H65" s="272"/>
      <c r="I65" s="272"/>
      <c r="J65" s="272"/>
      <c r="K65" s="262"/>
    </row>
    <row r="66" spans="1:11" customFormat="1" ht="12.75" customHeight="1" x14ac:dyDescent="0.2">
      <c r="A66" s="262"/>
      <c r="B66" s="262"/>
      <c r="C66" s="262"/>
      <c r="D66" s="262"/>
      <c r="E66" s="262"/>
      <c r="F66" s="262"/>
      <c r="G66" s="262"/>
      <c r="H66" s="272"/>
      <c r="I66" s="272"/>
      <c r="J66" s="272"/>
      <c r="K66" s="262"/>
    </row>
    <row r="67" spans="1:11" customFormat="1" ht="12.75" customHeight="1" x14ac:dyDescent="0.2">
      <c r="A67" s="262"/>
      <c r="B67" s="262"/>
      <c r="C67" s="262"/>
      <c r="D67" s="262"/>
      <c r="E67" s="262"/>
      <c r="F67" s="262"/>
      <c r="G67" s="262"/>
      <c r="H67" s="272"/>
      <c r="I67" s="272"/>
      <c r="J67" s="272"/>
      <c r="K67" s="262"/>
    </row>
    <row r="68" spans="1:11" customFormat="1" ht="12.75" customHeight="1" x14ac:dyDescent="0.2">
      <c r="A68" s="262"/>
      <c r="B68" s="262"/>
      <c r="C68" s="262"/>
      <c r="D68" s="262"/>
      <c r="E68" s="262"/>
      <c r="F68" s="262"/>
      <c r="G68" s="262"/>
      <c r="H68" s="272"/>
      <c r="I68" s="272"/>
      <c r="J68" s="272"/>
      <c r="K68" s="262"/>
    </row>
    <row r="69" spans="1:11" customFormat="1" ht="12.75" customHeight="1" x14ac:dyDescent="0.2">
      <c r="A69" s="262"/>
      <c r="B69" s="262"/>
      <c r="C69" s="262"/>
      <c r="D69" s="262"/>
      <c r="E69" s="262"/>
      <c r="F69" s="262"/>
      <c r="G69" s="262"/>
      <c r="H69" s="272"/>
      <c r="I69" s="272"/>
      <c r="J69" s="272"/>
      <c r="K69" s="262"/>
    </row>
    <row r="70" spans="1:11" customFormat="1" ht="12.75" customHeight="1" x14ac:dyDescent="0.2">
      <c r="A70" s="262"/>
      <c r="B70" s="262"/>
      <c r="C70" s="262"/>
      <c r="D70" s="262"/>
      <c r="E70" s="262"/>
      <c r="F70" s="262"/>
      <c r="G70" s="262"/>
      <c r="H70" s="272"/>
      <c r="I70" s="272"/>
      <c r="J70" s="272"/>
      <c r="K70" s="262"/>
    </row>
    <row r="71" spans="1:11" customFormat="1" ht="12.75" customHeight="1" x14ac:dyDescent="0.2">
      <c r="A71" s="262"/>
      <c r="B71" s="262"/>
      <c r="C71" s="262"/>
      <c r="D71" s="262"/>
      <c r="E71" s="262"/>
      <c r="F71" s="262"/>
      <c r="G71" s="262"/>
      <c r="H71" s="272"/>
      <c r="I71" s="272"/>
      <c r="J71" s="272"/>
      <c r="K71" s="262"/>
    </row>
    <row r="72" spans="1:11" customFormat="1" ht="12.75" customHeight="1" x14ac:dyDescent="0.2">
      <c r="A72" s="262"/>
      <c r="B72" s="262"/>
      <c r="C72" s="262"/>
      <c r="D72" s="262"/>
      <c r="E72" s="262"/>
      <c r="F72" s="262"/>
      <c r="G72" s="262"/>
      <c r="H72" s="272"/>
      <c r="I72" s="272"/>
      <c r="J72" s="272"/>
      <c r="K72" s="262"/>
    </row>
    <row r="73" spans="1:11" customFormat="1" ht="12.75" customHeight="1" x14ac:dyDescent="0.2">
      <c r="A73" s="262"/>
      <c r="B73" s="262"/>
      <c r="C73" s="262"/>
      <c r="D73" s="262"/>
      <c r="E73" s="262"/>
      <c r="F73" s="262"/>
      <c r="G73" s="262"/>
      <c r="H73" s="272"/>
      <c r="I73" s="272"/>
      <c r="J73" s="272"/>
      <c r="K73" s="262"/>
    </row>
    <row r="74" spans="1:11" customFormat="1" ht="12.75" customHeight="1" x14ac:dyDescent="0.2">
      <c r="A74" s="262"/>
      <c r="B74" s="262"/>
      <c r="C74" s="262"/>
      <c r="D74" s="262"/>
      <c r="E74" s="262"/>
      <c r="F74" s="262"/>
      <c r="G74" s="262"/>
      <c r="H74" s="272"/>
      <c r="I74" s="272"/>
      <c r="J74" s="272"/>
      <c r="K74" s="262"/>
    </row>
    <row r="75" spans="1:11" customFormat="1" ht="12.75" customHeight="1" x14ac:dyDescent="0.2">
      <c r="A75" s="262"/>
      <c r="B75" s="262"/>
      <c r="C75" s="262"/>
      <c r="D75" s="262"/>
      <c r="E75" s="262"/>
      <c r="F75" s="262"/>
      <c r="G75" s="262"/>
      <c r="H75" s="272"/>
      <c r="I75" s="272"/>
      <c r="J75" s="272"/>
      <c r="K75" s="262"/>
    </row>
    <row r="76" spans="1:11" customFormat="1" ht="12.75" customHeight="1" x14ac:dyDescent="0.2">
      <c r="A76" s="262"/>
      <c r="B76" s="262"/>
      <c r="C76" s="262"/>
      <c r="D76" s="262"/>
      <c r="E76" s="262"/>
      <c r="F76" s="262"/>
      <c r="G76" s="262"/>
      <c r="H76" s="272"/>
      <c r="I76" s="272"/>
      <c r="J76" s="272"/>
      <c r="K76" s="262"/>
    </row>
    <row r="77" spans="1:11" customFormat="1" ht="12.75" customHeight="1" x14ac:dyDescent="0.2">
      <c r="A77" s="262"/>
      <c r="B77" s="262"/>
      <c r="C77" s="262"/>
      <c r="D77" s="262"/>
      <c r="E77" s="262"/>
      <c r="F77" s="262"/>
      <c r="G77" s="262"/>
      <c r="H77" s="272"/>
      <c r="I77" s="272"/>
      <c r="J77" s="272"/>
      <c r="K77" s="262"/>
    </row>
    <row r="78" spans="1:11" customFormat="1" ht="12.75" customHeight="1" x14ac:dyDescent="0.2">
      <c r="A78" s="262"/>
      <c r="B78" s="262"/>
      <c r="C78" s="262"/>
      <c r="D78" s="262"/>
      <c r="E78" s="262"/>
      <c r="F78" s="262"/>
      <c r="G78" s="262"/>
      <c r="H78" s="272"/>
      <c r="I78" s="272"/>
      <c r="J78" s="272"/>
      <c r="K78" s="262"/>
    </row>
    <row r="79" spans="1:11" customFormat="1" ht="12.75" customHeight="1" x14ac:dyDescent="0.2">
      <c r="A79" s="262"/>
      <c r="B79" s="262"/>
      <c r="C79" s="262"/>
      <c r="D79" s="262"/>
      <c r="E79" s="262"/>
      <c r="F79" s="262"/>
      <c r="G79" s="262"/>
      <c r="H79" s="272"/>
      <c r="I79" s="272"/>
      <c r="J79" s="272"/>
      <c r="K79" s="262"/>
    </row>
    <row r="80" spans="1:11" ht="12.75" customHeight="1" x14ac:dyDescent="0.2"/>
    <row r="81" ht="12.75" customHeight="1" x14ac:dyDescent="0.2"/>
    <row r="82" ht="12.75" customHeight="1" x14ac:dyDescent="0.2"/>
  </sheetData>
  <mergeCells count="62">
    <mergeCell ref="I2:J2"/>
    <mergeCell ref="B60:D60"/>
    <mergeCell ref="B54:D54"/>
    <mergeCell ref="B55:D55"/>
    <mergeCell ref="B56:D56"/>
    <mergeCell ref="B57:D57"/>
    <mergeCell ref="B58:D58"/>
    <mergeCell ref="E4:G5"/>
    <mergeCell ref="B59:D59"/>
    <mergeCell ref="E13:G13"/>
    <mergeCell ref="E6:G6"/>
    <mergeCell ref="E7:G7"/>
    <mergeCell ref="E8:G8"/>
    <mergeCell ref="E9:G9"/>
    <mergeCell ref="E10:G10"/>
    <mergeCell ref="E11:G11"/>
    <mergeCell ref="E31:G31"/>
    <mergeCell ref="E25:G25"/>
    <mergeCell ref="E14:G14"/>
    <mergeCell ref="E36:G36"/>
    <mergeCell ref="E20:G20"/>
    <mergeCell ref="E21:G21"/>
    <mergeCell ref="E22:G22"/>
    <mergeCell ref="E24:G24"/>
    <mergeCell ref="E23:G23"/>
    <mergeCell ref="E15:G15"/>
    <mergeCell ref="E16:G16"/>
    <mergeCell ref="E17:G17"/>
    <mergeCell ref="E18:G18"/>
    <mergeCell ref="E19:G19"/>
    <mergeCell ref="B4:D5"/>
    <mergeCell ref="E38:G38"/>
    <mergeCell ref="E39:G39"/>
    <mergeCell ref="E40:G40"/>
    <mergeCell ref="E41:G41"/>
    <mergeCell ref="E37:G37"/>
    <mergeCell ref="E26:G26"/>
    <mergeCell ref="E27:G27"/>
    <mergeCell ref="E28:G28"/>
    <mergeCell ref="E29:G29"/>
    <mergeCell ref="E30:G30"/>
    <mergeCell ref="E32:G32"/>
    <mergeCell ref="E33:G33"/>
    <mergeCell ref="E34:G34"/>
    <mergeCell ref="E35:G35"/>
    <mergeCell ref="E12:G12"/>
    <mergeCell ref="E52:G52"/>
    <mergeCell ref="B6:D16"/>
    <mergeCell ref="B17:D25"/>
    <mergeCell ref="B26:D33"/>
    <mergeCell ref="B34:D44"/>
    <mergeCell ref="B45:D52"/>
    <mergeCell ref="E47:G47"/>
    <mergeCell ref="E48:G48"/>
    <mergeCell ref="E49:G49"/>
    <mergeCell ref="E50:G50"/>
    <mergeCell ref="E51:G51"/>
    <mergeCell ref="E42:G42"/>
    <mergeCell ref="E43:G43"/>
    <mergeCell ref="E44:G44"/>
    <mergeCell ref="E45:G45"/>
    <mergeCell ref="E46:G46"/>
  </mergeCells>
  <hyperlinks>
    <hyperlink ref="I2" location="'TABLA CONTENIDO'!A1" display="Menú Principal" xr:uid="{00000000-0004-0000-0800-000000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39F5A68A-3C08-43E1-928F-D2DAD65D7BE0}">
            <x14:iconSet iconSet="5Arrows">
              <x14:cfvo type="percent">
                <xm:f>0</xm:f>
              </x14:cfvo>
              <x14:cfvo type="num">
                <xm:f>Parámetros!$B$18</xm:f>
              </x14:cfvo>
              <x14:cfvo type="num">
                <xm:f>Parámetros!$B$17</xm:f>
              </x14:cfvo>
              <x14:cfvo type="num">
                <xm:f>Parámetros!$B$16</xm:f>
              </x14:cfvo>
              <x14:cfvo type="num">
                <xm:f>Parámetros!$B$15</xm:f>
              </x14:cfvo>
            </x14:iconSet>
          </x14:cfRule>
          <xm:sqref>H6:J52 E55:G60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4"/>
  <dimension ref="A1:H203"/>
  <sheetViews>
    <sheetView topLeftCell="A82" zoomScale="80" zoomScaleNormal="80" workbookViewId="0">
      <selection activeCell="B4" sqref="B4:C21"/>
    </sheetView>
  </sheetViews>
  <sheetFormatPr baseColWidth="10" defaultColWidth="0" defaultRowHeight="21" zeroHeight="1" x14ac:dyDescent="0.35"/>
  <cols>
    <col min="1" max="1" width="8.7109375" style="107" customWidth="1"/>
    <col min="2" max="2" width="98.140625" style="19" bestFit="1" customWidth="1"/>
    <col min="3" max="3" width="27" style="19" customWidth="1"/>
    <col min="4" max="4" width="23" style="19" customWidth="1"/>
    <col min="5" max="5" width="24.5703125" style="123" customWidth="1"/>
    <col min="6" max="6" width="12.5703125" style="123" hidden="1" customWidth="1"/>
    <col min="7" max="16384" width="2" style="12" hidden="1"/>
  </cols>
  <sheetData>
    <row r="1" spans="1:8" s="262" customFormat="1" ht="21.75" thickBot="1" x14ac:dyDescent="0.4">
      <c r="E1" s="313"/>
      <c r="F1" s="313"/>
    </row>
    <row r="2" spans="1:8" s="262" customFormat="1" ht="51.75" customHeight="1" thickBot="1" x14ac:dyDescent="0.4">
      <c r="B2" s="314"/>
      <c r="C2" s="317" t="s">
        <v>529</v>
      </c>
      <c r="D2" s="315"/>
      <c r="E2" s="315"/>
      <c r="F2" s="315"/>
      <c r="H2" s="315"/>
    </row>
    <row r="3" spans="1:8" s="262" customFormat="1" x14ac:dyDescent="0.35">
      <c r="E3" s="315"/>
      <c r="F3" s="315"/>
      <c r="H3" s="316"/>
    </row>
    <row r="4" spans="1:8" ht="35.25" customHeight="1" x14ac:dyDescent="0.35">
      <c r="A4" s="262"/>
      <c r="B4" s="183" t="s">
        <v>512</v>
      </c>
      <c r="C4" s="184">
        <f>'Resumen Pilares'!G22</f>
        <v>0.90687667090677326</v>
      </c>
      <c r="D4" s="318"/>
      <c r="E4" s="315"/>
      <c r="F4" s="178"/>
      <c r="H4" s="41" t="s">
        <v>18</v>
      </c>
    </row>
    <row r="5" spans="1:8" s="216" customFormat="1" ht="24" customHeight="1" x14ac:dyDescent="0.35">
      <c r="A5" s="312">
        <v>1</v>
      </c>
      <c r="B5" s="182" t="s">
        <v>567</v>
      </c>
      <c r="C5" s="179">
        <f>'Resumen Pilares'!C25</f>
        <v>0.86692390965183075</v>
      </c>
      <c r="D5" s="319"/>
      <c r="E5" s="315"/>
      <c r="F5" s="178"/>
      <c r="H5" s="121" t="str">
        <f>B5</f>
        <v>Excelencia Académica para la Formación Integral</v>
      </c>
    </row>
    <row r="6" spans="1:8" s="216" customFormat="1" ht="24" customHeight="1" x14ac:dyDescent="0.35">
      <c r="A6" s="312">
        <v>2</v>
      </c>
      <c r="B6" s="182" t="s">
        <v>508</v>
      </c>
      <c r="C6" s="179">
        <f>'Resumen Pilares'!C26</f>
        <v>0.99152542372881358</v>
      </c>
      <c r="D6" s="312"/>
      <c r="E6" s="315"/>
      <c r="F6" s="178"/>
      <c r="H6" s="121" t="str">
        <f>B6</f>
        <v>Creación, Gestión y Transferencia del conocimiento</v>
      </c>
    </row>
    <row r="7" spans="1:8" s="216" customFormat="1" ht="24" customHeight="1" x14ac:dyDescent="0.35">
      <c r="A7" s="312">
        <v>3</v>
      </c>
      <c r="B7" s="182" t="s">
        <v>509</v>
      </c>
      <c r="C7" s="179">
        <f>'Resumen Pilares'!C27</f>
        <v>1</v>
      </c>
      <c r="D7" s="312"/>
      <c r="E7" s="315"/>
      <c r="F7" s="178"/>
      <c r="H7" s="121" t="str">
        <f>B7</f>
        <v>Gestión del Contexto y Visibilidad Nacional e Internacional</v>
      </c>
    </row>
    <row r="8" spans="1:8" s="216" customFormat="1" ht="24" customHeight="1" x14ac:dyDescent="0.35">
      <c r="A8" s="312">
        <v>4</v>
      </c>
      <c r="B8" s="182" t="s">
        <v>510</v>
      </c>
      <c r="C8" s="179">
        <f>'Resumen Pilares'!C28</f>
        <v>0.734575996461863</v>
      </c>
      <c r="D8" s="312"/>
      <c r="E8" s="315"/>
      <c r="F8" s="178"/>
      <c r="H8" s="121" t="str">
        <f>B8</f>
        <v>Gestión y sostenibilidad Institucional</v>
      </c>
    </row>
    <row r="9" spans="1:8" s="216" customFormat="1" ht="24" customHeight="1" x14ac:dyDescent="0.35">
      <c r="A9" s="312">
        <v>5</v>
      </c>
      <c r="B9" s="182" t="s">
        <v>511</v>
      </c>
      <c r="C9" s="179">
        <f>'Resumen Pilares'!C29</f>
        <v>0.94135802469135799</v>
      </c>
      <c r="D9" s="312"/>
      <c r="E9" s="315"/>
      <c r="F9" s="178"/>
      <c r="H9" s="121" t="str">
        <f>B9</f>
        <v>Bienestar Institucional, Calidad de Vida e Inclusión en contextos universitarios</v>
      </c>
    </row>
    <row r="10" spans="1:8" ht="35.25" customHeight="1" x14ac:dyDescent="0.35">
      <c r="A10" s="262"/>
      <c r="B10" s="183" t="s">
        <v>513</v>
      </c>
      <c r="C10" s="184">
        <f>AVERAGE(C11:C15)</f>
        <v>0.91340663679462875</v>
      </c>
      <c r="D10" s="262"/>
      <c r="E10" s="315"/>
      <c r="F10" s="178"/>
      <c r="H10" s="122"/>
    </row>
    <row r="11" spans="1:8" ht="24" customHeight="1" x14ac:dyDescent="0.35">
      <c r="A11" s="312">
        <v>1</v>
      </c>
      <c r="B11" s="182" t="s">
        <v>567</v>
      </c>
      <c r="C11" s="179">
        <f>'1. Excelencia Académica'!R11</f>
        <v>0.84524718036210311</v>
      </c>
      <c r="D11" s="262"/>
      <c r="E11" s="315"/>
      <c r="F11" s="178"/>
      <c r="H11" s="191">
        <f>'Resumen Proyectos'!H55</f>
        <v>0</v>
      </c>
    </row>
    <row r="12" spans="1:8" ht="24" customHeight="1" x14ac:dyDescent="0.35">
      <c r="A12" s="312">
        <v>2</v>
      </c>
      <c r="B12" s="182" t="s">
        <v>508</v>
      </c>
      <c r="C12" s="179">
        <f>'2. Creación, Gestión y Transf'!R10</f>
        <v>0.94897883597883592</v>
      </c>
      <c r="D12" s="262"/>
      <c r="E12" s="315"/>
      <c r="F12" s="178"/>
      <c r="H12" s="191">
        <f>'Resumen Proyectos'!H56</f>
        <v>0</v>
      </c>
    </row>
    <row r="13" spans="1:8" ht="24" customHeight="1" x14ac:dyDescent="0.35">
      <c r="A13" s="312">
        <v>3</v>
      </c>
      <c r="B13" s="182" t="s">
        <v>509</v>
      </c>
      <c r="C13" s="179">
        <f>'3.Gestión del contexto y visibi'!R10</f>
        <v>0.93899013480392157</v>
      </c>
      <c r="D13" s="262"/>
      <c r="E13" s="315"/>
      <c r="F13" s="178"/>
      <c r="H13" s="191">
        <f>'Resumen Proyectos'!H57</f>
        <v>0</v>
      </c>
    </row>
    <row r="14" spans="1:8" ht="24" customHeight="1" x14ac:dyDescent="0.35">
      <c r="A14" s="312">
        <v>4</v>
      </c>
      <c r="B14" s="182" t="s">
        <v>510</v>
      </c>
      <c r="C14" s="179">
        <f>'4.Gestión y Sostenibilidad Inst'!R12</f>
        <v>0.83769203282828286</v>
      </c>
      <c r="D14" s="262"/>
      <c r="E14" s="315"/>
      <c r="F14" s="178"/>
      <c r="H14" s="191">
        <f>'Resumen Proyectos'!H58</f>
        <v>0</v>
      </c>
    </row>
    <row r="15" spans="1:8" ht="24" customHeight="1" x14ac:dyDescent="0.35">
      <c r="A15" s="312">
        <v>5</v>
      </c>
      <c r="B15" s="182" t="s">
        <v>511</v>
      </c>
      <c r="C15" s="179">
        <f>'5.Calidad de vida e inclusión'!R8</f>
        <v>0.99612499999999993</v>
      </c>
      <c r="D15" s="262"/>
      <c r="E15" s="315"/>
      <c r="F15" s="178"/>
      <c r="H15" s="191">
        <f>'Resumen Proyectos'!H59</f>
        <v>0</v>
      </c>
    </row>
    <row r="16" spans="1:8" ht="36" customHeight="1" x14ac:dyDescent="0.35">
      <c r="A16" s="262"/>
      <c r="B16" s="183" t="s">
        <v>4</v>
      </c>
      <c r="C16" s="184">
        <f>AVERAGE(C17:C21)</f>
        <v>0.9470746801346801</v>
      </c>
      <c r="D16" s="320"/>
      <c r="E16" s="315"/>
      <c r="F16" s="178"/>
      <c r="H16" s="121"/>
    </row>
    <row r="17" spans="1:8" ht="24" customHeight="1" x14ac:dyDescent="0.35">
      <c r="A17" s="312">
        <v>1</v>
      </c>
      <c r="B17" s="182" t="s">
        <v>567</v>
      </c>
      <c r="C17" s="179">
        <f>'1. Excelencia Académica'!S30</f>
        <v>0.94281060606060596</v>
      </c>
      <c r="D17" s="321"/>
      <c r="E17" s="315"/>
      <c r="F17" s="178"/>
      <c r="H17" s="191">
        <f>'Resumen Proyectos'!H55</f>
        <v>0</v>
      </c>
    </row>
    <row r="18" spans="1:8" ht="24" customHeight="1" x14ac:dyDescent="0.35">
      <c r="A18" s="312">
        <v>2</v>
      </c>
      <c r="B18" s="182" t="s">
        <v>508</v>
      </c>
      <c r="C18" s="179">
        <f>'2. Creación, Gestión y Transf'!S28</f>
        <v>0.94899370370370362</v>
      </c>
      <c r="D18" s="321"/>
      <c r="E18" s="315"/>
      <c r="F18" s="178"/>
      <c r="H18" s="191">
        <f>'Resumen Proyectos'!H56</f>
        <v>0</v>
      </c>
    </row>
    <row r="19" spans="1:8" ht="24" customHeight="1" x14ac:dyDescent="0.35">
      <c r="A19" s="312">
        <v>3</v>
      </c>
      <c r="B19" s="182" t="s">
        <v>509</v>
      </c>
      <c r="C19" s="179">
        <f>'3.Gestión del contexto y visibi'!S27</f>
        <v>0.94169583333333329</v>
      </c>
      <c r="D19" s="262"/>
      <c r="E19" s="315"/>
      <c r="F19" s="178"/>
      <c r="H19" s="191">
        <f>'Resumen Proyectos'!H57</f>
        <v>0</v>
      </c>
    </row>
    <row r="20" spans="1:8" ht="24" customHeight="1" x14ac:dyDescent="0.35">
      <c r="A20" s="312">
        <v>4</v>
      </c>
      <c r="B20" s="182" t="s">
        <v>510</v>
      </c>
      <c r="C20" s="179">
        <f>'4.Gestión y Sostenibilidad Inst'!S32</f>
        <v>0.9320507575757575</v>
      </c>
      <c r="D20" s="262"/>
      <c r="E20" s="315"/>
      <c r="F20" s="178"/>
      <c r="H20" s="191">
        <f>'Resumen Proyectos'!H58</f>
        <v>0</v>
      </c>
    </row>
    <row r="21" spans="1:8" ht="24" customHeight="1" x14ac:dyDescent="0.35">
      <c r="A21" s="312">
        <v>5</v>
      </c>
      <c r="B21" s="182" t="s">
        <v>511</v>
      </c>
      <c r="C21" s="179">
        <f>'5.Calidad de vida e inclusión'!S21</f>
        <v>0.96982249999999992</v>
      </c>
      <c r="D21" s="262"/>
      <c r="E21" s="315"/>
      <c r="F21" s="178"/>
      <c r="H21" s="191">
        <f>'Resumen Proyectos'!H59</f>
        <v>0</v>
      </c>
    </row>
    <row r="22" spans="1:8" x14ac:dyDescent="0.35">
      <c r="A22" s="262"/>
      <c r="B22" s="262"/>
      <c r="C22" s="262"/>
      <c r="D22" s="262"/>
      <c r="E22" s="313"/>
      <c r="F22" s="177"/>
    </row>
    <row r="23" spans="1:8" x14ac:dyDescent="0.35">
      <c r="A23" s="20"/>
      <c r="B23" s="20"/>
      <c r="C23" s="20"/>
      <c r="D23" s="20"/>
      <c r="E23" s="122"/>
      <c r="F23" s="122"/>
    </row>
    <row r="24" spans="1:8" x14ac:dyDescent="0.35">
      <c r="A24" s="20"/>
      <c r="B24" s="20"/>
      <c r="C24" s="20"/>
      <c r="D24" s="20"/>
      <c r="E24" s="122"/>
      <c r="F24" s="122"/>
    </row>
    <row r="25" spans="1:8" x14ac:dyDescent="0.35">
      <c r="A25" s="20"/>
      <c r="B25" s="20"/>
      <c r="C25" s="20"/>
      <c r="D25" s="20"/>
      <c r="E25" s="122"/>
      <c r="F25" s="122"/>
    </row>
    <row r="26" spans="1:8" x14ac:dyDescent="0.35">
      <c r="A26" s="20"/>
      <c r="B26" s="20"/>
      <c r="C26" s="20"/>
      <c r="D26" s="20"/>
      <c r="E26" s="122"/>
      <c r="F26" s="122"/>
    </row>
    <row r="27" spans="1:8" x14ac:dyDescent="0.35">
      <c r="A27" s="20"/>
      <c r="B27" s="20"/>
      <c r="C27" s="20"/>
      <c r="D27" s="20"/>
      <c r="E27" s="122"/>
      <c r="F27" s="122"/>
    </row>
    <row r="28" spans="1:8" x14ac:dyDescent="0.35">
      <c r="A28" s="20"/>
      <c r="B28" s="20"/>
      <c r="C28" s="20"/>
      <c r="D28" s="20"/>
      <c r="E28" s="122"/>
      <c r="F28" s="122"/>
    </row>
    <row r="29" spans="1:8" x14ac:dyDescent="0.35">
      <c r="A29" s="20"/>
      <c r="B29" s="20"/>
      <c r="C29" s="20"/>
      <c r="D29" s="20"/>
      <c r="E29" s="122"/>
      <c r="F29" s="122"/>
    </row>
    <row r="30" spans="1:8" x14ac:dyDescent="0.35">
      <c r="A30" s="20"/>
      <c r="B30" s="20"/>
      <c r="C30" s="20"/>
      <c r="D30" s="20"/>
      <c r="E30" s="122"/>
      <c r="F30" s="122"/>
    </row>
    <row r="31" spans="1:8" x14ac:dyDescent="0.35">
      <c r="A31" s="20"/>
      <c r="B31" s="20"/>
      <c r="C31" s="20"/>
      <c r="D31" s="20"/>
      <c r="E31" s="122"/>
      <c r="F31" s="122"/>
    </row>
    <row r="32" spans="1:8" x14ac:dyDescent="0.35">
      <c r="A32" s="20"/>
      <c r="B32" s="20"/>
      <c r="C32" s="20"/>
      <c r="D32" s="20"/>
      <c r="E32" s="122"/>
      <c r="F32" s="122"/>
    </row>
    <row r="33" spans="1:6" x14ac:dyDescent="0.35">
      <c r="A33" s="20"/>
      <c r="B33" s="20"/>
      <c r="C33" s="20"/>
      <c r="D33" s="20"/>
      <c r="E33" s="122"/>
      <c r="F33" s="122"/>
    </row>
    <row r="34" spans="1:6" x14ac:dyDescent="0.35">
      <c r="A34" s="20"/>
      <c r="B34" s="20"/>
      <c r="C34" s="20"/>
      <c r="D34" s="20"/>
      <c r="E34" s="122"/>
      <c r="F34" s="122"/>
    </row>
    <row r="35" spans="1:6" x14ac:dyDescent="0.35">
      <c r="A35" s="20"/>
      <c r="B35" s="20"/>
      <c r="C35" s="20"/>
      <c r="D35" s="20"/>
      <c r="E35" s="122"/>
      <c r="F35" s="122"/>
    </row>
    <row r="36" spans="1:6" x14ac:dyDescent="0.35">
      <c r="A36" s="20"/>
      <c r="B36" s="20"/>
      <c r="C36" s="20"/>
      <c r="D36" s="20"/>
      <c r="E36" s="122"/>
      <c r="F36" s="122"/>
    </row>
    <row r="37" spans="1:6" x14ac:dyDescent="0.35">
      <c r="A37" s="20"/>
      <c r="B37" s="20"/>
      <c r="C37" s="20"/>
      <c r="D37" s="20"/>
      <c r="E37" s="122"/>
      <c r="F37" s="122"/>
    </row>
    <row r="38" spans="1:6" x14ac:dyDescent="0.35">
      <c r="A38" s="20"/>
      <c r="B38" s="20"/>
      <c r="C38" s="20"/>
      <c r="D38" s="20"/>
      <c r="E38" s="122"/>
      <c r="F38" s="122"/>
    </row>
    <row r="39" spans="1:6" x14ac:dyDescent="0.35">
      <c r="A39" s="20"/>
      <c r="B39" s="20"/>
      <c r="C39" s="20"/>
      <c r="D39" s="20"/>
      <c r="E39" s="122"/>
      <c r="F39" s="122"/>
    </row>
    <row r="40" spans="1:6" x14ac:dyDescent="0.35">
      <c r="A40" s="20"/>
      <c r="B40" s="20"/>
      <c r="C40" s="20"/>
      <c r="D40" s="20"/>
      <c r="E40" s="122"/>
      <c r="F40" s="122"/>
    </row>
    <row r="41" spans="1:6" x14ac:dyDescent="0.35">
      <c r="A41" s="20"/>
      <c r="B41" s="20"/>
      <c r="C41" s="20"/>
      <c r="D41" s="20"/>
      <c r="E41" s="122"/>
      <c r="F41" s="122"/>
    </row>
    <row r="42" spans="1:6" x14ac:dyDescent="0.35">
      <c r="A42" s="20"/>
      <c r="B42" s="20"/>
      <c r="C42" s="20"/>
      <c r="D42" s="20"/>
      <c r="E42" s="122"/>
      <c r="F42" s="122"/>
    </row>
    <row r="43" spans="1:6" x14ac:dyDescent="0.35">
      <c r="A43" s="20"/>
      <c r="B43" s="20"/>
      <c r="C43" s="20"/>
      <c r="D43" s="20"/>
      <c r="E43" s="122"/>
      <c r="F43" s="122"/>
    </row>
    <row r="44" spans="1:6" x14ac:dyDescent="0.35">
      <c r="A44" s="20"/>
      <c r="B44" s="20"/>
      <c r="C44" s="20"/>
      <c r="D44" s="20"/>
      <c r="E44" s="122"/>
      <c r="F44" s="122"/>
    </row>
    <row r="45" spans="1:6" x14ac:dyDescent="0.35">
      <c r="A45" s="20"/>
      <c r="B45" s="20"/>
      <c r="C45" s="20"/>
      <c r="D45" s="20"/>
      <c r="E45" s="122"/>
      <c r="F45" s="122"/>
    </row>
    <row r="46" spans="1:6" x14ac:dyDescent="0.35">
      <c r="A46" s="20"/>
      <c r="B46" s="20"/>
      <c r="C46" s="20"/>
      <c r="D46" s="20"/>
      <c r="E46" s="122"/>
      <c r="F46" s="122"/>
    </row>
    <row r="47" spans="1:6" x14ac:dyDescent="0.35">
      <c r="A47" s="20"/>
      <c r="B47" s="20"/>
      <c r="C47" s="20"/>
      <c r="D47" s="20"/>
      <c r="E47" s="122"/>
      <c r="F47" s="122"/>
    </row>
    <row r="48" spans="1:6" ht="21.75" thickBot="1" x14ac:dyDescent="0.4">
      <c r="A48" s="20"/>
      <c r="B48" s="20"/>
      <c r="C48" s="20"/>
      <c r="D48" s="20"/>
      <c r="E48" s="122"/>
      <c r="F48" s="122"/>
    </row>
    <row r="49" spans="1:7" ht="40.5" customHeight="1" thickBot="1" x14ac:dyDescent="0.25">
      <c r="A49" s="20"/>
      <c r="B49" s="226" t="s">
        <v>22</v>
      </c>
      <c r="C49" s="221" t="s">
        <v>101</v>
      </c>
      <c r="D49" s="220" t="s">
        <v>46</v>
      </c>
      <c r="E49" s="20"/>
      <c r="F49" s="20"/>
      <c r="G49" s="217"/>
    </row>
    <row r="50" spans="1:7" ht="24" thickBot="1" x14ac:dyDescent="0.4">
      <c r="A50" s="20"/>
      <c r="B50" s="181" t="s">
        <v>534</v>
      </c>
      <c r="C50" s="180">
        <f>C4</f>
        <v>0.90687667090677326</v>
      </c>
      <c r="D50" s="224">
        <v>0.3</v>
      </c>
      <c r="E50" s="20"/>
      <c r="F50" s="20"/>
      <c r="G50" s="218"/>
    </row>
    <row r="51" spans="1:7" ht="24" thickBot="1" x14ac:dyDescent="0.4">
      <c r="A51" s="20"/>
      <c r="B51" s="181" t="s">
        <v>535</v>
      </c>
      <c r="C51" s="180">
        <f>C10</f>
        <v>0.91340663679462875</v>
      </c>
      <c r="D51" s="225">
        <v>0.3</v>
      </c>
      <c r="E51" s="122"/>
      <c r="F51" s="122"/>
      <c r="G51" s="219"/>
    </row>
    <row r="52" spans="1:7" ht="24" thickBot="1" x14ac:dyDescent="0.4">
      <c r="A52" s="20"/>
      <c r="B52" s="181" t="s">
        <v>536</v>
      </c>
      <c r="C52" s="180">
        <f>C16</f>
        <v>0.9470746801346801</v>
      </c>
      <c r="D52" s="228">
        <v>0.4</v>
      </c>
      <c r="E52" s="122"/>
      <c r="F52" s="122"/>
    </row>
    <row r="53" spans="1:7" ht="24" thickBot="1" x14ac:dyDescent="0.4">
      <c r="A53" s="20"/>
      <c r="B53" s="229" t="s">
        <v>575</v>
      </c>
      <c r="C53" s="230">
        <f>SUMPRODUCT(C50:C52,D50:D52)</f>
        <v>0.9249148643642926</v>
      </c>
      <c r="D53" s="359"/>
      <c r="E53" s="122"/>
      <c r="F53" s="122"/>
    </row>
    <row r="54" spans="1:7" x14ac:dyDescent="0.35">
      <c r="A54" s="20"/>
      <c r="B54" s="20"/>
      <c r="C54" s="20"/>
      <c r="D54" s="20"/>
      <c r="E54" s="122"/>
      <c r="F54" s="122"/>
    </row>
    <row r="55" spans="1:7" x14ac:dyDescent="0.35">
      <c r="A55" s="20"/>
      <c r="B55" s="20"/>
      <c r="C55" s="20"/>
      <c r="D55" s="20"/>
      <c r="E55" s="122"/>
      <c r="F55" s="122"/>
    </row>
    <row r="56" spans="1:7" x14ac:dyDescent="0.35">
      <c r="A56" s="20"/>
      <c r="B56" s="20"/>
      <c r="C56" s="20"/>
      <c r="D56" s="20"/>
      <c r="E56" s="122"/>
      <c r="F56" s="122"/>
    </row>
    <row r="57" spans="1:7" x14ac:dyDescent="0.35">
      <c r="A57" s="20"/>
      <c r="B57" s="20"/>
      <c r="C57" s="20"/>
      <c r="D57" s="20"/>
      <c r="E57" s="122"/>
      <c r="F57" s="122"/>
    </row>
    <row r="58" spans="1:7" x14ac:dyDescent="0.35">
      <c r="A58" s="20"/>
      <c r="B58" s="20"/>
      <c r="C58" s="20"/>
      <c r="D58" s="20"/>
      <c r="E58" s="122"/>
      <c r="F58" s="122"/>
    </row>
    <row r="59" spans="1:7" x14ac:dyDescent="0.35">
      <c r="A59" s="20"/>
      <c r="B59" s="20"/>
      <c r="C59" s="20"/>
      <c r="D59" s="20"/>
      <c r="E59" s="122"/>
      <c r="F59" s="122"/>
    </row>
    <row r="60" spans="1:7" x14ac:dyDescent="0.35">
      <c r="A60" s="20"/>
      <c r="B60" s="20"/>
      <c r="C60" s="20"/>
      <c r="D60" s="20"/>
      <c r="E60" s="122"/>
      <c r="F60" s="122"/>
    </row>
    <row r="61" spans="1:7" x14ac:dyDescent="0.35">
      <c r="A61" s="20"/>
      <c r="B61" s="20"/>
      <c r="C61" s="20"/>
      <c r="D61" s="20"/>
      <c r="E61" s="122"/>
      <c r="F61" s="122"/>
    </row>
    <row r="62" spans="1:7" x14ac:dyDescent="0.35">
      <c r="A62" s="20"/>
      <c r="B62" s="20"/>
      <c r="C62" s="20"/>
      <c r="D62" s="20"/>
      <c r="E62" s="122"/>
      <c r="F62" s="122"/>
    </row>
    <row r="63" spans="1:7" x14ac:dyDescent="0.35">
      <c r="A63" s="20"/>
      <c r="B63" s="20"/>
      <c r="C63" s="20"/>
      <c r="D63" s="20"/>
      <c r="E63" s="122"/>
      <c r="F63" s="122"/>
    </row>
    <row r="64" spans="1:7" x14ac:dyDescent="0.35">
      <c r="A64" s="20"/>
      <c r="B64" s="20"/>
      <c r="C64" s="20"/>
      <c r="D64" s="20"/>
      <c r="E64" s="122"/>
      <c r="F64" s="122"/>
    </row>
    <row r="65" spans="1:6" x14ac:dyDescent="0.35">
      <c r="A65" s="20"/>
      <c r="B65" s="20"/>
      <c r="C65" s="20"/>
      <c r="D65" s="20"/>
      <c r="E65" s="122"/>
      <c r="F65" s="122"/>
    </row>
    <row r="66" spans="1:6" x14ac:dyDescent="0.35">
      <c r="A66" s="20"/>
      <c r="B66" s="20"/>
      <c r="C66" s="20"/>
      <c r="D66" s="20"/>
      <c r="E66" s="122"/>
      <c r="F66" s="122"/>
    </row>
    <row r="67" spans="1:6" x14ac:dyDescent="0.35">
      <c r="A67" s="20"/>
      <c r="B67" s="20"/>
      <c r="C67" s="20"/>
      <c r="D67" s="20"/>
      <c r="E67" s="122"/>
      <c r="F67" s="122"/>
    </row>
    <row r="68" spans="1:6" x14ac:dyDescent="0.35">
      <c r="A68" s="20"/>
      <c r="B68" s="20"/>
      <c r="C68" s="20"/>
      <c r="D68" s="20"/>
      <c r="E68" s="122"/>
      <c r="F68" s="122"/>
    </row>
    <row r="69" spans="1:6" x14ac:dyDescent="0.35">
      <c r="A69" s="20"/>
      <c r="B69" s="20"/>
      <c r="C69" s="20"/>
      <c r="D69" s="20"/>
      <c r="E69" s="122"/>
      <c r="F69" s="122"/>
    </row>
    <row r="70" spans="1:6" x14ac:dyDescent="0.35">
      <c r="A70" s="20"/>
      <c r="B70" s="20"/>
      <c r="C70" s="20"/>
      <c r="D70" s="20"/>
      <c r="E70" s="122"/>
      <c r="F70" s="122"/>
    </row>
    <row r="71" spans="1:6" x14ac:dyDescent="0.35">
      <c r="A71" s="20"/>
      <c r="B71" s="20"/>
      <c r="C71" s="20"/>
      <c r="D71" s="20"/>
      <c r="E71" s="122"/>
      <c r="F71" s="122"/>
    </row>
    <row r="72" spans="1:6" x14ac:dyDescent="0.35">
      <c r="A72" s="20"/>
      <c r="B72" s="20"/>
      <c r="C72" s="20"/>
      <c r="D72" s="20"/>
      <c r="E72" s="122"/>
      <c r="F72" s="122"/>
    </row>
    <row r="73" spans="1:6" x14ac:dyDescent="0.35">
      <c r="A73" s="20"/>
      <c r="B73" s="20"/>
      <c r="C73" s="20"/>
      <c r="D73" s="20"/>
      <c r="E73" s="122"/>
      <c r="F73" s="122"/>
    </row>
    <row r="74" spans="1:6" ht="21.75" thickBot="1" x14ac:dyDescent="0.4">
      <c r="A74" s="20"/>
      <c r="B74" s="20"/>
      <c r="C74" s="20"/>
      <c r="D74" s="20"/>
      <c r="E74" s="122"/>
      <c r="F74" s="215"/>
    </row>
    <row r="75" spans="1:6" ht="24" thickBot="1" x14ac:dyDescent="0.4">
      <c r="A75" s="20"/>
      <c r="B75" s="257" t="s">
        <v>567</v>
      </c>
      <c r="C75" s="258" t="s">
        <v>101</v>
      </c>
      <c r="D75" s="259" t="s">
        <v>46</v>
      </c>
      <c r="E75" s="20"/>
      <c r="F75" s="215"/>
    </row>
    <row r="76" spans="1:6" ht="24" thickBot="1" x14ac:dyDescent="0.4">
      <c r="A76" s="20"/>
      <c r="B76" s="181" t="s">
        <v>534</v>
      </c>
      <c r="C76" s="180">
        <f>C5</f>
        <v>0.86692390965183075</v>
      </c>
      <c r="D76" s="224">
        <v>0.3</v>
      </c>
      <c r="E76" s="20"/>
      <c r="F76" s="215"/>
    </row>
    <row r="77" spans="1:6" ht="24" thickBot="1" x14ac:dyDescent="0.4">
      <c r="A77" s="20"/>
      <c r="B77" s="181" t="s">
        <v>535</v>
      </c>
      <c r="C77" s="180">
        <f>C11</f>
        <v>0.84524718036210311</v>
      </c>
      <c r="D77" s="225">
        <v>0.3</v>
      </c>
      <c r="E77" s="122"/>
      <c r="F77" s="215"/>
    </row>
    <row r="78" spans="1:6" ht="24" thickBot="1" x14ac:dyDescent="0.4">
      <c r="A78" s="20"/>
      <c r="B78" s="181" t="s">
        <v>536</v>
      </c>
      <c r="C78" s="180">
        <f>C17</f>
        <v>0.94281060606060596</v>
      </c>
      <c r="D78" s="228">
        <v>0.4</v>
      </c>
      <c r="E78" s="122"/>
      <c r="F78" s="215"/>
    </row>
    <row r="79" spans="1:6" ht="24" thickBot="1" x14ac:dyDescent="0.4">
      <c r="A79" s="20"/>
      <c r="B79" s="255" t="s">
        <v>626</v>
      </c>
      <c r="C79" s="256">
        <f>SUMPRODUCT(C76:C78,D76:D78)</f>
        <v>0.89077556942842251</v>
      </c>
      <c r="D79" s="227"/>
      <c r="E79" s="122"/>
      <c r="F79" s="215"/>
    </row>
    <row r="80" spans="1:6" x14ac:dyDescent="0.35">
      <c r="A80" s="20"/>
      <c r="B80" s="20"/>
      <c r="C80" s="20"/>
      <c r="D80" s="20"/>
      <c r="E80" s="122"/>
      <c r="F80" s="215"/>
    </row>
    <row r="81" spans="1:6" x14ac:dyDescent="0.35">
      <c r="A81" s="20"/>
      <c r="B81" s="20"/>
      <c r="C81" s="20"/>
      <c r="D81" s="20"/>
      <c r="E81" s="122"/>
      <c r="F81" s="215"/>
    </row>
    <row r="82" spans="1:6" x14ac:dyDescent="0.35">
      <c r="A82" s="20"/>
      <c r="B82" s="20"/>
      <c r="C82" s="20"/>
      <c r="D82" s="20"/>
      <c r="E82" s="122"/>
      <c r="F82" s="215"/>
    </row>
    <row r="83" spans="1:6" x14ac:dyDescent="0.35">
      <c r="A83" s="20"/>
      <c r="B83" s="20"/>
      <c r="C83" s="20"/>
      <c r="D83" s="20"/>
      <c r="E83" s="122"/>
      <c r="F83" s="215"/>
    </row>
    <row r="84" spans="1:6" x14ac:dyDescent="0.35">
      <c r="A84" s="20"/>
      <c r="B84" s="20"/>
      <c r="C84" s="20"/>
      <c r="D84" s="20"/>
      <c r="E84" s="122"/>
      <c r="F84" s="215"/>
    </row>
    <row r="85" spans="1:6" x14ac:dyDescent="0.35">
      <c r="A85" s="20"/>
      <c r="B85" s="20"/>
      <c r="C85" s="20"/>
      <c r="D85" s="20"/>
      <c r="E85" s="122"/>
      <c r="F85" s="215"/>
    </row>
    <row r="86" spans="1:6" x14ac:dyDescent="0.35">
      <c r="A86" s="20"/>
      <c r="B86" s="20"/>
      <c r="C86" s="20"/>
      <c r="D86" s="20"/>
      <c r="E86" s="122"/>
    </row>
    <row r="87" spans="1:6" x14ac:dyDescent="0.35">
      <c r="A87" s="20"/>
      <c r="B87" s="20"/>
      <c r="C87" s="20"/>
      <c r="D87" s="20"/>
      <c r="E87" s="122"/>
    </row>
    <row r="88" spans="1:6" x14ac:dyDescent="0.35">
      <c r="A88" s="20"/>
      <c r="B88" s="20"/>
      <c r="C88" s="20"/>
      <c r="D88" s="20"/>
      <c r="E88" s="122"/>
    </row>
    <row r="89" spans="1:6" x14ac:dyDescent="0.35">
      <c r="A89" s="20"/>
      <c r="B89" s="20"/>
      <c r="C89" s="20"/>
      <c r="D89" s="20"/>
      <c r="E89" s="122"/>
    </row>
    <row r="90" spans="1:6" x14ac:dyDescent="0.35">
      <c r="A90" s="20"/>
      <c r="B90" s="20"/>
      <c r="C90" s="20"/>
      <c r="D90" s="20"/>
      <c r="E90" s="122"/>
    </row>
    <row r="91" spans="1:6" x14ac:dyDescent="0.35">
      <c r="A91" s="20"/>
      <c r="B91" s="20"/>
      <c r="C91" s="20"/>
      <c r="D91" s="20"/>
      <c r="E91" s="122"/>
    </row>
    <row r="92" spans="1:6" x14ac:dyDescent="0.35">
      <c r="A92" s="20"/>
      <c r="B92" s="20"/>
      <c r="C92" s="20"/>
      <c r="D92" s="20"/>
      <c r="E92" s="122"/>
    </row>
    <row r="93" spans="1:6" x14ac:dyDescent="0.35">
      <c r="A93" s="20"/>
      <c r="B93" s="20"/>
      <c r="C93" s="20"/>
      <c r="D93" s="20"/>
      <c r="E93" s="122"/>
    </row>
    <row r="94" spans="1:6" x14ac:dyDescent="0.35">
      <c r="A94" s="20"/>
      <c r="B94" s="20"/>
      <c r="C94" s="20"/>
      <c r="D94" s="20"/>
      <c r="E94" s="122"/>
    </row>
    <row r="95" spans="1:6" x14ac:dyDescent="0.35">
      <c r="A95" s="20"/>
      <c r="B95" s="20"/>
      <c r="C95" s="20"/>
      <c r="D95" s="20"/>
      <c r="E95" s="122"/>
    </row>
    <row r="96" spans="1:6" x14ac:dyDescent="0.35">
      <c r="A96" s="20"/>
      <c r="B96" s="20"/>
      <c r="C96" s="20"/>
      <c r="D96" s="20"/>
      <c r="E96" s="122"/>
    </row>
    <row r="97" spans="1:5" x14ac:dyDescent="0.35">
      <c r="A97" s="20"/>
      <c r="B97" s="20"/>
      <c r="C97" s="20"/>
      <c r="D97" s="20"/>
      <c r="E97" s="122"/>
    </row>
    <row r="98" spans="1:5" x14ac:dyDescent="0.35">
      <c r="A98" s="20"/>
      <c r="B98" s="20"/>
      <c r="C98" s="20"/>
      <c r="D98" s="20"/>
      <c r="E98" s="122"/>
    </row>
    <row r="99" spans="1:5" x14ac:dyDescent="0.35">
      <c r="A99" s="20"/>
      <c r="B99" s="20"/>
      <c r="C99" s="20"/>
      <c r="D99" s="20"/>
      <c r="E99" s="122"/>
    </row>
    <row r="100" spans="1:5" ht="21.75" thickBot="1" x14ac:dyDescent="0.4">
      <c r="A100" s="20"/>
      <c r="B100" s="20"/>
      <c r="C100" s="20"/>
      <c r="D100" s="20"/>
      <c r="E100" s="122"/>
    </row>
    <row r="101" spans="1:5" ht="24" thickBot="1" x14ac:dyDescent="0.4">
      <c r="A101" s="20"/>
      <c r="B101" s="257" t="s">
        <v>508</v>
      </c>
      <c r="C101" s="258" t="s">
        <v>101</v>
      </c>
      <c r="D101" s="259" t="s">
        <v>46</v>
      </c>
      <c r="E101" s="20"/>
    </row>
    <row r="102" spans="1:5" ht="24" thickBot="1" x14ac:dyDescent="0.4">
      <c r="A102" s="20"/>
      <c r="B102" s="181" t="s">
        <v>534</v>
      </c>
      <c r="C102" s="180">
        <f>C6</f>
        <v>0.99152542372881358</v>
      </c>
      <c r="D102" s="224">
        <v>0.3</v>
      </c>
      <c r="E102" s="20"/>
    </row>
    <row r="103" spans="1:5" ht="24" thickBot="1" x14ac:dyDescent="0.4">
      <c r="A103" s="20"/>
      <c r="B103" s="181" t="s">
        <v>535</v>
      </c>
      <c r="C103" s="180">
        <f>C12</f>
        <v>0.94897883597883592</v>
      </c>
      <c r="D103" s="225">
        <v>0.3</v>
      </c>
      <c r="E103" s="122"/>
    </row>
    <row r="104" spans="1:5" ht="24" thickBot="1" x14ac:dyDescent="0.4">
      <c r="A104" s="20"/>
      <c r="B104" s="181" t="s">
        <v>536</v>
      </c>
      <c r="C104" s="180">
        <f>C18</f>
        <v>0.94899370370370362</v>
      </c>
      <c r="D104" s="228">
        <v>0.4</v>
      </c>
      <c r="E104" s="122"/>
    </row>
    <row r="105" spans="1:5" ht="24" thickBot="1" x14ac:dyDescent="0.4">
      <c r="A105" s="20"/>
      <c r="B105" s="255" t="s">
        <v>627</v>
      </c>
      <c r="C105" s="256">
        <f>SUMPRODUCT(C102:C104,D102:D104)</f>
        <v>0.96174875939377635</v>
      </c>
      <c r="D105" s="227"/>
      <c r="E105" s="122"/>
    </row>
    <row r="106" spans="1:5" x14ac:dyDescent="0.35">
      <c r="A106" s="20"/>
      <c r="B106" s="20"/>
      <c r="C106" s="20"/>
      <c r="D106" s="20"/>
      <c r="E106" s="122"/>
    </row>
    <row r="107" spans="1:5" x14ac:dyDescent="0.35">
      <c r="A107" s="20"/>
      <c r="B107" s="20"/>
      <c r="C107" s="20"/>
      <c r="D107" s="20"/>
      <c r="E107" s="122"/>
    </row>
    <row r="108" spans="1:5" x14ac:dyDescent="0.35">
      <c r="A108" s="20"/>
      <c r="B108" s="20"/>
      <c r="C108" s="20"/>
      <c r="D108" s="20"/>
      <c r="E108" s="122"/>
    </row>
    <row r="109" spans="1:5" x14ac:dyDescent="0.35">
      <c r="A109" s="20"/>
      <c r="B109" s="20"/>
      <c r="C109" s="20"/>
      <c r="D109" s="20"/>
      <c r="E109" s="122"/>
    </row>
    <row r="110" spans="1:5" x14ac:dyDescent="0.35">
      <c r="A110" s="20"/>
      <c r="B110" s="20"/>
      <c r="C110" s="20"/>
      <c r="D110" s="20"/>
      <c r="E110" s="122"/>
    </row>
    <row r="111" spans="1:5" x14ac:dyDescent="0.35">
      <c r="A111" s="20"/>
      <c r="B111" s="20"/>
      <c r="C111" s="20"/>
      <c r="D111" s="20"/>
      <c r="E111" s="122"/>
    </row>
    <row r="112" spans="1:5" x14ac:dyDescent="0.35">
      <c r="A112" s="20"/>
      <c r="B112" s="20"/>
      <c r="C112" s="20"/>
      <c r="D112" s="20"/>
      <c r="E112" s="122"/>
    </row>
    <row r="113" spans="1:5" x14ac:dyDescent="0.35">
      <c r="A113" s="20"/>
      <c r="B113" s="20"/>
      <c r="C113" s="20"/>
      <c r="D113" s="20"/>
      <c r="E113" s="122"/>
    </row>
    <row r="114" spans="1:5" x14ac:dyDescent="0.35">
      <c r="A114" s="20"/>
      <c r="B114" s="20"/>
      <c r="C114" s="20"/>
      <c r="D114" s="20"/>
      <c r="E114" s="122"/>
    </row>
    <row r="115" spans="1:5" x14ac:dyDescent="0.35">
      <c r="A115" s="20"/>
      <c r="B115" s="20"/>
      <c r="C115" s="20"/>
      <c r="D115" s="20"/>
      <c r="E115" s="122"/>
    </row>
    <row r="116" spans="1:5" x14ac:dyDescent="0.35">
      <c r="A116" s="20"/>
      <c r="B116" s="20"/>
      <c r="C116" s="20"/>
      <c r="D116" s="20"/>
      <c r="E116" s="122"/>
    </row>
    <row r="117" spans="1:5" x14ac:dyDescent="0.35">
      <c r="A117" s="20"/>
      <c r="B117" s="20"/>
      <c r="C117" s="20"/>
      <c r="D117" s="20"/>
      <c r="E117" s="122"/>
    </row>
    <row r="118" spans="1:5" x14ac:dyDescent="0.35">
      <c r="A118" s="20"/>
      <c r="B118" s="20"/>
      <c r="C118" s="20"/>
      <c r="D118" s="20"/>
      <c r="E118" s="122"/>
    </row>
    <row r="119" spans="1:5" x14ac:dyDescent="0.35">
      <c r="A119" s="20"/>
      <c r="B119" s="20"/>
      <c r="C119" s="20"/>
      <c r="D119" s="20"/>
      <c r="E119" s="122"/>
    </row>
    <row r="120" spans="1:5" x14ac:dyDescent="0.35">
      <c r="A120" s="20"/>
      <c r="B120" s="20"/>
      <c r="C120" s="20"/>
      <c r="D120" s="20"/>
      <c r="E120" s="122"/>
    </row>
    <row r="121" spans="1:5" x14ac:dyDescent="0.35">
      <c r="A121" s="20"/>
      <c r="B121" s="20"/>
      <c r="C121" s="20"/>
      <c r="D121" s="20"/>
      <c r="E121" s="122"/>
    </row>
    <row r="122" spans="1:5" x14ac:dyDescent="0.35">
      <c r="A122" s="20"/>
      <c r="B122" s="20"/>
      <c r="C122" s="20"/>
      <c r="D122" s="20"/>
      <c r="E122" s="122"/>
    </row>
    <row r="123" spans="1:5" x14ac:dyDescent="0.35">
      <c r="A123" s="20"/>
      <c r="B123" s="20"/>
      <c r="C123" s="20"/>
      <c r="D123" s="20"/>
      <c r="E123" s="122"/>
    </row>
    <row r="124" spans="1:5" x14ac:dyDescent="0.35">
      <c r="A124" s="20"/>
      <c r="B124" s="20"/>
      <c r="C124" s="20"/>
      <c r="D124" s="20"/>
      <c r="E124" s="122"/>
    </row>
    <row r="125" spans="1:5" x14ac:dyDescent="0.35">
      <c r="A125" s="20"/>
      <c r="B125" s="20"/>
      <c r="C125" s="20"/>
      <c r="D125" s="20"/>
      <c r="E125" s="122"/>
    </row>
    <row r="126" spans="1:5" ht="21.75" thickBot="1" x14ac:dyDescent="0.4">
      <c r="A126" s="20"/>
      <c r="B126" s="20"/>
      <c r="C126" s="20"/>
      <c r="D126" s="20"/>
      <c r="E126" s="122"/>
    </row>
    <row r="127" spans="1:5" ht="24" thickBot="1" x14ac:dyDescent="0.4">
      <c r="A127" s="20"/>
      <c r="B127" s="257" t="s">
        <v>509</v>
      </c>
      <c r="C127" s="258" t="s">
        <v>101</v>
      </c>
      <c r="D127" s="259" t="s">
        <v>46</v>
      </c>
      <c r="E127" s="20"/>
    </row>
    <row r="128" spans="1:5" ht="24" thickBot="1" x14ac:dyDescent="0.4">
      <c r="A128" s="20"/>
      <c r="B128" s="181" t="s">
        <v>534</v>
      </c>
      <c r="C128" s="180">
        <f>C7</f>
        <v>1</v>
      </c>
      <c r="D128" s="224">
        <v>0.3</v>
      </c>
      <c r="E128" s="20"/>
    </row>
    <row r="129" spans="1:5" ht="24" thickBot="1" x14ac:dyDescent="0.4">
      <c r="A129" s="20"/>
      <c r="B129" s="181" t="s">
        <v>535</v>
      </c>
      <c r="C129" s="180">
        <f>C13</f>
        <v>0.93899013480392157</v>
      </c>
      <c r="D129" s="225">
        <v>0.3</v>
      </c>
      <c r="E129" s="122"/>
    </row>
    <row r="130" spans="1:5" ht="24" thickBot="1" x14ac:dyDescent="0.4">
      <c r="A130" s="20"/>
      <c r="B130" s="181" t="s">
        <v>536</v>
      </c>
      <c r="C130" s="180">
        <f>C19</f>
        <v>0.94169583333333329</v>
      </c>
      <c r="D130" s="228">
        <v>0.4</v>
      </c>
      <c r="E130" s="122"/>
    </row>
    <row r="131" spans="1:5" ht="24" thickBot="1" x14ac:dyDescent="0.4">
      <c r="A131" s="20"/>
      <c r="B131" s="255" t="s">
        <v>628</v>
      </c>
      <c r="C131" s="256">
        <f>SUMPRODUCT(C128:C130,D128:D130)</f>
        <v>0.95837537377450976</v>
      </c>
      <c r="D131" s="227"/>
      <c r="E131" s="122"/>
    </row>
    <row r="132" spans="1:5" x14ac:dyDescent="0.35">
      <c r="A132" s="20"/>
      <c r="B132" s="20"/>
      <c r="C132" s="20"/>
      <c r="D132" s="20"/>
      <c r="E132" s="122"/>
    </row>
    <row r="133" spans="1:5" x14ac:dyDescent="0.35">
      <c r="A133" s="20"/>
      <c r="B133" s="20"/>
      <c r="C133" s="20"/>
      <c r="D133" s="20"/>
      <c r="E133" s="122"/>
    </row>
    <row r="134" spans="1:5" x14ac:dyDescent="0.35">
      <c r="A134" s="20"/>
      <c r="B134" s="20"/>
      <c r="C134" s="20"/>
      <c r="D134" s="20"/>
      <c r="E134" s="122"/>
    </row>
    <row r="135" spans="1:5" x14ac:dyDescent="0.35">
      <c r="A135" s="20"/>
      <c r="B135" s="20"/>
      <c r="C135" s="20"/>
      <c r="D135" s="20"/>
      <c r="E135" s="122"/>
    </row>
    <row r="136" spans="1:5" x14ac:dyDescent="0.35">
      <c r="A136" s="20"/>
      <c r="B136" s="20"/>
      <c r="C136" s="20"/>
      <c r="D136" s="20"/>
      <c r="E136" s="122"/>
    </row>
    <row r="137" spans="1:5" x14ac:dyDescent="0.35">
      <c r="A137" s="20"/>
      <c r="B137" s="20"/>
      <c r="C137" s="20"/>
      <c r="D137" s="20"/>
      <c r="E137" s="122"/>
    </row>
    <row r="138" spans="1:5" x14ac:dyDescent="0.35">
      <c r="A138" s="20"/>
      <c r="B138" s="20"/>
      <c r="C138" s="20"/>
      <c r="D138" s="20"/>
      <c r="E138" s="122"/>
    </row>
    <row r="139" spans="1:5" x14ac:dyDescent="0.35">
      <c r="A139" s="20"/>
      <c r="B139" s="20"/>
      <c r="C139" s="20"/>
      <c r="D139" s="20"/>
      <c r="E139" s="122"/>
    </row>
    <row r="140" spans="1:5" x14ac:dyDescent="0.35">
      <c r="A140" s="20"/>
      <c r="B140" s="20"/>
      <c r="C140" s="20"/>
      <c r="D140" s="20"/>
      <c r="E140" s="122"/>
    </row>
    <row r="141" spans="1:5" x14ac:dyDescent="0.35">
      <c r="A141" s="20"/>
      <c r="B141" s="20"/>
      <c r="C141" s="20"/>
      <c r="D141" s="20"/>
      <c r="E141" s="122"/>
    </row>
    <row r="142" spans="1:5" x14ac:dyDescent="0.35">
      <c r="A142" s="20"/>
      <c r="B142" s="20"/>
      <c r="C142" s="20"/>
      <c r="D142" s="20"/>
      <c r="E142" s="122"/>
    </row>
    <row r="143" spans="1:5" x14ac:dyDescent="0.35">
      <c r="A143" s="20"/>
      <c r="B143" s="20"/>
      <c r="C143" s="20"/>
      <c r="D143" s="20"/>
      <c r="E143" s="122"/>
    </row>
    <row r="144" spans="1:5" x14ac:dyDescent="0.35">
      <c r="A144" s="20"/>
      <c r="B144" s="20"/>
      <c r="C144" s="20"/>
      <c r="D144" s="20"/>
      <c r="E144" s="122"/>
    </row>
    <row r="145" spans="1:5" x14ac:dyDescent="0.35">
      <c r="A145" s="20"/>
      <c r="B145" s="20"/>
      <c r="C145" s="20"/>
      <c r="D145" s="20"/>
      <c r="E145" s="122"/>
    </row>
    <row r="146" spans="1:5" x14ac:dyDescent="0.35">
      <c r="A146" s="20"/>
      <c r="B146" s="20"/>
      <c r="C146" s="20"/>
      <c r="D146" s="20"/>
      <c r="E146" s="122"/>
    </row>
    <row r="147" spans="1:5" x14ac:dyDescent="0.35">
      <c r="A147" s="20"/>
      <c r="B147" s="20"/>
      <c r="C147" s="20"/>
      <c r="D147" s="20"/>
      <c r="E147" s="122"/>
    </row>
    <row r="148" spans="1:5" x14ac:dyDescent="0.35">
      <c r="A148" s="20"/>
      <c r="B148" s="20"/>
      <c r="C148" s="20"/>
      <c r="D148" s="20"/>
      <c r="E148" s="122"/>
    </row>
    <row r="149" spans="1:5" x14ac:dyDescent="0.35">
      <c r="A149" s="20"/>
      <c r="B149" s="20"/>
      <c r="C149" s="20"/>
      <c r="D149" s="20"/>
      <c r="E149" s="122"/>
    </row>
    <row r="150" spans="1:5" x14ac:dyDescent="0.35">
      <c r="A150" s="20"/>
      <c r="B150" s="20"/>
      <c r="C150" s="20"/>
      <c r="D150" s="20"/>
      <c r="E150" s="122"/>
    </row>
    <row r="151" spans="1:5" x14ac:dyDescent="0.35">
      <c r="A151" s="20"/>
      <c r="B151" s="20"/>
      <c r="C151" s="20"/>
      <c r="D151" s="20"/>
      <c r="E151" s="122"/>
    </row>
    <row r="152" spans="1:5" ht="21.75" thickBot="1" x14ac:dyDescent="0.4">
      <c r="A152" s="20"/>
      <c r="B152" s="20"/>
      <c r="C152" s="20"/>
      <c r="D152" s="20"/>
      <c r="E152" s="122"/>
    </row>
    <row r="153" spans="1:5" ht="24" thickBot="1" x14ac:dyDescent="0.4">
      <c r="A153" s="20"/>
      <c r="B153" s="257" t="s">
        <v>510</v>
      </c>
      <c r="C153" s="258" t="s">
        <v>101</v>
      </c>
      <c r="D153" s="259" t="s">
        <v>46</v>
      </c>
      <c r="E153" s="20"/>
    </row>
    <row r="154" spans="1:5" ht="24" thickBot="1" x14ac:dyDescent="0.4">
      <c r="A154" s="20"/>
      <c r="B154" s="181" t="s">
        <v>534</v>
      </c>
      <c r="C154" s="180">
        <f>C8</f>
        <v>0.734575996461863</v>
      </c>
      <c r="D154" s="224">
        <v>0.3</v>
      </c>
      <c r="E154" s="20"/>
    </row>
    <row r="155" spans="1:5" ht="24" thickBot="1" x14ac:dyDescent="0.4">
      <c r="A155" s="20"/>
      <c r="B155" s="181" t="s">
        <v>535</v>
      </c>
      <c r="C155" s="180">
        <f>C14</f>
        <v>0.83769203282828286</v>
      </c>
      <c r="D155" s="225">
        <v>0.3</v>
      </c>
      <c r="E155" s="122"/>
    </row>
    <row r="156" spans="1:5" ht="24" thickBot="1" x14ac:dyDescent="0.4">
      <c r="A156" s="20"/>
      <c r="B156" s="181" t="s">
        <v>536</v>
      </c>
      <c r="C156" s="180">
        <f>C20</f>
        <v>0.9320507575757575</v>
      </c>
      <c r="D156" s="228">
        <v>0.4</v>
      </c>
      <c r="E156" s="122"/>
    </row>
    <row r="157" spans="1:5" ht="24" thickBot="1" x14ac:dyDescent="0.4">
      <c r="A157" s="20"/>
      <c r="B157" s="255" t="s">
        <v>629</v>
      </c>
      <c r="C157" s="256">
        <f>SUMPRODUCT(C154:C156,D154:D156)</f>
        <v>0.84450071181734676</v>
      </c>
      <c r="D157" s="227"/>
      <c r="E157" s="122"/>
    </row>
    <row r="158" spans="1:5" x14ac:dyDescent="0.35">
      <c r="A158" s="20"/>
      <c r="B158" s="20"/>
      <c r="C158" s="20"/>
      <c r="D158" s="20"/>
      <c r="E158" s="122"/>
    </row>
    <row r="159" spans="1:5" x14ac:dyDescent="0.35">
      <c r="A159" s="20"/>
      <c r="B159" s="20"/>
      <c r="C159" s="20"/>
      <c r="D159" s="20"/>
      <c r="E159" s="122"/>
    </row>
    <row r="160" spans="1:5" x14ac:dyDescent="0.35">
      <c r="A160" s="20"/>
      <c r="B160" s="20"/>
      <c r="C160" s="20"/>
      <c r="D160" s="20"/>
      <c r="E160" s="122"/>
    </row>
    <row r="161" spans="1:5" x14ac:dyDescent="0.35">
      <c r="A161" s="20"/>
      <c r="B161" s="20"/>
      <c r="C161" s="20"/>
      <c r="D161" s="20"/>
      <c r="E161" s="122"/>
    </row>
    <row r="162" spans="1:5" x14ac:dyDescent="0.35">
      <c r="A162" s="20"/>
      <c r="B162" s="20"/>
      <c r="C162" s="20"/>
      <c r="D162" s="20"/>
      <c r="E162" s="122"/>
    </row>
    <row r="163" spans="1:5" x14ac:dyDescent="0.35">
      <c r="A163" s="20"/>
      <c r="B163" s="20"/>
      <c r="C163" s="20"/>
      <c r="D163" s="20"/>
      <c r="E163" s="122"/>
    </row>
    <row r="164" spans="1:5" x14ac:dyDescent="0.35">
      <c r="A164" s="20"/>
      <c r="B164" s="20"/>
      <c r="C164" s="20"/>
      <c r="D164" s="20"/>
      <c r="E164" s="122"/>
    </row>
    <row r="165" spans="1:5" x14ac:dyDescent="0.35">
      <c r="A165" s="20"/>
      <c r="B165" s="20"/>
      <c r="C165" s="20"/>
      <c r="D165" s="20"/>
      <c r="E165" s="122"/>
    </row>
    <row r="166" spans="1:5" x14ac:dyDescent="0.35">
      <c r="A166" s="20"/>
      <c r="B166" s="20"/>
      <c r="C166" s="20"/>
      <c r="D166" s="20"/>
      <c r="E166" s="122"/>
    </row>
    <row r="167" spans="1:5" x14ac:dyDescent="0.35">
      <c r="A167" s="20"/>
      <c r="B167" s="20"/>
      <c r="C167" s="20"/>
      <c r="D167" s="20"/>
      <c r="E167" s="122"/>
    </row>
    <row r="168" spans="1:5" x14ac:dyDescent="0.35">
      <c r="A168" s="20"/>
      <c r="B168" s="20"/>
      <c r="C168" s="20"/>
      <c r="D168" s="20"/>
      <c r="E168" s="122"/>
    </row>
    <row r="169" spans="1:5" x14ac:dyDescent="0.35">
      <c r="A169" s="20"/>
      <c r="B169" s="20"/>
      <c r="C169" s="20"/>
      <c r="D169" s="20"/>
      <c r="E169" s="122"/>
    </row>
    <row r="170" spans="1:5" x14ac:dyDescent="0.35">
      <c r="A170" s="20"/>
      <c r="B170" s="20"/>
      <c r="C170" s="20"/>
      <c r="D170" s="20"/>
      <c r="E170" s="122"/>
    </row>
    <row r="171" spans="1:5" x14ac:dyDescent="0.35">
      <c r="A171" s="20"/>
      <c r="B171" s="20"/>
      <c r="C171" s="20"/>
      <c r="D171" s="20"/>
      <c r="E171" s="122"/>
    </row>
    <row r="172" spans="1:5" x14ac:dyDescent="0.35">
      <c r="A172" s="20"/>
      <c r="B172" s="20"/>
      <c r="C172" s="20"/>
      <c r="D172" s="20"/>
      <c r="E172" s="122"/>
    </row>
    <row r="173" spans="1:5" x14ac:dyDescent="0.35">
      <c r="A173" s="20"/>
      <c r="B173" s="20"/>
      <c r="C173" s="20"/>
      <c r="D173" s="20"/>
      <c r="E173" s="122"/>
    </row>
    <row r="174" spans="1:5" x14ac:dyDescent="0.35">
      <c r="A174" s="20"/>
      <c r="B174" s="20"/>
      <c r="C174" s="20"/>
      <c r="D174" s="20"/>
      <c r="E174" s="122"/>
    </row>
    <row r="175" spans="1:5" x14ac:dyDescent="0.35">
      <c r="A175" s="20"/>
      <c r="B175" s="20"/>
      <c r="C175" s="20"/>
      <c r="D175" s="20"/>
      <c r="E175" s="122"/>
    </row>
    <row r="176" spans="1:5" x14ac:dyDescent="0.35">
      <c r="A176" s="20"/>
      <c r="B176" s="20"/>
      <c r="C176" s="20"/>
      <c r="D176" s="20"/>
      <c r="E176" s="122"/>
    </row>
    <row r="177" spans="1:5" x14ac:dyDescent="0.35">
      <c r="A177" s="20"/>
      <c r="B177" s="20"/>
      <c r="C177" s="20"/>
      <c r="D177" s="20"/>
      <c r="E177" s="122"/>
    </row>
    <row r="178" spans="1:5" ht="21.75" thickBot="1" x14ac:dyDescent="0.4">
      <c r="A178" s="20"/>
      <c r="B178" s="20"/>
      <c r="C178" s="20"/>
      <c r="D178" s="20"/>
      <c r="E178" s="122"/>
    </row>
    <row r="179" spans="1:5" ht="48" customHeight="1" thickBot="1" x14ac:dyDescent="0.4">
      <c r="A179" s="20"/>
      <c r="B179" s="261" t="s">
        <v>511</v>
      </c>
      <c r="C179" s="258" t="s">
        <v>101</v>
      </c>
      <c r="D179" s="259" t="s">
        <v>46</v>
      </c>
      <c r="E179" s="20"/>
    </row>
    <row r="180" spans="1:5" ht="24" thickBot="1" x14ac:dyDescent="0.4">
      <c r="A180" s="20"/>
      <c r="B180" s="260" t="s">
        <v>534</v>
      </c>
      <c r="C180" s="180">
        <f>C9</f>
        <v>0.94135802469135799</v>
      </c>
      <c r="D180" s="224">
        <v>0.3</v>
      </c>
      <c r="E180" s="20"/>
    </row>
    <row r="181" spans="1:5" ht="24" thickBot="1" x14ac:dyDescent="0.4">
      <c r="A181" s="20"/>
      <c r="B181" s="181" t="s">
        <v>535</v>
      </c>
      <c r="C181" s="180">
        <f>C15</f>
        <v>0.99612499999999993</v>
      </c>
      <c r="D181" s="225">
        <v>0.3</v>
      </c>
      <c r="E181" s="122"/>
    </row>
    <row r="182" spans="1:5" ht="24" thickBot="1" x14ac:dyDescent="0.4">
      <c r="A182" s="20"/>
      <c r="B182" s="181" t="s">
        <v>536</v>
      </c>
      <c r="C182" s="180">
        <f>C21</f>
        <v>0.96982249999999992</v>
      </c>
      <c r="D182" s="228">
        <v>0.4</v>
      </c>
      <c r="E182" s="122"/>
    </row>
    <row r="183" spans="1:5" ht="24" thickBot="1" x14ac:dyDescent="0.4">
      <c r="A183" s="20"/>
      <c r="B183" s="255" t="s">
        <v>630</v>
      </c>
      <c r="C183" s="256">
        <f>SUMPRODUCT(C180:C182,D180:D182)</f>
        <v>0.96917390740740728</v>
      </c>
      <c r="D183" s="227"/>
      <c r="E183" s="122"/>
    </row>
    <row r="184" spans="1:5" x14ac:dyDescent="0.35">
      <c r="A184" s="20"/>
      <c r="B184" s="20"/>
      <c r="C184" s="20"/>
      <c r="D184" s="20"/>
      <c r="E184" s="122"/>
    </row>
    <row r="185" spans="1:5" x14ac:dyDescent="0.35">
      <c r="A185" s="20"/>
      <c r="B185" s="20"/>
      <c r="C185" s="20"/>
      <c r="D185" s="20"/>
      <c r="E185" s="122"/>
    </row>
    <row r="186" spans="1:5" x14ac:dyDescent="0.35">
      <c r="A186" s="20"/>
      <c r="B186" s="20"/>
      <c r="C186" s="20"/>
      <c r="D186" s="20"/>
      <c r="E186" s="122"/>
    </row>
    <row r="187" spans="1:5" x14ac:dyDescent="0.35">
      <c r="A187" s="20"/>
      <c r="B187" s="20"/>
      <c r="C187" s="20"/>
      <c r="D187" s="20"/>
      <c r="E187" s="122"/>
    </row>
    <row r="188" spans="1:5" x14ac:dyDescent="0.35">
      <c r="A188" s="20"/>
      <c r="B188" s="20"/>
      <c r="C188" s="20"/>
      <c r="D188" s="20"/>
      <c r="E188" s="122"/>
    </row>
    <row r="189" spans="1:5" x14ac:dyDescent="0.35">
      <c r="A189" s="20"/>
      <c r="B189" s="20"/>
      <c r="C189" s="20"/>
      <c r="D189" s="20"/>
      <c r="E189" s="122"/>
    </row>
    <row r="190" spans="1:5" x14ac:dyDescent="0.35">
      <c r="A190" s="20"/>
      <c r="B190" s="20"/>
      <c r="C190" s="20"/>
      <c r="D190" s="20"/>
      <c r="E190" s="122"/>
    </row>
    <row r="191" spans="1:5" x14ac:dyDescent="0.35">
      <c r="A191" s="20"/>
      <c r="B191" s="20"/>
      <c r="C191" s="20"/>
      <c r="D191" s="20"/>
      <c r="E191" s="122"/>
    </row>
    <row r="192" spans="1:5" x14ac:dyDescent="0.35">
      <c r="A192" s="20"/>
      <c r="B192" s="20"/>
      <c r="C192" s="20"/>
      <c r="D192" s="20"/>
      <c r="E192" s="122"/>
    </row>
    <row r="193" spans="1:5" x14ac:dyDescent="0.35">
      <c r="A193" s="20"/>
      <c r="B193" s="20"/>
      <c r="C193" s="20"/>
      <c r="D193" s="20"/>
      <c r="E193" s="122"/>
    </row>
    <row r="194" spans="1:5" x14ac:dyDescent="0.35">
      <c r="A194" s="20"/>
      <c r="B194" s="20"/>
      <c r="C194" s="20"/>
      <c r="D194" s="20"/>
      <c r="E194" s="122"/>
    </row>
    <row r="195" spans="1:5" x14ac:dyDescent="0.35">
      <c r="A195" s="20"/>
      <c r="B195" s="20"/>
      <c r="C195" s="20"/>
      <c r="D195" s="20"/>
      <c r="E195" s="122"/>
    </row>
    <row r="196" spans="1:5" x14ac:dyDescent="0.35">
      <c r="A196" s="20"/>
      <c r="B196" s="20"/>
      <c r="C196" s="20"/>
      <c r="D196" s="20"/>
      <c r="E196" s="122"/>
    </row>
    <row r="197" spans="1:5" x14ac:dyDescent="0.35">
      <c r="A197" s="20"/>
      <c r="B197" s="20"/>
      <c r="C197" s="20"/>
      <c r="D197" s="20"/>
      <c r="E197" s="122"/>
    </row>
    <row r="198" spans="1:5" x14ac:dyDescent="0.35">
      <c r="A198" s="20"/>
      <c r="B198" s="20"/>
      <c r="C198" s="20"/>
      <c r="D198" s="20"/>
      <c r="E198" s="122"/>
    </row>
    <row r="199" spans="1:5" x14ac:dyDescent="0.35">
      <c r="A199" s="20"/>
      <c r="B199" s="20"/>
      <c r="C199" s="20"/>
      <c r="D199" s="20"/>
      <c r="E199" s="122"/>
    </row>
    <row r="200" spans="1:5" x14ac:dyDescent="0.35">
      <c r="A200" s="20"/>
      <c r="B200" s="20"/>
      <c r="C200" s="20"/>
      <c r="D200" s="20"/>
      <c r="E200" s="122"/>
    </row>
    <row r="201" spans="1:5" x14ac:dyDescent="0.35">
      <c r="A201" s="20"/>
      <c r="B201" s="20"/>
      <c r="C201" s="20"/>
      <c r="D201" s="20"/>
      <c r="E201" s="122"/>
    </row>
    <row r="202" spans="1:5" x14ac:dyDescent="0.35">
      <c r="A202" s="20"/>
      <c r="B202" s="20"/>
      <c r="C202" s="20"/>
      <c r="D202" s="20"/>
      <c r="E202" s="122"/>
    </row>
    <row r="203" spans="1:5" x14ac:dyDescent="0.35">
      <c r="A203" s="20"/>
      <c r="B203" s="20"/>
      <c r="C203" s="20"/>
      <c r="D203" s="20"/>
      <c r="E203" s="122"/>
    </row>
  </sheetData>
  <hyperlinks>
    <hyperlink ref="C2" location="'TABLA CONTENIDO'!A1" display="Menú Principal" xr:uid="{00000000-0004-0000-0900-000000000000}"/>
  </hyperlinks>
  <pageMargins left="0.7" right="0.7" top="0.75" bottom="0.75" header="0.3" footer="0.3"/>
  <pageSetup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iconSet" priority="915" id="{497CBEFF-9DAB-43FA-910F-71E30456D2E7}">
            <x14:iconSet iconSet="5Arrows">
              <x14:cfvo type="percent">
                <xm:f>0</xm:f>
              </x14:cfvo>
              <x14:cfvo type="num">
                <xm:f>Parámetros!$B$18</xm:f>
              </x14:cfvo>
              <x14:cfvo type="num">
                <xm:f>Parámetros!$B$17</xm:f>
              </x14:cfvo>
              <x14:cfvo type="num">
                <xm:f>Parámetros!$B$16</xm:f>
              </x14:cfvo>
              <x14:cfvo type="num">
                <xm:f>Parámetros!$B$15</xm:f>
              </x14:cfvo>
            </x14:iconSet>
          </x14:cfRule>
          <xm:sqref>C4:C21</xm:sqref>
        </x14:conditionalFormatting>
        <x14:conditionalFormatting xmlns:xm="http://schemas.microsoft.com/office/excel/2006/main">
          <x14:cfRule type="iconSet" priority="909" id="{04599BB8-0FC5-4FDB-B44C-505FAB4ACD7F}">
            <x14:iconSet iconSet="3Symbols">
              <x14:cfvo type="percent">
                <xm:f>0</xm:f>
              </x14:cfvo>
              <x14:cfvo type="num">
                <xm:f>Parámetros!$B$17</xm:f>
              </x14:cfvo>
              <x14:cfvo type="num">
                <xm:f>Parámetros!$B$15</xm:f>
              </x14:cfvo>
            </x14:iconSet>
          </x14:cfRule>
          <xm:sqref>C50</xm:sqref>
        </x14:conditionalFormatting>
        <x14:conditionalFormatting xmlns:xm="http://schemas.microsoft.com/office/excel/2006/main">
          <x14:cfRule type="iconSet" priority="910" id="{2D349B1C-E55C-4A84-9D6C-B867F49DCE32}">
            <x14:iconSet iconSet="3Symbols">
              <x14:cfvo type="percent">
                <xm:f>0</xm:f>
              </x14:cfvo>
              <x14:cfvo type="num">
                <xm:f>Parámetros!$B$17</xm:f>
              </x14:cfvo>
              <x14:cfvo type="num">
                <xm:f>Parámetros!$B$15</xm:f>
              </x14:cfvo>
            </x14:iconSet>
          </x14:cfRule>
          <xm:sqref>C51</xm:sqref>
        </x14:conditionalFormatting>
        <x14:conditionalFormatting xmlns:xm="http://schemas.microsoft.com/office/excel/2006/main">
          <x14:cfRule type="iconSet" priority="1044" id="{1476710B-7EDF-4D2C-9980-D1F949C7C678}">
            <x14:iconSet iconSet="3Symbols">
              <x14:cfvo type="percent">
                <xm:f>0</xm:f>
              </x14:cfvo>
              <x14:cfvo type="num">
                <xm:f>Parámetros!$B$17</xm:f>
              </x14:cfvo>
              <x14:cfvo type="num">
                <xm:f>Parámetros!$B$15</xm:f>
              </x14:cfvo>
            </x14:iconSet>
          </x14:cfRule>
          <xm:sqref>C52:C53</xm:sqref>
        </x14:conditionalFormatting>
        <x14:conditionalFormatting xmlns:xm="http://schemas.microsoft.com/office/excel/2006/main">
          <x14:cfRule type="iconSet" priority="25" id="{6D30EE2B-1501-4E1C-A3BF-4336388E5B69}">
            <x14:iconSet iconSet="3Symbols">
              <x14:cfvo type="percent">
                <xm:f>0</xm:f>
              </x14:cfvo>
              <x14:cfvo type="num">
                <xm:f>Parámetros!$B$17</xm:f>
              </x14:cfvo>
              <x14:cfvo type="num">
                <xm:f>Parámetros!$B$15</xm:f>
              </x14:cfvo>
            </x14:iconSet>
          </x14:cfRule>
          <xm:sqref>C76</xm:sqref>
        </x14:conditionalFormatting>
        <x14:conditionalFormatting xmlns:xm="http://schemas.microsoft.com/office/excel/2006/main">
          <x14:cfRule type="iconSet" priority="26" id="{D82619FE-2FD7-4188-B701-0AEBD13886C4}">
            <x14:iconSet iconSet="3Symbols">
              <x14:cfvo type="percent">
                <xm:f>0</xm:f>
              </x14:cfvo>
              <x14:cfvo type="num">
                <xm:f>Parámetros!$B$17</xm:f>
              </x14:cfvo>
              <x14:cfvo type="num">
                <xm:f>Parámetros!$B$15</xm:f>
              </x14:cfvo>
            </x14:iconSet>
          </x14:cfRule>
          <xm:sqref>C77</xm:sqref>
        </x14:conditionalFormatting>
        <x14:conditionalFormatting xmlns:xm="http://schemas.microsoft.com/office/excel/2006/main">
          <x14:cfRule type="iconSet" priority="27" id="{C9C9B613-3B58-4C99-9374-94C1DA63CD19}">
            <x14:iconSet iconSet="3Symbols">
              <x14:cfvo type="percent">
                <xm:f>0</xm:f>
              </x14:cfvo>
              <x14:cfvo type="num">
                <xm:f>Parámetros!$B$17</xm:f>
              </x14:cfvo>
              <x14:cfvo type="num">
                <xm:f>Parámetros!$B$15</xm:f>
              </x14:cfvo>
            </x14:iconSet>
          </x14:cfRule>
          <xm:sqref>C78:C79</xm:sqref>
        </x14:conditionalFormatting>
        <x14:conditionalFormatting xmlns:xm="http://schemas.microsoft.com/office/excel/2006/main">
          <x14:cfRule type="iconSet" priority="10" id="{3F0BAA11-DAF2-4E97-BA24-5B3ABE831244}">
            <x14:iconSet iconSet="3Symbols">
              <x14:cfvo type="percent">
                <xm:f>0</xm:f>
              </x14:cfvo>
              <x14:cfvo type="num">
                <xm:f>Parámetros!$B$17</xm:f>
              </x14:cfvo>
              <x14:cfvo type="num">
                <xm:f>Parámetros!$B$15</xm:f>
              </x14:cfvo>
            </x14:iconSet>
          </x14:cfRule>
          <xm:sqref>C102</xm:sqref>
        </x14:conditionalFormatting>
        <x14:conditionalFormatting xmlns:xm="http://schemas.microsoft.com/office/excel/2006/main">
          <x14:cfRule type="iconSet" priority="11" id="{8DA37186-B7AC-4F97-813C-C4F874CE5570}">
            <x14:iconSet iconSet="3Symbols">
              <x14:cfvo type="percent">
                <xm:f>0</xm:f>
              </x14:cfvo>
              <x14:cfvo type="num">
                <xm:f>Parámetros!$B$17</xm:f>
              </x14:cfvo>
              <x14:cfvo type="num">
                <xm:f>Parámetros!$B$15</xm:f>
              </x14:cfvo>
            </x14:iconSet>
          </x14:cfRule>
          <xm:sqref>C103</xm:sqref>
        </x14:conditionalFormatting>
        <x14:conditionalFormatting xmlns:xm="http://schemas.microsoft.com/office/excel/2006/main">
          <x14:cfRule type="iconSet" priority="12" id="{8F8B21A6-1BD8-4836-B391-736AFF5993DC}">
            <x14:iconSet iconSet="3Symbols">
              <x14:cfvo type="percent">
                <xm:f>0</xm:f>
              </x14:cfvo>
              <x14:cfvo type="num">
                <xm:f>Parámetros!$B$17</xm:f>
              </x14:cfvo>
              <x14:cfvo type="num">
                <xm:f>Parámetros!$B$15</xm:f>
              </x14:cfvo>
            </x14:iconSet>
          </x14:cfRule>
          <xm:sqref>C104:C105</xm:sqref>
        </x14:conditionalFormatting>
        <x14:conditionalFormatting xmlns:xm="http://schemas.microsoft.com/office/excel/2006/main">
          <x14:cfRule type="iconSet" priority="7" id="{5ABAD20D-4413-4E00-96FF-3CE370FF1CDB}">
            <x14:iconSet iconSet="3Symbols">
              <x14:cfvo type="percent">
                <xm:f>0</xm:f>
              </x14:cfvo>
              <x14:cfvo type="num">
                <xm:f>Parámetros!$B$17</xm:f>
              </x14:cfvo>
              <x14:cfvo type="num">
                <xm:f>Parámetros!$B$15</xm:f>
              </x14:cfvo>
            </x14:iconSet>
          </x14:cfRule>
          <xm:sqref>C128</xm:sqref>
        </x14:conditionalFormatting>
        <x14:conditionalFormatting xmlns:xm="http://schemas.microsoft.com/office/excel/2006/main">
          <x14:cfRule type="iconSet" priority="8" id="{23C7D437-93C8-4ABB-BD4F-17D99203066A}">
            <x14:iconSet iconSet="3Symbols">
              <x14:cfvo type="percent">
                <xm:f>0</xm:f>
              </x14:cfvo>
              <x14:cfvo type="num">
                <xm:f>Parámetros!$B$17</xm:f>
              </x14:cfvo>
              <x14:cfvo type="num">
                <xm:f>Parámetros!$B$15</xm:f>
              </x14:cfvo>
            </x14:iconSet>
          </x14:cfRule>
          <xm:sqref>C129</xm:sqref>
        </x14:conditionalFormatting>
        <x14:conditionalFormatting xmlns:xm="http://schemas.microsoft.com/office/excel/2006/main">
          <x14:cfRule type="iconSet" priority="9" id="{AC8A661A-7691-4673-A3D3-7C85FE1FB80C}">
            <x14:iconSet iconSet="3Symbols">
              <x14:cfvo type="percent">
                <xm:f>0</xm:f>
              </x14:cfvo>
              <x14:cfvo type="num">
                <xm:f>Parámetros!$B$17</xm:f>
              </x14:cfvo>
              <x14:cfvo type="num">
                <xm:f>Parámetros!$B$15</xm:f>
              </x14:cfvo>
            </x14:iconSet>
          </x14:cfRule>
          <xm:sqref>C130:C131</xm:sqref>
        </x14:conditionalFormatting>
        <x14:conditionalFormatting xmlns:xm="http://schemas.microsoft.com/office/excel/2006/main">
          <x14:cfRule type="iconSet" priority="4" id="{5C2B34BC-0523-4B78-ACFE-4CDF8B1F7415}">
            <x14:iconSet iconSet="3Symbols">
              <x14:cfvo type="percent">
                <xm:f>0</xm:f>
              </x14:cfvo>
              <x14:cfvo type="num">
                <xm:f>Parámetros!$B$17</xm:f>
              </x14:cfvo>
              <x14:cfvo type="num">
                <xm:f>Parámetros!$B$15</xm:f>
              </x14:cfvo>
            </x14:iconSet>
          </x14:cfRule>
          <xm:sqref>C154</xm:sqref>
        </x14:conditionalFormatting>
        <x14:conditionalFormatting xmlns:xm="http://schemas.microsoft.com/office/excel/2006/main">
          <x14:cfRule type="iconSet" priority="5" id="{2544C348-C556-4559-B469-65908F083C84}">
            <x14:iconSet iconSet="3Symbols">
              <x14:cfvo type="percent">
                <xm:f>0</xm:f>
              </x14:cfvo>
              <x14:cfvo type="num">
                <xm:f>Parámetros!$B$17</xm:f>
              </x14:cfvo>
              <x14:cfvo type="num">
                <xm:f>Parámetros!$B$15</xm:f>
              </x14:cfvo>
            </x14:iconSet>
          </x14:cfRule>
          <xm:sqref>C155</xm:sqref>
        </x14:conditionalFormatting>
        <x14:conditionalFormatting xmlns:xm="http://schemas.microsoft.com/office/excel/2006/main">
          <x14:cfRule type="iconSet" priority="6" id="{2F7A33A7-761B-4CEF-BEE2-3096F741235D}">
            <x14:iconSet iconSet="3Symbols">
              <x14:cfvo type="percent">
                <xm:f>0</xm:f>
              </x14:cfvo>
              <x14:cfvo type="num">
                <xm:f>Parámetros!$B$17</xm:f>
              </x14:cfvo>
              <x14:cfvo type="num">
                <xm:f>Parámetros!$B$15</xm:f>
              </x14:cfvo>
            </x14:iconSet>
          </x14:cfRule>
          <xm:sqref>C156:C157</xm:sqref>
        </x14:conditionalFormatting>
        <x14:conditionalFormatting xmlns:xm="http://schemas.microsoft.com/office/excel/2006/main">
          <x14:cfRule type="iconSet" priority="1" id="{F6D0AAF7-53B2-454B-97A1-BAB05FC98F21}">
            <x14:iconSet iconSet="3Symbols">
              <x14:cfvo type="percent">
                <xm:f>0</xm:f>
              </x14:cfvo>
              <x14:cfvo type="num">
                <xm:f>Parámetros!$B$17</xm:f>
              </x14:cfvo>
              <x14:cfvo type="num">
                <xm:f>Parámetros!$B$15</xm:f>
              </x14:cfvo>
            </x14:iconSet>
          </x14:cfRule>
          <xm:sqref>C180</xm:sqref>
        </x14:conditionalFormatting>
        <x14:conditionalFormatting xmlns:xm="http://schemas.microsoft.com/office/excel/2006/main">
          <x14:cfRule type="iconSet" priority="2" id="{251F7580-94BD-4DB1-A121-55DDCEDC53DB}">
            <x14:iconSet iconSet="3Symbols">
              <x14:cfvo type="percent">
                <xm:f>0</xm:f>
              </x14:cfvo>
              <x14:cfvo type="num">
                <xm:f>Parámetros!$B$17</xm:f>
              </x14:cfvo>
              <x14:cfvo type="num">
                <xm:f>Parámetros!$B$15</xm:f>
              </x14:cfvo>
            </x14:iconSet>
          </x14:cfRule>
          <xm:sqref>C181</xm:sqref>
        </x14:conditionalFormatting>
        <x14:conditionalFormatting xmlns:xm="http://schemas.microsoft.com/office/excel/2006/main">
          <x14:cfRule type="iconSet" priority="3" id="{EEC2FF90-5C4C-4AD1-98AE-3B653720455B}">
            <x14:iconSet iconSet="3Symbols">
              <x14:cfvo type="percent">
                <xm:f>0</xm:f>
              </x14:cfvo>
              <x14:cfvo type="num">
                <xm:f>Parámetros!$B$17</xm:f>
              </x14:cfvo>
              <x14:cfvo type="num">
                <xm:f>Parámetros!$B$15</xm:f>
              </x14:cfvo>
            </x14:iconSet>
          </x14:cfRule>
          <xm:sqref>C182:C183</xm:sqref>
        </x14:conditionalFormatting>
        <x14:conditionalFormatting xmlns:xm="http://schemas.microsoft.com/office/excel/2006/main">
          <x14:cfRule type="iconSet" priority="912" id="{71883BFD-6DDA-467C-8E31-19B044CB7CE2}">
            <x14:iconSet iconSet="3Symbols">
              <x14:cfvo type="percent">
                <xm:f>0</xm:f>
              </x14:cfvo>
              <x14:cfvo type="num">
                <xm:f>Parámetros!$B$17</xm:f>
              </x14:cfvo>
              <x14:cfvo type="num">
                <xm:f>Parámetros!$B$15</xm:f>
              </x14:cfvo>
            </x14:iconSet>
          </x14:cfRule>
          <xm:sqref>G51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dimension ref="A1:AR99"/>
  <sheetViews>
    <sheetView zoomScale="55" zoomScaleNormal="55" workbookViewId="0">
      <selection activeCell="T13" sqref="T1:AE1048576"/>
    </sheetView>
  </sheetViews>
  <sheetFormatPr baseColWidth="10" defaultColWidth="0" defaultRowHeight="12.75" zeroHeight="1" x14ac:dyDescent="0.2"/>
  <cols>
    <col min="1" max="1" width="6.7109375" style="52" customWidth="1"/>
    <col min="2" max="2" width="37.7109375" customWidth="1"/>
    <col min="3" max="3" width="9.140625" hidden="1" customWidth="1"/>
    <col min="4" max="4" width="12.28515625" style="5" hidden="1" customWidth="1"/>
    <col min="5" max="5" width="17.85546875" style="5" customWidth="1"/>
    <col min="6" max="6" width="82" customWidth="1"/>
    <col min="7" max="7" width="80.85546875" customWidth="1"/>
    <col min="8" max="8" width="21.140625" style="5" hidden="1" customWidth="1"/>
    <col min="9" max="9" width="16.140625" style="5" hidden="1" customWidth="1"/>
    <col min="10" max="10" width="31.140625" style="5" hidden="1" customWidth="1"/>
    <col min="11" max="11" width="13.42578125" style="5" hidden="1" customWidth="1"/>
    <col min="12" max="12" width="11.140625" hidden="1" customWidth="1"/>
    <col min="13" max="13" width="12.140625" hidden="1" customWidth="1"/>
    <col min="14" max="14" width="5.7109375" hidden="1" customWidth="1"/>
    <col min="15" max="16" width="15" customWidth="1"/>
    <col min="17" max="17" width="18.85546875" customWidth="1"/>
    <col min="18" max="18" width="23.5703125" style="5" customWidth="1"/>
    <col min="19" max="19" width="22" customWidth="1"/>
    <col min="20" max="20" width="15" hidden="1" customWidth="1"/>
    <col min="21" max="21" width="15" style="5" hidden="1" customWidth="1"/>
    <col min="22" max="22" width="11.5703125" style="5" hidden="1" customWidth="1"/>
    <col min="23" max="23" width="21.28515625" hidden="1" customWidth="1"/>
    <col min="24" max="24" width="23.7109375" hidden="1" customWidth="1"/>
    <col min="25" max="25" width="17.28515625" style="5" hidden="1" customWidth="1"/>
    <col min="26" max="26" width="28.85546875" style="21" hidden="1" customWidth="1"/>
    <col min="27" max="27" width="25.5703125" style="52" hidden="1" customWidth="1"/>
    <col min="28" max="28" width="23" style="52" hidden="1" customWidth="1"/>
    <col min="29" max="31" width="23.42578125" style="59" hidden="1" customWidth="1"/>
    <col min="32" max="32" width="10.28515625" style="52" customWidth="1"/>
    <col min="33" max="33" width="0" style="52" hidden="1" customWidth="1"/>
    <col min="34" max="34" width="0" style="59" hidden="1" customWidth="1"/>
    <col min="35" max="44" width="0" style="52" hidden="1" customWidth="1"/>
    <col min="45" max="16384" width="11.42578125" style="52" hidden="1"/>
  </cols>
  <sheetData>
    <row r="1" spans="2:42" ht="15.75" thickBot="1" x14ac:dyDescent="0.25">
      <c r="B1" s="52"/>
      <c r="C1" s="52"/>
      <c r="D1" s="134"/>
      <c r="E1" s="134"/>
      <c r="F1" s="52"/>
      <c r="G1" s="52"/>
      <c r="H1" s="134"/>
      <c r="I1" s="134"/>
      <c r="J1" s="134"/>
      <c r="K1" s="134"/>
      <c r="L1" s="52"/>
      <c r="M1" s="52"/>
      <c r="N1" s="52"/>
      <c r="O1" s="59"/>
      <c r="P1" s="59"/>
      <c r="Q1" s="59"/>
      <c r="R1" s="59"/>
      <c r="S1" s="59"/>
      <c r="T1" s="59"/>
      <c r="U1" s="59"/>
      <c r="V1" s="59"/>
      <c r="W1" s="59"/>
      <c r="X1" s="59"/>
      <c r="Y1" s="59"/>
      <c r="Z1" s="52"/>
      <c r="AA1" s="135"/>
      <c r="AB1" s="135"/>
      <c r="AC1" s="135"/>
      <c r="AD1" s="135"/>
      <c r="AE1" s="135"/>
      <c r="AF1" s="135"/>
      <c r="AH1" s="52"/>
    </row>
    <row r="2" spans="2:42" s="19" customFormat="1" ht="53.25" customHeight="1" thickBot="1" x14ac:dyDescent="0.25">
      <c r="B2" s="391" t="s">
        <v>529</v>
      </c>
      <c r="C2" s="392"/>
      <c r="D2" s="392"/>
      <c r="E2" s="393"/>
      <c r="F2" s="382" t="s">
        <v>569</v>
      </c>
      <c r="G2" s="383"/>
      <c r="H2" s="383"/>
      <c r="I2" s="383"/>
      <c r="J2" s="383"/>
      <c r="K2" s="383"/>
      <c r="L2" s="383"/>
      <c r="M2" s="383"/>
      <c r="N2" s="383"/>
      <c r="O2" s="383"/>
      <c r="P2" s="383"/>
      <c r="Q2" s="384"/>
      <c r="R2" s="136"/>
      <c r="S2" s="136"/>
      <c r="T2" s="136"/>
      <c r="U2" s="136"/>
      <c r="V2" s="136"/>
      <c r="W2" s="136"/>
      <c r="X2" s="136"/>
      <c r="Y2" s="137"/>
      <c r="Z2" s="53"/>
      <c r="AA2" s="135"/>
      <c r="AB2" s="135"/>
      <c r="AC2" s="135"/>
      <c r="AD2" s="135"/>
      <c r="AE2" s="135"/>
      <c r="AF2" s="135"/>
      <c r="AG2" s="53"/>
      <c r="AH2" s="53"/>
    </row>
    <row r="3" spans="2:42" s="19" customFormat="1" ht="27.75" customHeight="1" x14ac:dyDescent="0.2">
      <c r="B3" s="136"/>
      <c r="C3" s="136"/>
      <c r="D3" s="137"/>
      <c r="E3" s="137"/>
      <c r="F3" s="136"/>
      <c r="G3" s="136"/>
      <c r="H3" s="136"/>
      <c r="I3" s="136"/>
      <c r="J3" s="136"/>
      <c r="K3" s="136"/>
      <c r="L3" s="136"/>
      <c r="M3" s="136"/>
      <c r="N3" s="136"/>
      <c r="O3" s="136"/>
      <c r="P3" s="136"/>
      <c r="Q3" s="136"/>
      <c r="R3" s="136"/>
      <c r="S3" s="136"/>
      <c r="T3" s="136"/>
      <c r="U3" s="136"/>
      <c r="V3" s="136"/>
      <c r="W3" s="136"/>
      <c r="X3" s="136"/>
      <c r="Y3" s="137"/>
      <c r="Z3" s="53"/>
      <c r="AA3" s="135"/>
      <c r="AB3" s="135"/>
      <c r="AC3" s="135"/>
      <c r="AD3" s="135"/>
      <c r="AE3" s="135"/>
      <c r="AF3" s="135"/>
      <c r="AG3" s="53"/>
      <c r="AH3" s="53"/>
    </row>
    <row r="4" spans="2:42" ht="35.25" customHeight="1" x14ac:dyDescent="0.2">
      <c r="B4" s="400" t="s">
        <v>61</v>
      </c>
      <c r="C4" s="400"/>
      <c r="D4" s="400"/>
      <c r="E4" s="400"/>
      <c r="F4" s="400"/>
      <c r="G4" s="400"/>
      <c r="H4" s="400"/>
      <c r="I4" s="400"/>
      <c r="J4" s="400"/>
      <c r="K4" s="400"/>
      <c r="L4" s="400"/>
      <c r="M4" s="400"/>
      <c r="N4" s="400"/>
      <c r="O4" s="400"/>
      <c r="P4" s="400"/>
      <c r="Q4" s="400"/>
      <c r="R4" s="59"/>
      <c r="S4" s="59"/>
      <c r="T4" s="59"/>
      <c r="U4" s="59"/>
      <c r="V4" s="59"/>
      <c r="W4" s="59"/>
      <c r="X4" s="59"/>
      <c r="Y4" s="59"/>
      <c r="Z4" s="52"/>
      <c r="AA4" s="135"/>
      <c r="AB4" s="135"/>
      <c r="AC4" s="135"/>
      <c r="AD4" s="135"/>
      <c r="AE4" s="135"/>
      <c r="AF4" s="135"/>
      <c r="AH4" s="52"/>
    </row>
    <row r="5" spans="2:42" ht="89.25" x14ac:dyDescent="0.2">
      <c r="B5" s="274" t="s">
        <v>61</v>
      </c>
      <c r="C5" s="275" t="s">
        <v>9</v>
      </c>
      <c r="D5" s="275" t="s">
        <v>34</v>
      </c>
      <c r="E5" s="276" t="s">
        <v>570</v>
      </c>
      <c r="F5" s="396" t="s">
        <v>51</v>
      </c>
      <c r="G5" s="397"/>
      <c r="H5" s="401" t="s">
        <v>99</v>
      </c>
      <c r="I5" s="402"/>
      <c r="J5" s="278" t="s">
        <v>17</v>
      </c>
      <c r="K5" s="278" t="s">
        <v>25</v>
      </c>
      <c r="L5" s="279" t="s">
        <v>15</v>
      </c>
      <c r="M5" s="278" t="s">
        <v>16</v>
      </c>
      <c r="N5" s="278" t="s">
        <v>97</v>
      </c>
      <c r="O5" s="274" t="s">
        <v>100</v>
      </c>
      <c r="P5" s="274" t="s">
        <v>101</v>
      </c>
      <c r="Q5" s="274" t="s">
        <v>102</v>
      </c>
      <c r="R5" s="143"/>
      <c r="S5" s="143"/>
      <c r="T5" s="52"/>
      <c r="U5" s="134"/>
      <c r="V5" s="134"/>
      <c r="W5" s="52"/>
      <c r="X5" s="144"/>
      <c r="Y5" s="144"/>
      <c r="Z5" s="144"/>
      <c r="AA5" s="135"/>
      <c r="AB5" s="135"/>
      <c r="AC5" s="135"/>
      <c r="AD5" s="135"/>
      <c r="AE5" s="135"/>
      <c r="AF5" s="135"/>
      <c r="AG5" s="55"/>
      <c r="AH5" s="54"/>
      <c r="AI5" s="55"/>
      <c r="AJ5" s="55"/>
      <c r="AK5" s="55"/>
      <c r="AL5" s="55"/>
      <c r="AM5" s="55"/>
      <c r="AN5" s="55"/>
      <c r="AO5" s="55"/>
      <c r="AP5" s="55"/>
    </row>
    <row r="6" spans="2:42" ht="17.25" customHeight="1" x14ac:dyDescent="0.2">
      <c r="B6" s="403" t="s">
        <v>566</v>
      </c>
      <c r="C6" s="49">
        <f>VLOOKUP(F6,'Sheet 1'!D:E,2,FALSE)</f>
        <v>2555</v>
      </c>
      <c r="D6" s="210" t="s">
        <v>57</v>
      </c>
      <c r="E6" s="210" t="s">
        <v>35</v>
      </c>
      <c r="F6" s="398" t="s">
        <v>53</v>
      </c>
      <c r="G6" s="399"/>
      <c r="H6" s="85" t="s">
        <v>35</v>
      </c>
      <c r="I6" s="35"/>
      <c r="J6" s="98" t="str">
        <f>VLOOKUP(C6,'Sheet 1'!E:L,7,FALSE)</f>
        <v>05/12/2024</v>
      </c>
      <c r="K6" s="70">
        <f>J6-"28/02/2018"</f>
        <v>2472</v>
      </c>
      <c r="L6" s="28">
        <f>VLOOKUP(C6,'Sheet 1'!E:K,4,FALSE)</f>
        <v>75</v>
      </c>
      <c r="M6" s="28">
        <f>VLOOKUP(C6,'Sheet 1'!E:K,6,FALSE)</f>
        <v>64</v>
      </c>
      <c r="N6" s="28">
        <f>IF(K6&lt;0,0,M6)</f>
        <v>64</v>
      </c>
      <c r="O6" s="45">
        <f>L6</f>
        <v>75</v>
      </c>
      <c r="P6" s="48">
        <f>N6</f>
        <v>64</v>
      </c>
      <c r="Q6" s="106">
        <f>IF(P6/O6&gt;100%,100%,P6/O6)</f>
        <v>0.85333333333333339</v>
      </c>
      <c r="R6" s="135"/>
      <c r="S6" s="135"/>
      <c r="T6" s="52"/>
      <c r="U6" s="134"/>
      <c r="V6" s="134"/>
      <c r="W6" s="52"/>
      <c r="X6" s="135"/>
      <c r="Y6" s="135"/>
      <c r="Z6" s="135"/>
      <c r="AA6" s="135"/>
      <c r="AB6" s="135"/>
      <c r="AC6" s="135"/>
      <c r="AD6" s="135"/>
      <c r="AE6" s="135"/>
      <c r="AF6" s="135"/>
      <c r="AG6" s="55"/>
      <c r="AH6" s="54"/>
      <c r="AI6" s="55"/>
      <c r="AJ6" s="55"/>
      <c r="AK6" s="55"/>
      <c r="AL6" s="55"/>
      <c r="AM6" s="55"/>
      <c r="AN6" s="55"/>
      <c r="AO6" s="55"/>
      <c r="AP6" s="55"/>
    </row>
    <row r="7" spans="2:42" ht="17.25" customHeight="1" x14ac:dyDescent="0.2">
      <c r="B7" s="403"/>
      <c r="C7" s="49">
        <f>VLOOKUP(F7,'Sheet 1'!D:E,2,FALSE)</f>
        <v>2556</v>
      </c>
      <c r="D7" s="210" t="s">
        <v>58</v>
      </c>
      <c r="E7" s="210" t="s">
        <v>35</v>
      </c>
      <c r="F7" s="398" t="s">
        <v>54</v>
      </c>
      <c r="G7" s="399"/>
      <c r="H7" s="85" t="s">
        <v>35</v>
      </c>
      <c r="I7" s="35"/>
      <c r="J7" s="98" t="str">
        <f>VLOOKUP(C7,'Sheet 1'!E:L,7,FALSE)</f>
        <v>04/12/2024</v>
      </c>
      <c r="K7" s="70">
        <f t="shared" ref="K7:K9" si="0">J7-"28/02/2018"</f>
        <v>2471</v>
      </c>
      <c r="L7" s="28">
        <f>VLOOKUP(C7,'Sheet 1'!E:K,4,FALSE)</f>
        <v>50</v>
      </c>
      <c r="M7" s="28">
        <f>VLOOKUP(C7,'Sheet 1'!E:K,6,FALSE)</f>
        <v>51</v>
      </c>
      <c r="N7" s="28">
        <f t="shared" ref="N7:N9" si="1">IF(K7&lt;0,0,M7)</f>
        <v>51</v>
      </c>
      <c r="O7" s="45">
        <f t="shared" ref="O7:O9" si="2">L7</f>
        <v>50</v>
      </c>
      <c r="P7" s="48">
        <f t="shared" ref="P7:P9" si="3">N7</f>
        <v>51</v>
      </c>
      <c r="Q7" s="106">
        <f t="shared" ref="Q7:Q9" si="4">IF(P7/O7&gt;100%,100%,P7/O7)</f>
        <v>1</v>
      </c>
      <c r="R7" s="135"/>
      <c r="S7" s="135"/>
      <c r="T7" s="52"/>
      <c r="U7" s="134"/>
      <c r="V7" s="134"/>
      <c r="W7" s="52"/>
      <c r="X7" s="135"/>
      <c r="Y7" s="135"/>
      <c r="Z7" s="135"/>
      <c r="AA7" s="135"/>
      <c r="AB7" s="135"/>
      <c r="AC7" s="135"/>
      <c r="AD7" s="135"/>
      <c r="AE7" s="135"/>
      <c r="AF7" s="135"/>
      <c r="AG7" s="55"/>
      <c r="AH7" s="54"/>
      <c r="AI7" s="55"/>
      <c r="AJ7" s="55"/>
      <c r="AK7" s="55"/>
      <c r="AL7" s="55"/>
      <c r="AM7" s="55"/>
      <c r="AN7" s="55"/>
      <c r="AO7" s="55"/>
      <c r="AP7" s="55"/>
    </row>
    <row r="8" spans="2:42" ht="17.25" customHeight="1" x14ac:dyDescent="0.2">
      <c r="B8" s="403"/>
      <c r="C8" s="49">
        <f>VLOOKUP(F8,'Sheet 1'!D:E,2,FALSE)</f>
        <v>2557</v>
      </c>
      <c r="D8" s="210" t="s">
        <v>59</v>
      </c>
      <c r="E8" s="210" t="s">
        <v>36</v>
      </c>
      <c r="F8" s="398" t="s">
        <v>55</v>
      </c>
      <c r="G8" s="399"/>
      <c r="H8" s="85" t="s">
        <v>35</v>
      </c>
      <c r="I8" s="35"/>
      <c r="J8" s="98" t="str">
        <f>VLOOKUP(C8,'Sheet 1'!E:L,7,FALSE)</f>
        <v>03/12/2024</v>
      </c>
      <c r="K8" s="70">
        <f t="shared" si="0"/>
        <v>2470</v>
      </c>
      <c r="L8" s="28">
        <f>VLOOKUP(C8,'Sheet 1'!E:K,4,FALSE)</f>
        <v>45.72</v>
      </c>
      <c r="M8" s="28">
        <f>VLOOKUP(C8,'Sheet 1'!E:K,6,FALSE)</f>
        <v>37.76</v>
      </c>
      <c r="N8" s="28">
        <f t="shared" si="1"/>
        <v>37.76</v>
      </c>
      <c r="O8" s="45">
        <f t="shared" si="2"/>
        <v>45.72</v>
      </c>
      <c r="P8" s="48">
        <f t="shared" si="3"/>
        <v>37.76</v>
      </c>
      <c r="Q8" s="106">
        <f t="shared" si="4"/>
        <v>0.82589676290463687</v>
      </c>
      <c r="R8" s="135"/>
      <c r="S8" s="135"/>
      <c r="T8" s="52"/>
      <c r="U8" s="134"/>
      <c r="V8" s="134"/>
      <c r="W8" s="52"/>
      <c r="X8" s="135"/>
      <c r="Y8" s="135"/>
      <c r="Z8" s="135"/>
      <c r="AA8" s="135"/>
      <c r="AB8" s="135"/>
      <c r="AC8" s="135"/>
      <c r="AD8" s="135"/>
      <c r="AE8" s="135"/>
      <c r="AF8" s="135"/>
      <c r="AG8" s="55"/>
      <c r="AH8" s="54"/>
      <c r="AI8" s="55"/>
      <c r="AJ8" s="55"/>
      <c r="AK8" s="55"/>
      <c r="AL8" s="55"/>
      <c r="AM8" s="55"/>
      <c r="AN8" s="55"/>
      <c r="AO8" s="55"/>
      <c r="AP8" s="55"/>
    </row>
    <row r="9" spans="2:42" ht="17.25" customHeight="1" x14ac:dyDescent="0.2">
      <c r="B9" s="403"/>
      <c r="C9" s="49">
        <f>VLOOKUP(F9,'Sheet 1'!D:E,2,FALSE)</f>
        <v>2558</v>
      </c>
      <c r="D9" s="210" t="s">
        <v>60</v>
      </c>
      <c r="E9" s="210" t="s">
        <v>36</v>
      </c>
      <c r="F9" s="398" t="s">
        <v>56</v>
      </c>
      <c r="G9" s="399"/>
      <c r="H9" s="85" t="s">
        <v>35</v>
      </c>
      <c r="I9" s="35"/>
      <c r="J9" s="98" t="str">
        <f>VLOOKUP(C9,'Sheet 1'!E:L,7,FALSE)</f>
        <v>03/12/2024</v>
      </c>
      <c r="K9" s="70">
        <f t="shared" si="0"/>
        <v>2470</v>
      </c>
      <c r="L9" s="28">
        <f>VLOOKUP(C9,'Sheet 1'!E:K,4,FALSE)</f>
        <v>48.03</v>
      </c>
      <c r="M9" s="28">
        <f>VLOOKUP(C9,'Sheet 1'!E:K,6,FALSE)</f>
        <v>37.869999999999997</v>
      </c>
      <c r="N9" s="28">
        <f t="shared" si="1"/>
        <v>37.869999999999997</v>
      </c>
      <c r="O9" s="45">
        <f t="shared" si="2"/>
        <v>48.03</v>
      </c>
      <c r="P9" s="48">
        <f t="shared" si="3"/>
        <v>37.869999999999997</v>
      </c>
      <c r="Q9" s="106">
        <f t="shared" si="4"/>
        <v>0.7884655423693524</v>
      </c>
      <c r="R9" s="135"/>
      <c r="S9" s="135"/>
      <c r="T9" s="52"/>
      <c r="U9" s="134"/>
      <c r="V9" s="134"/>
      <c r="W9" s="52"/>
      <c r="X9" s="135"/>
      <c r="Y9" s="135"/>
      <c r="Z9" s="135"/>
      <c r="AA9" s="135"/>
      <c r="AB9" s="135"/>
      <c r="AC9" s="135"/>
      <c r="AD9" s="135"/>
      <c r="AE9" s="135"/>
      <c r="AF9" s="135"/>
      <c r="AG9" s="55"/>
      <c r="AH9" s="54"/>
      <c r="AI9" s="55"/>
      <c r="AJ9" s="55"/>
      <c r="AK9" s="55"/>
      <c r="AL9" s="55"/>
      <c r="AM9" s="55"/>
      <c r="AN9" s="55"/>
      <c r="AO9" s="55"/>
      <c r="AP9" s="55"/>
    </row>
    <row r="10" spans="2:42" ht="21.75" customHeight="1" x14ac:dyDescent="0.2">
      <c r="B10" s="55"/>
      <c r="C10" s="55"/>
      <c r="D10" s="138"/>
      <c r="E10" s="138"/>
      <c r="F10" s="55"/>
      <c r="G10" s="55"/>
      <c r="H10" s="138"/>
      <c r="I10" s="138"/>
      <c r="J10" s="138"/>
      <c r="K10" s="138"/>
      <c r="L10" s="55"/>
      <c r="M10" s="55"/>
      <c r="N10" s="55"/>
      <c r="O10" s="55"/>
      <c r="P10" s="138"/>
      <c r="Q10" s="55"/>
      <c r="R10" s="138"/>
      <c r="S10" s="55"/>
      <c r="T10" s="52"/>
      <c r="U10" s="52"/>
      <c r="V10" s="52"/>
      <c r="W10" s="52"/>
      <c r="X10" s="55"/>
      <c r="Y10" s="138"/>
      <c r="Z10" s="55"/>
      <c r="AA10" s="135"/>
      <c r="AB10" s="135"/>
      <c r="AC10" s="135"/>
      <c r="AD10" s="135"/>
      <c r="AE10" s="135"/>
      <c r="AF10" s="135"/>
      <c r="AG10" s="55"/>
      <c r="AH10" s="54"/>
      <c r="AI10" s="55"/>
      <c r="AJ10" s="55"/>
      <c r="AK10" s="55"/>
      <c r="AL10" s="55"/>
      <c r="AM10" s="55"/>
      <c r="AN10" s="55"/>
      <c r="AO10" s="55"/>
      <c r="AP10" s="55"/>
    </row>
    <row r="11" spans="2:42" s="129" customFormat="1" ht="35.25" customHeight="1" x14ac:dyDescent="0.2">
      <c r="B11" s="400" t="s">
        <v>526</v>
      </c>
      <c r="C11" s="400"/>
      <c r="D11" s="400"/>
      <c r="E11" s="400"/>
      <c r="F11" s="400"/>
      <c r="G11" s="400"/>
      <c r="H11" s="400"/>
      <c r="I11" s="400"/>
      <c r="J11" s="400"/>
      <c r="K11" s="400"/>
      <c r="L11" s="400"/>
      <c r="M11" s="400"/>
      <c r="N11" s="400"/>
      <c r="O11" s="400"/>
      <c r="P11" s="400"/>
      <c r="Q11" s="400"/>
      <c r="R11" s="14">
        <f>AVERAGE(R13:R28)</f>
        <v>0.84524718036210311</v>
      </c>
      <c r="X11" s="56"/>
      <c r="Y11" s="54"/>
      <c r="Z11" s="56"/>
      <c r="AA11" s="135"/>
      <c r="AB11" s="135"/>
      <c r="AC11" s="135"/>
      <c r="AD11" s="135"/>
      <c r="AE11" s="135"/>
      <c r="AF11" s="135"/>
      <c r="AG11" s="56"/>
      <c r="AH11" s="54"/>
      <c r="AI11" s="56"/>
      <c r="AJ11" s="56"/>
      <c r="AK11" s="56"/>
      <c r="AL11" s="56"/>
      <c r="AM11" s="56"/>
      <c r="AN11" s="56"/>
      <c r="AO11" s="56"/>
      <c r="AP11" s="56"/>
    </row>
    <row r="12" spans="2:42" ht="89.25" x14ac:dyDescent="0.2">
      <c r="B12" s="274" t="s">
        <v>49</v>
      </c>
      <c r="C12" s="275" t="s">
        <v>9</v>
      </c>
      <c r="D12" s="275" t="s">
        <v>34</v>
      </c>
      <c r="E12" s="276" t="s">
        <v>571</v>
      </c>
      <c r="F12" s="396" t="s">
        <v>51</v>
      </c>
      <c r="G12" s="397"/>
      <c r="H12" s="401" t="s">
        <v>98</v>
      </c>
      <c r="I12" s="402"/>
      <c r="J12" s="278" t="s">
        <v>17</v>
      </c>
      <c r="K12" s="278" t="s">
        <v>25</v>
      </c>
      <c r="L12" s="279" t="s">
        <v>15</v>
      </c>
      <c r="M12" s="278" t="s">
        <v>16</v>
      </c>
      <c r="N12" s="278" t="s">
        <v>97</v>
      </c>
      <c r="O12" s="274" t="s">
        <v>100</v>
      </c>
      <c r="P12" s="274" t="s">
        <v>101</v>
      </c>
      <c r="Q12" s="274" t="s">
        <v>102</v>
      </c>
      <c r="R12" s="274" t="s">
        <v>103</v>
      </c>
      <c r="S12" s="52"/>
      <c r="T12" s="52"/>
      <c r="U12" s="52"/>
      <c r="V12" s="52"/>
      <c r="W12" s="52"/>
      <c r="X12" s="144"/>
      <c r="Y12" s="144"/>
      <c r="Z12" s="144"/>
      <c r="AA12" s="135"/>
      <c r="AB12" s="135"/>
      <c r="AC12" s="135"/>
      <c r="AD12" s="135"/>
      <c r="AE12" s="135"/>
      <c r="AF12" s="135"/>
      <c r="AG12" s="55"/>
      <c r="AH12" s="54"/>
      <c r="AI12" s="55"/>
      <c r="AJ12" s="55"/>
      <c r="AK12" s="55"/>
      <c r="AL12" s="55"/>
      <c r="AM12" s="55"/>
      <c r="AN12" s="55"/>
      <c r="AO12" s="55"/>
      <c r="AP12" s="55"/>
    </row>
    <row r="13" spans="2:42" ht="15.75" x14ac:dyDescent="0.2">
      <c r="B13" s="404" t="s">
        <v>76</v>
      </c>
      <c r="C13" s="49">
        <f>VLOOKUP(F13,'Sheet 1'!D:E,2,FALSE)</f>
        <v>2559</v>
      </c>
      <c r="D13" s="210" t="s">
        <v>81</v>
      </c>
      <c r="E13" s="210" t="s">
        <v>35</v>
      </c>
      <c r="F13" s="324" t="s">
        <v>62</v>
      </c>
      <c r="G13" s="281"/>
      <c r="H13" s="85" t="s">
        <v>35</v>
      </c>
      <c r="I13" s="87">
        <v>0.5</v>
      </c>
      <c r="J13" s="98" t="str">
        <f>VLOOKUP(C13,'Sheet 1'!E:L,7,FALSE)</f>
        <v>04/12/2024</v>
      </c>
      <c r="K13" s="70">
        <f t="shared" ref="K13:K28" si="5">J13-"28/02/2018"</f>
        <v>2471</v>
      </c>
      <c r="L13" s="28">
        <f>VLOOKUP(C13,'Sheet 1'!E:J,4,FALSE)</f>
        <v>100</v>
      </c>
      <c r="M13" s="28">
        <f>VLOOKUP(C13,'Sheet 1'!E:L,6,FALSE)</f>
        <v>100</v>
      </c>
      <c r="N13" s="28">
        <f>IF(K13&lt;0,0,M13)</f>
        <v>100</v>
      </c>
      <c r="O13" s="45">
        <f t="shared" ref="O13:O28" si="6">L13</f>
        <v>100</v>
      </c>
      <c r="P13" s="48">
        <f>N13</f>
        <v>100</v>
      </c>
      <c r="Q13" s="8">
        <f t="shared" ref="Q13:Q28" si="7">IF(P13/O13&gt;100%,100%,P13/O13)</f>
        <v>1</v>
      </c>
      <c r="R13" s="410">
        <f>SUMPRODUCT(I13:I14,Q13:Q14)</f>
        <v>1</v>
      </c>
      <c r="S13" s="52"/>
      <c r="T13" s="52"/>
      <c r="U13" s="52"/>
      <c r="V13" s="52"/>
      <c r="W13" s="52"/>
      <c r="X13" s="135"/>
      <c r="Y13" s="135"/>
      <c r="Z13" s="135"/>
      <c r="AA13" s="135"/>
      <c r="AB13" s="135"/>
      <c r="AC13" s="135"/>
      <c r="AD13" s="135"/>
      <c r="AE13" s="135"/>
      <c r="AF13" s="135"/>
      <c r="AG13" s="56"/>
      <c r="AH13" s="54"/>
      <c r="AI13" s="56"/>
      <c r="AJ13" s="56"/>
      <c r="AK13" s="56"/>
      <c r="AL13" s="56"/>
      <c r="AM13" s="56"/>
      <c r="AN13" s="56"/>
      <c r="AO13" s="56"/>
      <c r="AP13" s="56"/>
    </row>
    <row r="14" spans="2:42" ht="15.75" x14ac:dyDescent="0.2">
      <c r="B14" s="405"/>
      <c r="C14" s="49">
        <f>VLOOKUP(F14,'Sheet 1'!D:E,2,FALSE)</f>
        <v>2560</v>
      </c>
      <c r="D14" s="210" t="s">
        <v>82</v>
      </c>
      <c r="E14" s="210" t="s">
        <v>36</v>
      </c>
      <c r="F14" s="324" t="s">
        <v>548</v>
      </c>
      <c r="G14" s="281"/>
      <c r="H14" s="85" t="s">
        <v>35</v>
      </c>
      <c r="I14" s="87">
        <v>0.5</v>
      </c>
      <c r="J14" s="98" t="str">
        <f>VLOOKUP(C14,'Sheet 1'!E:L,7,FALSE)</f>
        <v>03/12/2024</v>
      </c>
      <c r="K14" s="70">
        <f t="shared" si="5"/>
        <v>2470</v>
      </c>
      <c r="L14" s="28">
        <f>VLOOKUP(C14,'Sheet 1'!E:J,4,FALSE)</f>
        <v>75</v>
      </c>
      <c r="M14" s="28">
        <f>VLOOKUP(C14,'Sheet 1'!E:L,6,FALSE)</f>
        <v>94.6</v>
      </c>
      <c r="N14" s="28">
        <f t="shared" ref="N14:N28" si="8">IF(K14&lt;0,0,M14)</f>
        <v>94.6</v>
      </c>
      <c r="O14" s="45">
        <f t="shared" si="6"/>
        <v>75</v>
      </c>
      <c r="P14" s="48">
        <f t="shared" ref="P14:P28" si="9">N14</f>
        <v>94.6</v>
      </c>
      <c r="Q14" s="8">
        <f t="shared" si="7"/>
        <v>1</v>
      </c>
      <c r="R14" s="410"/>
      <c r="S14" s="52"/>
      <c r="T14" s="52"/>
      <c r="U14" s="52"/>
      <c r="V14" s="52"/>
      <c r="W14" s="52"/>
      <c r="X14" s="135"/>
      <c r="Y14" s="135"/>
      <c r="Z14" s="135"/>
      <c r="AA14" s="135"/>
      <c r="AB14" s="135"/>
      <c r="AC14" s="135"/>
      <c r="AD14" s="135"/>
      <c r="AE14" s="135"/>
      <c r="AF14" s="135"/>
      <c r="AG14" s="56"/>
      <c r="AH14" s="54"/>
      <c r="AI14" s="56"/>
      <c r="AJ14" s="56"/>
      <c r="AK14" s="56"/>
      <c r="AL14" s="56"/>
      <c r="AM14" s="56"/>
      <c r="AN14" s="56"/>
      <c r="AO14" s="56"/>
      <c r="AP14" s="56"/>
    </row>
    <row r="15" spans="2:42" ht="15.75" x14ac:dyDescent="0.2">
      <c r="B15" s="404" t="s">
        <v>77</v>
      </c>
      <c r="C15" s="49">
        <f>VLOOKUP(F15,'Sheet 1'!D:E,2,FALSE)</f>
        <v>2561</v>
      </c>
      <c r="D15" s="210" t="s">
        <v>83</v>
      </c>
      <c r="E15" s="210" t="s">
        <v>35</v>
      </c>
      <c r="F15" s="324" t="s">
        <v>63</v>
      </c>
      <c r="G15" s="281"/>
      <c r="H15" s="85" t="s">
        <v>35</v>
      </c>
      <c r="I15" s="86">
        <v>0.5</v>
      </c>
      <c r="J15" s="98" t="str">
        <f>VLOOKUP(C15,'Sheet 1'!E:L,7,FALSE)</f>
        <v>03/12/2024</v>
      </c>
      <c r="K15" s="70">
        <f t="shared" si="5"/>
        <v>2470</v>
      </c>
      <c r="L15" s="28">
        <f>VLOOKUP(C15,'Sheet 1'!E:J,4,FALSE)</f>
        <v>80</v>
      </c>
      <c r="M15" s="28">
        <f>VLOOKUP(C15,'Sheet 1'!E:L,6,FALSE)</f>
        <v>102.52</v>
      </c>
      <c r="N15" s="28">
        <f t="shared" si="8"/>
        <v>102.52</v>
      </c>
      <c r="O15" s="45">
        <f t="shared" si="6"/>
        <v>80</v>
      </c>
      <c r="P15" s="48">
        <f t="shared" si="9"/>
        <v>102.52</v>
      </c>
      <c r="Q15" s="8">
        <f t="shared" si="7"/>
        <v>1</v>
      </c>
      <c r="R15" s="410">
        <f>SUMPRODUCT(I15:I16,Q15:Q16)</f>
        <v>1</v>
      </c>
      <c r="S15" s="52"/>
      <c r="T15" s="52"/>
      <c r="U15" s="52"/>
      <c r="V15" s="52"/>
      <c r="W15" s="52"/>
      <c r="X15" s="135"/>
      <c r="Y15" s="135"/>
      <c r="Z15" s="135"/>
      <c r="AA15" s="135"/>
      <c r="AB15" s="135"/>
      <c r="AC15" s="135"/>
      <c r="AD15" s="135"/>
      <c r="AE15" s="135"/>
      <c r="AF15" s="135"/>
      <c r="AG15" s="56"/>
      <c r="AH15" s="54"/>
      <c r="AI15" s="56"/>
      <c r="AJ15" s="56"/>
      <c r="AK15" s="56"/>
      <c r="AL15" s="56"/>
      <c r="AM15" s="56"/>
      <c r="AN15" s="56"/>
      <c r="AO15" s="56"/>
      <c r="AP15" s="56"/>
    </row>
    <row r="16" spans="2:42" ht="15.75" x14ac:dyDescent="0.2">
      <c r="B16" s="405"/>
      <c r="C16" s="49">
        <f>VLOOKUP(F16,'Sheet 1'!D:E,2,FALSE)</f>
        <v>2562</v>
      </c>
      <c r="D16" s="210" t="s">
        <v>84</v>
      </c>
      <c r="E16" s="210" t="s">
        <v>36</v>
      </c>
      <c r="F16" s="324" t="s">
        <v>64</v>
      </c>
      <c r="G16" s="281"/>
      <c r="H16" s="85" t="s">
        <v>35</v>
      </c>
      <c r="I16" s="86">
        <v>0.5</v>
      </c>
      <c r="J16" s="98" t="str">
        <f>VLOOKUP(C16,'Sheet 1'!E:L,7,FALSE)</f>
        <v>03/12/2024</v>
      </c>
      <c r="K16" s="70">
        <f t="shared" si="5"/>
        <v>2470</v>
      </c>
      <c r="L16" s="28">
        <f>VLOOKUP(C16,'Sheet 1'!E:J,4,FALSE)</f>
        <v>30</v>
      </c>
      <c r="M16" s="28">
        <f>VLOOKUP(C16,'Sheet 1'!E:L,6,FALSE)</f>
        <v>42</v>
      </c>
      <c r="N16" s="28">
        <f t="shared" si="8"/>
        <v>42</v>
      </c>
      <c r="O16" s="45">
        <f t="shared" si="6"/>
        <v>30</v>
      </c>
      <c r="P16" s="48">
        <f t="shared" si="9"/>
        <v>42</v>
      </c>
      <c r="Q16" s="8">
        <f>IF(O16=0,"",IF(P16/O16&gt;100%,100%,P16/O16))</f>
        <v>1</v>
      </c>
      <c r="R16" s="410"/>
      <c r="S16" s="52"/>
      <c r="T16" s="52"/>
      <c r="U16" s="52"/>
      <c r="V16" s="52"/>
      <c r="W16" s="52"/>
      <c r="X16" s="135"/>
      <c r="Y16" s="135"/>
      <c r="Z16" s="135"/>
      <c r="AA16" s="135"/>
      <c r="AB16" s="135"/>
      <c r="AC16" s="135"/>
      <c r="AD16" s="135"/>
      <c r="AE16" s="135"/>
      <c r="AF16" s="135"/>
      <c r="AG16" s="56"/>
      <c r="AH16" s="54"/>
      <c r="AI16" s="56"/>
      <c r="AJ16" s="56"/>
      <c r="AK16" s="56"/>
      <c r="AL16" s="56"/>
      <c r="AM16" s="56"/>
      <c r="AN16" s="56"/>
      <c r="AO16" s="56"/>
      <c r="AP16" s="56"/>
    </row>
    <row r="17" spans="2:42" ht="15.75" x14ac:dyDescent="0.2">
      <c r="B17" s="404" t="s">
        <v>612</v>
      </c>
      <c r="C17" s="49">
        <f>VLOOKUP(F17,'Sheet 1'!D:E,2,FALSE)</f>
        <v>2563</v>
      </c>
      <c r="D17" s="210" t="s">
        <v>85</v>
      </c>
      <c r="E17" s="210" t="s">
        <v>35</v>
      </c>
      <c r="F17" s="324" t="s">
        <v>65</v>
      </c>
      <c r="G17" s="281"/>
      <c r="H17" s="85" t="s">
        <v>35</v>
      </c>
      <c r="I17" s="61">
        <v>0.33329999999999999</v>
      </c>
      <c r="J17" s="98" t="str">
        <f>VLOOKUP(C17,'Sheet 1'!E:L,7,FALSE)</f>
        <v>05/12/2024</v>
      </c>
      <c r="K17" s="70">
        <f t="shared" si="5"/>
        <v>2472</v>
      </c>
      <c r="L17" s="28">
        <f>VLOOKUP(C17,'Sheet 1'!E:J,4,FALSE)</f>
        <v>57</v>
      </c>
      <c r="M17" s="28">
        <f>VLOOKUP(C17,'Sheet 1'!E:L,6,FALSE)</f>
        <v>57</v>
      </c>
      <c r="N17" s="28">
        <f t="shared" si="8"/>
        <v>57</v>
      </c>
      <c r="O17" s="45">
        <f t="shared" si="6"/>
        <v>57</v>
      </c>
      <c r="P17" s="48">
        <f t="shared" si="9"/>
        <v>57</v>
      </c>
      <c r="Q17" s="8">
        <f t="shared" si="7"/>
        <v>1</v>
      </c>
      <c r="R17" s="410">
        <f>SUMPRODUCT(I17:I19,Q17:Q19)</f>
        <v>0.93922482812499997</v>
      </c>
      <c r="S17" s="52"/>
      <c r="T17" s="52"/>
      <c r="U17" s="52"/>
      <c r="V17" s="52"/>
      <c r="W17" s="52"/>
      <c r="X17" s="135"/>
      <c r="Y17" s="135"/>
      <c r="Z17" s="135"/>
      <c r="AA17" s="135"/>
      <c r="AB17" s="135"/>
      <c r="AC17" s="135"/>
      <c r="AD17" s="135"/>
      <c r="AE17" s="135"/>
      <c r="AF17" s="135"/>
      <c r="AG17" s="56"/>
      <c r="AH17" s="54"/>
      <c r="AI17" s="56"/>
      <c r="AJ17" s="56"/>
      <c r="AK17" s="56"/>
      <c r="AL17" s="56"/>
      <c r="AM17" s="56"/>
      <c r="AN17" s="56"/>
      <c r="AO17" s="56"/>
      <c r="AP17" s="56"/>
    </row>
    <row r="18" spans="2:42" ht="15.75" x14ac:dyDescent="0.2">
      <c r="B18" s="411"/>
      <c r="C18" s="49">
        <f>VLOOKUP(F18,'Sheet 1'!D:E,2,FALSE)</f>
        <v>2564</v>
      </c>
      <c r="D18" s="210" t="s">
        <v>86</v>
      </c>
      <c r="E18" s="210" t="s">
        <v>35</v>
      </c>
      <c r="F18" s="324" t="s">
        <v>66</v>
      </c>
      <c r="G18" s="281"/>
      <c r="H18" s="85" t="s">
        <v>35</v>
      </c>
      <c r="I18" s="61">
        <v>0.33329999999999999</v>
      </c>
      <c r="J18" s="98" t="str">
        <f>VLOOKUP(C18,'Sheet 1'!E:L,7,FALSE)</f>
        <v>05/12/2024</v>
      </c>
      <c r="K18" s="70">
        <f t="shared" si="5"/>
        <v>2472</v>
      </c>
      <c r="L18" s="28">
        <f>VLOOKUP(C18,'Sheet 1'!E:J,4,FALSE)</f>
        <v>64</v>
      </c>
      <c r="M18" s="28">
        <f>VLOOKUP(C18,'Sheet 1'!E:L,6,FALSE)</f>
        <v>52.33</v>
      </c>
      <c r="N18" s="28">
        <f t="shared" si="8"/>
        <v>52.33</v>
      </c>
      <c r="O18" s="45">
        <f t="shared" si="6"/>
        <v>64</v>
      </c>
      <c r="P18" s="48">
        <f t="shared" si="9"/>
        <v>52.33</v>
      </c>
      <c r="Q18" s="8">
        <f t="shared" si="7"/>
        <v>0.81765624999999997</v>
      </c>
      <c r="R18" s="410"/>
      <c r="S18" s="52"/>
      <c r="T18" s="52"/>
      <c r="U18" s="52"/>
      <c r="V18" s="52"/>
      <c r="W18" s="52"/>
      <c r="X18" s="135"/>
      <c r="Y18" s="135"/>
      <c r="Z18" s="135"/>
      <c r="AA18" s="135"/>
      <c r="AB18" s="135"/>
      <c r="AC18" s="135"/>
      <c r="AD18" s="135"/>
      <c r="AE18" s="135"/>
      <c r="AF18" s="135"/>
      <c r="AG18" s="56"/>
      <c r="AH18" s="54"/>
      <c r="AI18" s="56"/>
      <c r="AJ18" s="56"/>
      <c r="AK18" s="56"/>
      <c r="AL18" s="56"/>
      <c r="AM18" s="56"/>
      <c r="AN18" s="56"/>
      <c r="AO18" s="56"/>
      <c r="AP18" s="56"/>
    </row>
    <row r="19" spans="2:42" ht="15.75" x14ac:dyDescent="0.2">
      <c r="B19" s="405"/>
      <c r="C19" s="49">
        <f>VLOOKUP(F19,'Sheet 1'!D:E,2,FALSE)</f>
        <v>2565</v>
      </c>
      <c r="D19" s="210" t="s">
        <v>87</v>
      </c>
      <c r="E19" s="210" t="s">
        <v>36</v>
      </c>
      <c r="F19" s="324" t="s">
        <v>67</v>
      </c>
      <c r="G19" s="281"/>
      <c r="H19" s="85" t="s">
        <v>35</v>
      </c>
      <c r="I19" s="61">
        <v>0.33339999999999997</v>
      </c>
      <c r="J19" s="98" t="str">
        <f>VLOOKUP(C19,'Sheet 1'!E:L,7,FALSE)</f>
        <v>04/12/2024</v>
      </c>
      <c r="K19" s="70">
        <f t="shared" si="5"/>
        <v>2471</v>
      </c>
      <c r="L19" s="28">
        <f>VLOOKUP(C19,'Sheet 1'!E:J,4,FALSE)</f>
        <v>39</v>
      </c>
      <c r="M19" s="28">
        <f>VLOOKUP(C19,'Sheet 1'!E:L,6,FALSE)</f>
        <v>39</v>
      </c>
      <c r="N19" s="28">
        <f t="shared" si="8"/>
        <v>39</v>
      </c>
      <c r="O19" s="45">
        <f t="shared" si="6"/>
        <v>39</v>
      </c>
      <c r="P19" s="48">
        <f t="shared" si="9"/>
        <v>39</v>
      </c>
      <c r="Q19" s="8">
        <f t="shared" si="7"/>
        <v>1</v>
      </c>
      <c r="R19" s="410"/>
      <c r="S19" s="52"/>
      <c r="T19" s="52"/>
      <c r="U19" s="52"/>
      <c r="V19" s="52"/>
      <c r="W19" s="52"/>
      <c r="X19" s="135"/>
      <c r="Y19" s="135"/>
      <c r="Z19" s="135"/>
      <c r="AA19" s="135"/>
      <c r="AB19" s="135"/>
      <c r="AC19" s="135"/>
      <c r="AD19" s="135"/>
      <c r="AE19" s="135"/>
      <c r="AF19" s="135"/>
      <c r="AG19" s="56"/>
      <c r="AH19" s="54"/>
      <c r="AI19" s="56"/>
      <c r="AJ19" s="56"/>
      <c r="AK19" s="56"/>
      <c r="AL19" s="56"/>
      <c r="AM19" s="56"/>
      <c r="AN19" s="56"/>
      <c r="AO19" s="56"/>
      <c r="AP19" s="56"/>
    </row>
    <row r="20" spans="2:42" ht="15.75" x14ac:dyDescent="0.2">
      <c r="B20" s="404" t="s">
        <v>78</v>
      </c>
      <c r="C20" s="49">
        <f>VLOOKUP(F20,'Sheet 1'!D:E,2,FALSE)</f>
        <v>2566</v>
      </c>
      <c r="D20" s="210" t="s">
        <v>88</v>
      </c>
      <c r="E20" s="210" t="s">
        <v>35</v>
      </c>
      <c r="F20" s="324" t="s">
        <v>68</v>
      </c>
      <c r="G20" s="281"/>
      <c r="H20" s="85" t="s">
        <v>35</v>
      </c>
      <c r="I20" s="89">
        <v>0.33329999999999999</v>
      </c>
      <c r="J20" s="98" t="str">
        <f>VLOOKUP(C20,'Sheet 1'!E:L,7,FALSE)</f>
        <v>05/12/2024</v>
      </c>
      <c r="K20" s="70">
        <f t="shared" si="5"/>
        <v>2472</v>
      </c>
      <c r="L20" s="28">
        <f>VLOOKUP(C20,'Sheet 1'!E:J,4,FALSE)</f>
        <v>43</v>
      </c>
      <c r="M20" s="28">
        <f>VLOOKUP(C20,'Sheet 1'!E:L,6,FALSE)</f>
        <v>43</v>
      </c>
      <c r="N20" s="28">
        <f t="shared" si="8"/>
        <v>43</v>
      </c>
      <c r="O20" s="45">
        <f t="shared" si="6"/>
        <v>43</v>
      </c>
      <c r="P20" s="48">
        <f t="shared" si="9"/>
        <v>43</v>
      </c>
      <c r="Q20" s="8">
        <f t="shared" si="7"/>
        <v>1</v>
      </c>
      <c r="R20" s="410">
        <f>SUMPRODUCT(I20:I22,Q20:Q22)</f>
        <v>0.97195761904761901</v>
      </c>
      <c r="S20" s="52"/>
      <c r="T20" s="52"/>
      <c r="U20" s="52"/>
      <c r="V20" s="52"/>
      <c r="W20" s="52"/>
      <c r="X20" s="135"/>
      <c r="Y20" s="135"/>
      <c r="Z20" s="135"/>
      <c r="AA20" s="135"/>
      <c r="AB20" s="135"/>
      <c r="AC20" s="135"/>
      <c r="AD20" s="135"/>
      <c r="AE20" s="135"/>
      <c r="AF20" s="135"/>
      <c r="AG20" s="56"/>
      <c r="AH20" s="54"/>
      <c r="AI20" s="56"/>
      <c r="AJ20" s="56"/>
      <c r="AK20" s="56"/>
      <c r="AL20" s="56"/>
      <c r="AM20" s="56"/>
      <c r="AN20" s="56"/>
      <c r="AO20" s="56"/>
      <c r="AP20" s="56"/>
    </row>
    <row r="21" spans="2:42" ht="15.75" x14ac:dyDescent="0.2">
      <c r="B21" s="411"/>
      <c r="C21" s="49">
        <f>VLOOKUP(F21,'Sheet 1'!D:E,2,FALSE)</f>
        <v>2567</v>
      </c>
      <c r="D21" s="210" t="s">
        <v>89</v>
      </c>
      <c r="E21" s="210" t="s">
        <v>572</v>
      </c>
      <c r="F21" s="324" t="s">
        <v>635</v>
      </c>
      <c r="G21" s="281"/>
      <c r="H21" s="85" t="s">
        <v>35</v>
      </c>
      <c r="I21" s="89">
        <v>0.33329999999999999</v>
      </c>
      <c r="J21" s="98" t="str">
        <f>VLOOKUP(C21,'Sheet 1'!E:L,7,FALSE)</f>
        <v>05/12/2024</v>
      </c>
      <c r="K21" s="70">
        <f t="shared" si="5"/>
        <v>2472</v>
      </c>
      <c r="L21" s="28">
        <f>VLOOKUP(C21,'Sheet 1'!E:J,4,FALSE)</f>
        <v>18</v>
      </c>
      <c r="M21" s="28">
        <f>VLOOKUP(C21,'Sheet 1'!E:L,6,FALSE)</f>
        <v>17</v>
      </c>
      <c r="N21" s="28">
        <f t="shared" si="8"/>
        <v>17</v>
      </c>
      <c r="O21" s="45">
        <f t="shared" si="6"/>
        <v>18</v>
      </c>
      <c r="P21" s="48">
        <f t="shared" si="9"/>
        <v>17</v>
      </c>
      <c r="Q21" s="8">
        <f t="shared" si="7"/>
        <v>0.94444444444444442</v>
      </c>
      <c r="R21" s="410"/>
      <c r="S21" s="52"/>
      <c r="T21" s="52"/>
      <c r="U21" s="52"/>
      <c r="V21" s="52"/>
      <c r="W21" s="52"/>
      <c r="X21" s="135"/>
      <c r="Y21" s="135"/>
      <c r="Z21" s="135"/>
      <c r="AA21" s="135"/>
      <c r="AB21" s="135"/>
      <c r="AC21" s="135"/>
      <c r="AD21" s="135"/>
      <c r="AE21" s="135"/>
      <c r="AF21" s="135"/>
      <c r="AG21" s="56"/>
      <c r="AH21" s="54"/>
      <c r="AI21" s="56"/>
      <c r="AJ21" s="56"/>
      <c r="AK21" s="56"/>
      <c r="AL21" s="56"/>
      <c r="AM21" s="56"/>
      <c r="AN21" s="56"/>
      <c r="AO21" s="56"/>
      <c r="AP21" s="56"/>
    </row>
    <row r="22" spans="2:42" ht="15.75" x14ac:dyDescent="0.2">
      <c r="B22" s="405"/>
      <c r="C22" s="49">
        <f>VLOOKUP(F22,'Sheet 1'!D:E,2,FALSE)</f>
        <v>2568</v>
      </c>
      <c r="D22" s="210" t="s">
        <v>90</v>
      </c>
      <c r="E22" s="210" t="s">
        <v>35</v>
      </c>
      <c r="F22" s="324" t="s">
        <v>69</v>
      </c>
      <c r="G22" s="281"/>
      <c r="H22" s="85" t="s">
        <v>35</v>
      </c>
      <c r="I22" s="89">
        <v>0.33339999999999997</v>
      </c>
      <c r="J22" s="98" t="str">
        <f>VLOOKUP(C22,'Sheet 1'!E:L,7,FALSE)</f>
        <v>05/12/2024</v>
      </c>
      <c r="K22" s="70">
        <f t="shared" si="5"/>
        <v>2472</v>
      </c>
      <c r="L22" s="28">
        <f>VLOOKUP(C22,'Sheet 1'!E:J,4,FALSE)</f>
        <v>70</v>
      </c>
      <c r="M22" s="28">
        <f>VLOOKUP(C22,'Sheet 1'!E:L,6,FALSE)</f>
        <v>68</v>
      </c>
      <c r="N22" s="28">
        <f t="shared" si="8"/>
        <v>68</v>
      </c>
      <c r="O22" s="45">
        <f t="shared" si="6"/>
        <v>70</v>
      </c>
      <c r="P22" s="48">
        <f t="shared" si="9"/>
        <v>68</v>
      </c>
      <c r="Q22" s="8">
        <f t="shared" si="7"/>
        <v>0.97142857142857142</v>
      </c>
      <c r="R22" s="410"/>
      <c r="S22" s="52"/>
      <c r="T22" s="52"/>
      <c r="U22" s="52"/>
      <c r="V22" s="52"/>
      <c r="W22" s="52"/>
      <c r="X22" s="135"/>
      <c r="Y22" s="135"/>
      <c r="Z22" s="135"/>
      <c r="AA22" s="135"/>
      <c r="AB22" s="135"/>
      <c r="AC22" s="135"/>
      <c r="AD22" s="135"/>
      <c r="AE22" s="135"/>
      <c r="AF22" s="135"/>
      <c r="AG22" s="56"/>
      <c r="AH22" s="54"/>
      <c r="AI22" s="56"/>
      <c r="AJ22" s="56"/>
      <c r="AK22" s="56"/>
      <c r="AL22" s="56"/>
      <c r="AM22" s="56"/>
      <c r="AN22" s="56"/>
      <c r="AO22" s="56"/>
      <c r="AP22" s="56"/>
    </row>
    <row r="23" spans="2:42" ht="15.75" x14ac:dyDescent="0.2">
      <c r="B23" s="404" t="s">
        <v>79</v>
      </c>
      <c r="C23" s="49">
        <f>VLOOKUP(F23,'Sheet 1'!D:E,2,FALSE)</f>
        <v>2569</v>
      </c>
      <c r="D23" s="210" t="s">
        <v>91</v>
      </c>
      <c r="E23" s="210" t="s">
        <v>36</v>
      </c>
      <c r="F23" s="324" t="s">
        <v>70</v>
      </c>
      <c r="G23" s="281"/>
      <c r="H23" s="85" t="s">
        <v>35</v>
      </c>
      <c r="I23" s="88">
        <v>0.33329999999999999</v>
      </c>
      <c r="J23" s="98" t="str">
        <f>VLOOKUP(C23,'Sheet 1'!E:L,7,FALSE)</f>
        <v>26/09/2024</v>
      </c>
      <c r="K23" s="70">
        <f t="shared" si="5"/>
        <v>2402</v>
      </c>
      <c r="L23" s="28">
        <f>VLOOKUP(C23,'Sheet 1'!E:J,4,FALSE)</f>
        <v>50</v>
      </c>
      <c r="M23" s="28">
        <f>VLOOKUP(C23,'Sheet 1'!E:L,6,FALSE)</f>
        <v>4.51</v>
      </c>
      <c r="N23" s="28">
        <f t="shared" si="8"/>
        <v>4.51</v>
      </c>
      <c r="O23" s="45">
        <f t="shared" si="6"/>
        <v>50</v>
      </c>
      <c r="P23" s="48">
        <f t="shared" si="9"/>
        <v>4.51</v>
      </c>
      <c r="Q23" s="8">
        <f t="shared" si="7"/>
        <v>9.0200000000000002E-2</v>
      </c>
      <c r="R23" s="410">
        <f>SUMPRODUCT(I23:I25,Q23:Q25)</f>
        <v>0.160300635</v>
      </c>
      <c r="S23" s="52"/>
      <c r="T23" s="52"/>
      <c r="U23" s="52"/>
      <c r="V23" s="52"/>
      <c r="W23" s="52"/>
      <c r="X23" s="135"/>
      <c r="Y23" s="135"/>
      <c r="Z23" s="135"/>
      <c r="AA23" s="135"/>
      <c r="AB23" s="135"/>
      <c r="AC23" s="135"/>
      <c r="AD23" s="135"/>
      <c r="AE23" s="135"/>
      <c r="AF23" s="135"/>
      <c r="AG23" s="56"/>
      <c r="AH23" s="54"/>
      <c r="AI23" s="56"/>
      <c r="AJ23" s="56"/>
      <c r="AK23" s="56"/>
      <c r="AL23" s="56"/>
      <c r="AM23" s="56"/>
      <c r="AN23" s="56"/>
      <c r="AO23" s="56"/>
      <c r="AP23" s="56"/>
    </row>
    <row r="24" spans="2:42" ht="15.75" x14ac:dyDescent="0.2">
      <c r="B24" s="411"/>
      <c r="C24" s="49">
        <f>VLOOKUP(F24,'Sheet 1'!D:E,2,FALSE)</f>
        <v>2570</v>
      </c>
      <c r="D24" s="210" t="s">
        <v>92</v>
      </c>
      <c r="E24" s="210" t="s">
        <v>36</v>
      </c>
      <c r="F24" s="324" t="s">
        <v>71</v>
      </c>
      <c r="G24" s="281"/>
      <c r="H24" s="85" t="s">
        <v>35</v>
      </c>
      <c r="I24" s="88">
        <v>0.33329999999999999</v>
      </c>
      <c r="J24" s="98" t="str">
        <f>VLOOKUP(C24,'Sheet 1'!E:L,7,FALSE)</f>
        <v>25/09/2024</v>
      </c>
      <c r="K24" s="70">
        <f t="shared" si="5"/>
        <v>2401</v>
      </c>
      <c r="L24" s="28">
        <f>VLOOKUP(C24,'Sheet 1'!E:J,4,FALSE)</f>
        <v>40</v>
      </c>
      <c r="M24" s="28">
        <f>VLOOKUP(C24,'Sheet 1'!E:L,6,FALSE)</f>
        <v>15.63</v>
      </c>
      <c r="N24" s="28">
        <f t="shared" si="8"/>
        <v>15.63</v>
      </c>
      <c r="O24" s="45">
        <f t="shared" si="6"/>
        <v>40</v>
      </c>
      <c r="P24" s="48">
        <f t="shared" si="9"/>
        <v>15.63</v>
      </c>
      <c r="Q24" s="8">
        <f t="shared" si="7"/>
        <v>0.39075000000000004</v>
      </c>
      <c r="R24" s="410"/>
      <c r="S24" s="52"/>
      <c r="T24" s="52"/>
      <c r="U24" s="52"/>
      <c r="V24" s="52"/>
      <c r="W24" s="52"/>
      <c r="X24" s="135"/>
      <c r="Y24" s="135"/>
      <c r="Z24" s="135"/>
      <c r="AA24" s="135"/>
      <c r="AB24" s="135"/>
      <c r="AC24" s="135"/>
      <c r="AD24" s="135"/>
      <c r="AE24" s="135"/>
      <c r="AF24" s="135"/>
      <c r="AG24" s="56"/>
      <c r="AH24" s="54"/>
      <c r="AI24" s="56"/>
      <c r="AJ24" s="56"/>
      <c r="AK24" s="56"/>
      <c r="AL24" s="56"/>
      <c r="AM24" s="56"/>
      <c r="AN24" s="56"/>
      <c r="AO24" s="56"/>
      <c r="AP24" s="56"/>
    </row>
    <row r="25" spans="2:42" ht="15.75" x14ac:dyDescent="0.2">
      <c r="B25" s="405"/>
      <c r="C25" s="49">
        <f>VLOOKUP(F25,'Sheet 1'!D:E,2,FALSE)</f>
        <v>2571</v>
      </c>
      <c r="D25" s="210" t="s">
        <v>93</v>
      </c>
      <c r="E25" s="210" t="s">
        <v>573</v>
      </c>
      <c r="F25" s="324" t="s">
        <v>72</v>
      </c>
      <c r="G25" s="281"/>
      <c r="H25" s="85" t="s">
        <v>35</v>
      </c>
      <c r="I25" s="88">
        <v>0.33339999999999997</v>
      </c>
      <c r="J25" s="98" t="str">
        <f>VLOOKUP(C25,'Sheet 1'!E:L,7,FALSE)</f>
        <v>23/02/2024</v>
      </c>
      <c r="K25" s="70">
        <f t="shared" si="5"/>
        <v>2186</v>
      </c>
      <c r="L25" s="28">
        <f>VLOOKUP(C25,'Sheet 1'!E:J,4,FALSE)</f>
        <v>100</v>
      </c>
      <c r="M25" s="28">
        <f>VLOOKUP(C25,'Sheet 1'!E:L,6,FALSE)</f>
        <v>0</v>
      </c>
      <c r="N25" s="28">
        <f t="shared" si="8"/>
        <v>0</v>
      </c>
      <c r="O25" s="45">
        <f t="shared" si="6"/>
        <v>100</v>
      </c>
      <c r="P25" s="48">
        <f t="shared" si="9"/>
        <v>0</v>
      </c>
      <c r="Q25" s="8">
        <f t="shared" si="7"/>
        <v>0</v>
      </c>
      <c r="R25" s="410"/>
      <c r="S25" s="52"/>
      <c r="T25" s="52"/>
      <c r="U25" s="52"/>
      <c r="V25" s="52"/>
      <c r="W25" s="52"/>
      <c r="X25" s="135"/>
      <c r="Y25" s="135"/>
      <c r="Z25" s="135"/>
      <c r="AA25" s="135"/>
      <c r="AB25" s="135"/>
      <c r="AC25" s="135"/>
      <c r="AD25" s="135"/>
      <c r="AE25" s="135"/>
      <c r="AF25" s="135"/>
      <c r="AG25" s="56"/>
      <c r="AH25" s="54"/>
      <c r="AI25" s="56"/>
      <c r="AJ25" s="56"/>
      <c r="AK25" s="56"/>
      <c r="AL25" s="56"/>
      <c r="AM25" s="56"/>
      <c r="AN25" s="56"/>
      <c r="AO25" s="56"/>
      <c r="AP25" s="56"/>
    </row>
    <row r="26" spans="2:42" ht="15.75" x14ac:dyDescent="0.2">
      <c r="B26" s="404" t="s">
        <v>80</v>
      </c>
      <c r="C26" s="49">
        <f>VLOOKUP(F26,'Sheet 1'!D:E,2,FALSE)</f>
        <v>2572</v>
      </c>
      <c r="D26" s="210" t="s">
        <v>94</v>
      </c>
      <c r="E26" s="210" t="s">
        <v>36</v>
      </c>
      <c r="F26" s="324" t="s">
        <v>73</v>
      </c>
      <c r="G26" s="281"/>
      <c r="H26" s="85" t="s">
        <v>35</v>
      </c>
      <c r="I26" s="46">
        <v>0.33329999999999999</v>
      </c>
      <c r="J26" s="98" t="str">
        <f>VLOOKUP(C26,'Sheet 1'!E:L,7,FALSE)</f>
        <v>23/05/2024</v>
      </c>
      <c r="K26" s="70">
        <f t="shared" si="5"/>
        <v>2276</v>
      </c>
      <c r="L26" s="28">
        <f>VLOOKUP(C26,'Sheet 1'!E:J,4,FALSE)</f>
        <v>1045</v>
      </c>
      <c r="M26" s="28">
        <f>VLOOKUP(C26,'Sheet 1'!E:L,6,FALSE)</f>
        <v>1431</v>
      </c>
      <c r="N26" s="28">
        <f t="shared" si="8"/>
        <v>1431</v>
      </c>
      <c r="O26" s="45">
        <f t="shared" si="6"/>
        <v>1045</v>
      </c>
      <c r="P26" s="48">
        <f t="shared" si="9"/>
        <v>1431</v>
      </c>
      <c r="Q26" s="8">
        <f t="shared" si="7"/>
        <v>1</v>
      </c>
      <c r="R26" s="410">
        <f>SUMPRODUCT(I26:I28,Q26:Q28)</f>
        <v>1</v>
      </c>
      <c r="S26" s="52"/>
      <c r="T26" s="52"/>
      <c r="U26" s="52"/>
      <c r="V26" s="52"/>
      <c r="W26" s="52"/>
      <c r="X26" s="135"/>
      <c r="Y26" s="135"/>
      <c r="Z26" s="135"/>
      <c r="AA26" s="135"/>
      <c r="AB26" s="135"/>
      <c r="AC26" s="135"/>
      <c r="AD26" s="135"/>
      <c r="AE26" s="135"/>
      <c r="AF26" s="135"/>
      <c r="AG26" s="56"/>
      <c r="AH26" s="54"/>
      <c r="AI26" s="56"/>
      <c r="AJ26" s="56"/>
      <c r="AK26" s="56"/>
      <c r="AL26" s="56"/>
      <c r="AM26" s="56"/>
      <c r="AN26" s="56"/>
      <c r="AO26" s="56"/>
      <c r="AP26" s="56"/>
    </row>
    <row r="27" spans="2:42" ht="15.75" x14ac:dyDescent="0.2">
      <c r="B27" s="411"/>
      <c r="C27" s="49">
        <f>VLOOKUP(F27,'Sheet 1'!D:E,2,FALSE)</f>
        <v>2573</v>
      </c>
      <c r="D27" s="210" t="s">
        <v>95</v>
      </c>
      <c r="E27" s="210" t="s">
        <v>36</v>
      </c>
      <c r="F27" s="324" t="s">
        <v>74</v>
      </c>
      <c r="G27" s="281"/>
      <c r="H27" s="85" t="s">
        <v>35</v>
      </c>
      <c r="I27" s="46">
        <v>0.33329999999999999</v>
      </c>
      <c r="J27" s="98" t="str">
        <f>VLOOKUP(C27,'Sheet 1'!E:L,7,FALSE)</f>
        <v>23/05/2024</v>
      </c>
      <c r="K27" s="70">
        <f t="shared" si="5"/>
        <v>2276</v>
      </c>
      <c r="L27" s="28">
        <f>VLOOKUP(C27,'Sheet 1'!E:J,4,FALSE)</f>
        <v>10</v>
      </c>
      <c r="M27" s="28">
        <f>VLOOKUP(C27,'Sheet 1'!E:L,6,FALSE)</f>
        <v>10</v>
      </c>
      <c r="N27" s="28">
        <f t="shared" si="8"/>
        <v>10</v>
      </c>
      <c r="O27" s="45">
        <f t="shared" si="6"/>
        <v>10</v>
      </c>
      <c r="P27" s="48">
        <f t="shared" si="9"/>
        <v>10</v>
      </c>
      <c r="Q27" s="8">
        <f>IF(O27=0,"",IF(P27/O27&gt;100%,100%,P27/O27))</f>
        <v>1</v>
      </c>
      <c r="R27" s="410"/>
      <c r="S27" s="52"/>
      <c r="T27" s="52"/>
      <c r="U27" s="52"/>
      <c r="V27" s="52"/>
      <c r="W27" s="52"/>
      <c r="X27" s="135"/>
      <c r="Y27" s="135"/>
      <c r="Z27" s="135"/>
      <c r="AA27" s="135"/>
      <c r="AB27" s="135"/>
      <c r="AC27" s="135"/>
      <c r="AD27" s="135"/>
      <c r="AE27" s="135"/>
      <c r="AF27" s="135"/>
      <c r="AG27" s="56"/>
      <c r="AH27" s="54"/>
      <c r="AI27" s="56"/>
      <c r="AJ27" s="56"/>
      <c r="AK27" s="56"/>
      <c r="AL27" s="56"/>
      <c r="AM27" s="56"/>
      <c r="AN27" s="56"/>
      <c r="AO27" s="56"/>
      <c r="AP27" s="56"/>
    </row>
    <row r="28" spans="2:42" ht="15.75" x14ac:dyDescent="0.2">
      <c r="B28" s="405"/>
      <c r="C28" s="49">
        <f>VLOOKUP(F28,'Sheet 1'!D:E,2,FALSE)</f>
        <v>2574</v>
      </c>
      <c r="D28" s="210" t="s">
        <v>96</v>
      </c>
      <c r="E28" s="210" t="s">
        <v>36</v>
      </c>
      <c r="F28" s="324" t="s">
        <v>75</v>
      </c>
      <c r="G28" s="281"/>
      <c r="H28" s="85" t="s">
        <v>35</v>
      </c>
      <c r="I28" s="46">
        <v>0.33339999999999997</v>
      </c>
      <c r="J28" s="98" t="str">
        <f>VLOOKUP(C28,'Sheet 1'!E:L,7,FALSE)</f>
        <v>10/12/2024</v>
      </c>
      <c r="K28" s="70">
        <f t="shared" si="5"/>
        <v>2477</v>
      </c>
      <c r="L28" s="28">
        <f>VLOOKUP(C28,'Sheet 1'!E:J,4,FALSE)</f>
        <v>100</v>
      </c>
      <c r="M28" s="28">
        <f>VLOOKUP(C28,'Sheet 1'!E:L,6,FALSE)</f>
        <v>100</v>
      </c>
      <c r="N28" s="28">
        <f t="shared" si="8"/>
        <v>100</v>
      </c>
      <c r="O28" s="45">
        <f t="shared" si="6"/>
        <v>100</v>
      </c>
      <c r="P28" s="48">
        <f t="shared" si="9"/>
        <v>100</v>
      </c>
      <c r="Q28" s="8">
        <f t="shared" si="7"/>
        <v>1</v>
      </c>
      <c r="R28" s="410"/>
      <c r="S28" s="52"/>
      <c r="T28" s="52"/>
      <c r="U28" s="52"/>
      <c r="V28" s="52"/>
      <c r="W28" s="52"/>
      <c r="X28" s="135"/>
      <c r="Y28" s="135"/>
      <c r="Z28" s="135"/>
      <c r="AA28" s="135"/>
      <c r="AB28" s="135"/>
      <c r="AC28" s="135"/>
      <c r="AD28" s="135"/>
      <c r="AE28" s="135"/>
      <c r="AF28" s="135"/>
      <c r="AG28" s="56"/>
      <c r="AH28" s="54"/>
      <c r="AI28" s="56"/>
      <c r="AJ28" s="56"/>
      <c r="AK28" s="56"/>
      <c r="AL28" s="56"/>
      <c r="AM28" s="56"/>
      <c r="AN28" s="56"/>
      <c r="AO28" s="56"/>
      <c r="AP28" s="56"/>
    </row>
    <row r="29" spans="2:42" ht="21.75" customHeight="1" x14ac:dyDescent="0.2">
      <c r="B29" s="139"/>
      <c r="C29" s="139"/>
      <c r="D29" s="140"/>
      <c r="E29" s="140"/>
      <c r="F29" s="56"/>
      <c r="G29" s="139"/>
      <c r="H29" s="140"/>
      <c r="I29" s="140"/>
      <c r="J29" s="140"/>
      <c r="K29" s="140"/>
      <c r="L29" s="139"/>
      <c r="M29" s="139"/>
      <c r="N29" s="139"/>
      <c r="O29" s="141"/>
      <c r="P29" s="141"/>
      <c r="Q29" s="142"/>
      <c r="R29" s="142"/>
      <c r="S29" s="142"/>
      <c r="T29" s="142"/>
      <c r="U29" s="135"/>
      <c r="V29" s="135"/>
      <c r="W29" s="135"/>
      <c r="X29" s="135"/>
      <c r="Y29" s="135"/>
      <c r="Z29" s="135"/>
      <c r="AA29" s="135"/>
      <c r="AB29" s="135"/>
      <c r="AC29" s="135"/>
      <c r="AD29" s="135"/>
      <c r="AE29" s="135"/>
      <c r="AF29" s="135"/>
      <c r="AG29" s="56"/>
      <c r="AH29" s="54"/>
      <c r="AI29" s="56"/>
      <c r="AJ29" s="56"/>
      <c r="AK29" s="56"/>
      <c r="AL29" s="56"/>
      <c r="AM29" s="56"/>
      <c r="AN29" s="56"/>
      <c r="AO29" s="56"/>
      <c r="AP29" s="56"/>
    </row>
    <row r="30" spans="2:42" s="129" customFormat="1" ht="35.25" customHeight="1" x14ac:dyDescent="0.2">
      <c r="B30" s="400" t="s">
        <v>527</v>
      </c>
      <c r="C30" s="400"/>
      <c r="D30" s="400"/>
      <c r="E30" s="400"/>
      <c r="F30" s="400"/>
      <c r="G30" s="400"/>
      <c r="H30" s="400"/>
      <c r="I30" s="400"/>
      <c r="J30" s="400"/>
      <c r="K30" s="400"/>
      <c r="L30" s="400"/>
      <c r="M30" s="400"/>
      <c r="N30" s="400"/>
      <c r="O30" s="400"/>
      <c r="P30" s="400"/>
      <c r="Q30" s="400"/>
      <c r="R30" s="130"/>
      <c r="S30" s="14">
        <f>AVERAGE(S32:S55)</f>
        <v>0.94281060606060596</v>
      </c>
      <c r="T30" s="400" t="s">
        <v>528</v>
      </c>
      <c r="U30" s="400"/>
      <c r="V30" s="400"/>
      <c r="W30" s="400"/>
      <c r="X30" s="400"/>
      <c r="Y30" s="14">
        <f>MAX(Y32:Y55)</f>
        <v>1</v>
      </c>
      <c r="Z30" s="400" t="s">
        <v>506</v>
      </c>
      <c r="AA30" s="400"/>
      <c r="AB30" s="400"/>
      <c r="AC30" s="400"/>
      <c r="AD30" s="400"/>
      <c r="AE30" s="400"/>
      <c r="AF30" s="135"/>
      <c r="AG30" s="56"/>
      <c r="AH30" s="54"/>
      <c r="AI30" s="56"/>
      <c r="AJ30" s="56"/>
      <c r="AK30" s="56"/>
      <c r="AL30" s="56"/>
      <c r="AM30" s="56"/>
      <c r="AN30" s="56"/>
      <c r="AO30" s="56"/>
      <c r="AP30" s="56"/>
    </row>
    <row r="31" spans="2:42" s="57" customFormat="1" ht="89.25" x14ac:dyDescent="0.2">
      <c r="B31" s="274" t="s">
        <v>27</v>
      </c>
      <c r="C31" s="274" t="s">
        <v>9</v>
      </c>
      <c r="D31" s="274" t="s">
        <v>34</v>
      </c>
      <c r="E31" s="274" t="s">
        <v>571</v>
      </c>
      <c r="F31" s="274" t="s">
        <v>50</v>
      </c>
      <c r="G31" s="274" t="s">
        <v>51</v>
      </c>
      <c r="H31" s="274" t="s">
        <v>99</v>
      </c>
      <c r="I31" s="274"/>
      <c r="J31" s="278" t="s">
        <v>17</v>
      </c>
      <c r="K31" s="278" t="s">
        <v>25</v>
      </c>
      <c r="L31" s="279" t="s">
        <v>15</v>
      </c>
      <c r="M31" s="278" t="s">
        <v>16</v>
      </c>
      <c r="N31" s="278" t="s">
        <v>26</v>
      </c>
      <c r="O31" s="274" t="s">
        <v>100</v>
      </c>
      <c r="P31" s="274" t="s">
        <v>101</v>
      </c>
      <c r="Q31" s="274" t="s">
        <v>102</v>
      </c>
      <c r="R31" s="274" t="s">
        <v>141</v>
      </c>
      <c r="S31" s="274" t="s">
        <v>142</v>
      </c>
      <c r="T31" s="128" t="s">
        <v>520</v>
      </c>
      <c r="U31" s="128" t="s">
        <v>521</v>
      </c>
      <c r="V31" s="128" t="s">
        <v>522</v>
      </c>
      <c r="W31" s="128" t="s">
        <v>523</v>
      </c>
      <c r="X31" s="128" t="s">
        <v>524</v>
      </c>
      <c r="Y31" s="128" t="s">
        <v>525</v>
      </c>
      <c r="Z31" s="187" t="s">
        <v>31</v>
      </c>
      <c r="AA31" s="187" t="s">
        <v>32</v>
      </c>
      <c r="AB31" s="187" t="s">
        <v>33</v>
      </c>
      <c r="AC31" s="187" t="s">
        <v>47</v>
      </c>
      <c r="AD31" s="187" t="s">
        <v>29</v>
      </c>
      <c r="AE31" s="187" t="s">
        <v>30</v>
      </c>
      <c r="AF31" s="135"/>
      <c r="AI31" s="58"/>
      <c r="AJ31" s="58"/>
      <c r="AK31" s="58"/>
      <c r="AL31" s="58"/>
      <c r="AM31" s="58"/>
      <c r="AN31" s="58"/>
      <c r="AO31" s="58"/>
      <c r="AP31" s="58"/>
    </row>
    <row r="32" spans="2:42" ht="20.25" x14ac:dyDescent="0.2">
      <c r="B32" s="404" t="s">
        <v>500</v>
      </c>
      <c r="C32" s="49">
        <f>VLOOKUP(G32,'Sheet 1'!D:E,2,FALSE)</f>
        <v>24204</v>
      </c>
      <c r="D32" s="50" t="s">
        <v>574</v>
      </c>
      <c r="E32" s="50" t="s">
        <v>572</v>
      </c>
      <c r="F32" s="336" t="s">
        <v>113</v>
      </c>
      <c r="G32" s="342" t="s">
        <v>104</v>
      </c>
      <c r="H32" s="85" t="s">
        <v>37</v>
      </c>
      <c r="I32" s="91"/>
      <c r="J32" s="33" t="str">
        <f>VLOOKUP(C32,'Sheet 1'!E:L,7,FALSE)</f>
        <v>04/12/2024</v>
      </c>
      <c r="K32" s="70">
        <f t="shared" ref="K32:K55" si="10">J32-"28/02/2018"</f>
        <v>2471</v>
      </c>
      <c r="L32" s="39">
        <f>VLOOKUP(C32,'Sheet 1'!E:K,4,FALSE)</f>
        <v>100</v>
      </c>
      <c r="M32" s="39">
        <f>VLOOKUP(C32,'Sheet 1'!E:J,6,FALSE)</f>
        <v>100</v>
      </c>
      <c r="N32" s="28">
        <f t="shared" ref="N32:N55" si="11">IF(K32&lt;0,0,M32)</f>
        <v>100</v>
      </c>
      <c r="O32" s="45">
        <f>L32</f>
        <v>100</v>
      </c>
      <c r="P32" s="131">
        <f>N32</f>
        <v>100</v>
      </c>
      <c r="Q32" s="8">
        <f t="shared" ref="Q32:Q55" si="12">IF(P32/O32&gt;100%,100%,P32/O32)</f>
        <v>1</v>
      </c>
      <c r="R32" s="80">
        <f>AVERAGE(Q32)</f>
        <v>1</v>
      </c>
      <c r="S32" s="406">
        <f>AVERAGE(R32:R33)</f>
        <v>1</v>
      </c>
      <c r="T32" s="132">
        <v>45292</v>
      </c>
      <c r="U32" s="132">
        <v>45657</v>
      </c>
      <c r="V32" s="83">
        <f>U32-T32+1</f>
        <v>366</v>
      </c>
      <c r="W32" s="83">
        <f>'TABLA CONTENIDO'!$F$3-T32+1</f>
        <v>366</v>
      </c>
      <c r="X32" s="38">
        <f>IF(W32/V32&gt;100%,100%,W32/V32)</f>
        <v>1</v>
      </c>
      <c r="Y32" s="408">
        <f>AVERAGE(X32)</f>
        <v>1</v>
      </c>
      <c r="Z32" s="416">
        <f>Presupuesto!C5</f>
        <v>32578887</v>
      </c>
      <c r="AA32" s="416">
        <f>Presupuesto!D5</f>
        <v>32578887</v>
      </c>
      <c r="AB32" s="416">
        <f>Presupuesto!E5</f>
        <v>27692050</v>
      </c>
      <c r="AC32" s="418">
        <f>Presupuesto!F5</f>
        <v>1</v>
      </c>
      <c r="AD32" s="418">
        <f>Presupuesto!G5</f>
        <v>0.84999987875583349</v>
      </c>
      <c r="AE32" s="418">
        <f>Presupuesto!H5</f>
        <v>0.84999987875583349</v>
      </c>
      <c r="AF32" s="135"/>
      <c r="AI32" s="55"/>
      <c r="AJ32" s="55"/>
      <c r="AK32" s="55"/>
      <c r="AL32" s="55"/>
      <c r="AM32" s="55"/>
      <c r="AN32" s="55"/>
      <c r="AO32" s="55"/>
      <c r="AP32" s="55"/>
    </row>
    <row r="33" spans="2:42" ht="20.25" x14ac:dyDescent="0.2">
      <c r="B33" s="405"/>
      <c r="C33" s="49">
        <f>VLOOKUP(G33,'Sheet 1'!D:E,2,FALSE)</f>
        <v>24205</v>
      </c>
      <c r="D33" s="50" t="s">
        <v>574</v>
      </c>
      <c r="E33" s="50" t="s">
        <v>572</v>
      </c>
      <c r="F33" s="336" t="s">
        <v>608</v>
      </c>
      <c r="G33" s="342" t="s">
        <v>613</v>
      </c>
      <c r="H33" s="85" t="s">
        <v>37</v>
      </c>
      <c r="I33" s="91"/>
      <c r="J33" s="33" t="str">
        <f>VLOOKUP(C33,'Sheet 1'!E:L,7,FALSE)</f>
        <v>03/12/2024</v>
      </c>
      <c r="K33" s="70">
        <f t="shared" ref="K33" si="13">J33-"28/02/2018"</f>
        <v>2470</v>
      </c>
      <c r="L33" s="39">
        <f>VLOOKUP(C33,'Sheet 1'!E:K,4,FALSE)</f>
        <v>100</v>
      </c>
      <c r="M33" s="39">
        <f>VLOOKUP(C33,'Sheet 1'!E:J,6,FALSE)</f>
        <v>100</v>
      </c>
      <c r="N33" s="28">
        <f t="shared" ref="N33" si="14">IF(K33&lt;0,0,M33)</f>
        <v>100</v>
      </c>
      <c r="O33" s="45">
        <f>L33</f>
        <v>100</v>
      </c>
      <c r="P33" s="131">
        <f>N33</f>
        <v>100</v>
      </c>
      <c r="Q33" s="8">
        <f t="shared" ref="Q33" si="15">IF(P33/O33&gt;100%,100%,P33/O33)</f>
        <v>1</v>
      </c>
      <c r="R33" s="80">
        <f>AVERAGE(Q33)</f>
        <v>1</v>
      </c>
      <c r="S33" s="407"/>
      <c r="T33" s="132">
        <v>45292</v>
      </c>
      <c r="U33" s="132">
        <v>45657</v>
      </c>
      <c r="V33" s="83">
        <f>U33-T33+1</f>
        <v>366</v>
      </c>
      <c r="W33" s="83">
        <f>'TABLA CONTENIDO'!$F$3-T33+1</f>
        <v>366</v>
      </c>
      <c r="X33" s="38">
        <f>IF(W33/V33&gt;100%,100%,W33/V33)</f>
        <v>1</v>
      </c>
      <c r="Y33" s="409"/>
      <c r="Z33" s="417"/>
      <c r="AA33" s="417"/>
      <c r="AB33" s="417"/>
      <c r="AC33" s="419"/>
      <c r="AD33" s="419"/>
      <c r="AE33" s="419"/>
      <c r="AF33" s="135"/>
      <c r="AI33" s="55"/>
      <c r="AJ33" s="55"/>
      <c r="AK33" s="55"/>
      <c r="AL33" s="55"/>
      <c r="AM33" s="55"/>
      <c r="AN33" s="55"/>
      <c r="AO33" s="55"/>
      <c r="AP33" s="55"/>
    </row>
    <row r="34" spans="2:42" ht="20.25" customHeight="1" x14ac:dyDescent="0.2">
      <c r="B34" s="414" t="s">
        <v>133</v>
      </c>
      <c r="C34" s="49">
        <f>VLOOKUP(G34,'Sheet 1'!D:E,2,FALSE)</f>
        <v>24206</v>
      </c>
      <c r="D34" s="50" t="s">
        <v>574</v>
      </c>
      <c r="E34" s="50" t="s">
        <v>572</v>
      </c>
      <c r="F34" s="336" t="s">
        <v>114</v>
      </c>
      <c r="G34" s="342" t="s">
        <v>105</v>
      </c>
      <c r="H34" s="85" t="s">
        <v>37</v>
      </c>
      <c r="I34" s="83"/>
      <c r="J34" s="33" t="str">
        <f>VLOOKUP(C34,'Sheet 1'!E:L,7,FALSE)</f>
        <v>04/12/2024</v>
      </c>
      <c r="K34" s="70">
        <f t="shared" si="10"/>
        <v>2471</v>
      </c>
      <c r="L34" s="39">
        <f>VLOOKUP(C34,'Sheet 1'!E:K,4,FALSE)</f>
        <v>100</v>
      </c>
      <c r="M34" s="39">
        <f>VLOOKUP(C34,'Sheet 1'!E:J,6,FALSE)</f>
        <v>100</v>
      </c>
      <c r="N34" s="28">
        <f t="shared" si="11"/>
        <v>100</v>
      </c>
      <c r="O34" s="45">
        <f>L34</f>
        <v>100</v>
      </c>
      <c r="P34" s="131">
        <f t="shared" ref="P34:P55" si="16">N34</f>
        <v>100</v>
      </c>
      <c r="Q34" s="8">
        <f t="shared" si="12"/>
        <v>1</v>
      </c>
      <c r="R34" s="80">
        <f t="shared" ref="R34:R40" si="17">AVERAGE(Q34)</f>
        <v>1</v>
      </c>
      <c r="S34" s="410">
        <f>AVERAGE(R34:R35)</f>
        <v>0.95815000000000006</v>
      </c>
      <c r="T34" s="132">
        <v>45292</v>
      </c>
      <c r="U34" s="132">
        <v>45657</v>
      </c>
      <c r="V34" s="83">
        <f t="shared" ref="V34:V55" si="18">U34-T34+1</f>
        <v>366</v>
      </c>
      <c r="W34" s="83">
        <f>'TABLA CONTENIDO'!$F$3-T34+1</f>
        <v>366</v>
      </c>
      <c r="X34" s="38">
        <f t="shared" ref="X34:X55" si="19">IF(W34/V34&gt;100%,100%,W34/V34)</f>
        <v>1</v>
      </c>
      <c r="Y34" s="394">
        <f>AVERAGE(X34:X35)</f>
        <v>1</v>
      </c>
      <c r="Z34" s="395">
        <f>Presupuesto!C6</f>
        <v>59146761</v>
      </c>
      <c r="AA34" s="395">
        <f>Presupuesto!D6</f>
        <v>59146761</v>
      </c>
      <c r="AB34" s="395">
        <f>Presupuesto!E6</f>
        <v>45160550</v>
      </c>
      <c r="AC34" s="415">
        <f>Presupuesto!F6</f>
        <v>1</v>
      </c>
      <c r="AD34" s="415">
        <f>Presupuesto!G6</f>
        <v>0.76353377998162908</v>
      </c>
      <c r="AE34" s="415">
        <f>Presupuesto!H6</f>
        <v>1.7635337799816291</v>
      </c>
      <c r="AF34" s="135"/>
      <c r="AI34" s="55"/>
      <c r="AJ34" s="55"/>
      <c r="AK34" s="55"/>
      <c r="AL34" s="55"/>
      <c r="AM34" s="55"/>
      <c r="AN34" s="55"/>
      <c r="AO34" s="55"/>
      <c r="AP34" s="55"/>
    </row>
    <row r="35" spans="2:42" ht="20.25" x14ac:dyDescent="0.2">
      <c r="B35" s="405"/>
      <c r="C35" s="51">
        <f>VLOOKUP(G35,'Sheet 1'!D:E,2,FALSE)</f>
        <v>24208</v>
      </c>
      <c r="D35" s="50" t="s">
        <v>574</v>
      </c>
      <c r="E35" s="50" t="s">
        <v>572</v>
      </c>
      <c r="F35" s="336" t="s">
        <v>115</v>
      </c>
      <c r="G35" s="342" t="s">
        <v>631</v>
      </c>
      <c r="H35" s="85" t="s">
        <v>37</v>
      </c>
      <c r="I35" s="83"/>
      <c r="J35" s="33" t="str">
        <f>VLOOKUP(C35,'Sheet 1'!E:L,7,FALSE)</f>
        <v>03/12/2024</v>
      </c>
      <c r="K35" s="70">
        <f t="shared" si="10"/>
        <v>2470</v>
      </c>
      <c r="L35" s="39">
        <f>VLOOKUP(C35,'Sheet 1'!E:K,4,FALSE)</f>
        <v>100</v>
      </c>
      <c r="M35" s="39">
        <f>VLOOKUP(C35,'Sheet 1'!E:J,6,FALSE)</f>
        <v>91.63</v>
      </c>
      <c r="N35" s="28">
        <f t="shared" si="11"/>
        <v>91.63</v>
      </c>
      <c r="O35" s="45">
        <f t="shared" ref="O35" si="20">L35</f>
        <v>100</v>
      </c>
      <c r="P35" s="131">
        <f t="shared" si="16"/>
        <v>91.63</v>
      </c>
      <c r="Q35" s="8">
        <f t="shared" si="12"/>
        <v>0.9163</v>
      </c>
      <c r="R35" s="80">
        <f t="shared" si="17"/>
        <v>0.9163</v>
      </c>
      <c r="S35" s="410"/>
      <c r="T35" s="132">
        <v>45292</v>
      </c>
      <c r="U35" s="132">
        <v>45657</v>
      </c>
      <c r="V35" s="83">
        <f t="shared" ref="V35" si="21">U35-T35+1</f>
        <v>366</v>
      </c>
      <c r="W35" s="83">
        <f>'TABLA CONTENIDO'!$F$3-T35+1</f>
        <v>366</v>
      </c>
      <c r="X35" s="38">
        <f t="shared" ref="X35" si="22">IF(W35/V35&gt;100%,100%,W35/V35)</f>
        <v>1</v>
      </c>
      <c r="Y35" s="394"/>
      <c r="Z35" s="395"/>
      <c r="AA35" s="395"/>
      <c r="AB35" s="395"/>
      <c r="AC35" s="415"/>
      <c r="AD35" s="415"/>
      <c r="AE35" s="415"/>
      <c r="AF35" s="135"/>
      <c r="AI35" s="55"/>
      <c r="AJ35" s="55"/>
      <c r="AK35" s="55"/>
      <c r="AL35" s="55"/>
      <c r="AM35" s="55"/>
      <c r="AN35" s="55"/>
      <c r="AO35" s="55"/>
      <c r="AP35" s="55"/>
    </row>
    <row r="36" spans="2:42" ht="20.25" customHeight="1" x14ac:dyDescent="0.2">
      <c r="B36" s="414" t="s">
        <v>134</v>
      </c>
      <c r="C36" s="51">
        <f>VLOOKUP(G36,'Sheet 1'!D:E,2,FALSE)</f>
        <v>24273</v>
      </c>
      <c r="D36" s="50" t="s">
        <v>574</v>
      </c>
      <c r="E36" s="50" t="s">
        <v>572</v>
      </c>
      <c r="F36" s="336" t="s">
        <v>116</v>
      </c>
      <c r="G36" s="342" t="s">
        <v>106</v>
      </c>
      <c r="H36" s="85" t="s">
        <v>37</v>
      </c>
      <c r="I36" s="83"/>
      <c r="J36" s="33" t="str">
        <f>VLOOKUP(C36,'Sheet 1'!E:L,7,FALSE)</f>
        <v>29/11/2024</v>
      </c>
      <c r="K36" s="70">
        <f t="shared" si="10"/>
        <v>2466</v>
      </c>
      <c r="L36" s="39">
        <f>VLOOKUP(C36,'Sheet 1'!E:K,4,FALSE)</f>
        <v>100</v>
      </c>
      <c r="M36" s="39">
        <f>VLOOKUP(C36,'Sheet 1'!E:J,6,FALSE)</f>
        <v>100</v>
      </c>
      <c r="N36" s="28">
        <f t="shared" si="11"/>
        <v>100</v>
      </c>
      <c r="O36" s="45">
        <f>L36</f>
        <v>100</v>
      </c>
      <c r="P36" s="131">
        <f t="shared" si="16"/>
        <v>100</v>
      </c>
      <c r="Q36" s="8">
        <f t="shared" si="12"/>
        <v>1</v>
      </c>
      <c r="R36" s="80">
        <f t="shared" si="17"/>
        <v>1</v>
      </c>
      <c r="S36" s="410">
        <f>AVERAGE(R36:R37)</f>
        <v>1</v>
      </c>
      <c r="T36" s="132">
        <v>45292</v>
      </c>
      <c r="U36" s="132">
        <v>45657</v>
      </c>
      <c r="V36" s="83">
        <f t="shared" si="18"/>
        <v>366</v>
      </c>
      <c r="W36" s="83">
        <f>'TABLA CONTENIDO'!$F$3-T36+1</f>
        <v>366</v>
      </c>
      <c r="X36" s="38">
        <f t="shared" si="19"/>
        <v>1</v>
      </c>
      <c r="Y36" s="394">
        <f>AVERAGE(X36:X37)</f>
        <v>1</v>
      </c>
      <c r="Z36" s="395">
        <f>Presupuesto!C7</f>
        <v>42034966</v>
      </c>
      <c r="AA36" s="395">
        <f>Presupuesto!D7</f>
        <v>38500000</v>
      </c>
      <c r="AB36" s="395">
        <f>Presupuesto!E7</f>
        <v>36750000</v>
      </c>
      <c r="AC36" s="415">
        <f>Presupuesto!F7</f>
        <v>0.9159041546506782</v>
      </c>
      <c r="AD36" s="415">
        <f>Presupuesto!G7</f>
        <v>0.95454545454545459</v>
      </c>
      <c r="AE36" s="415">
        <f>Presupuesto!H7</f>
        <v>0.87427214762110195</v>
      </c>
      <c r="AF36" s="135"/>
      <c r="AI36" s="55"/>
      <c r="AJ36" s="55"/>
      <c r="AK36" s="55"/>
      <c r="AL36" s="55"/>
      <c r="AM36" s="55"/>
      <c r="AN36" s="55"/>
      <c r="AO36" s="55"/>
      <c r="AP36" s="55"/>
    </row>
    <row r="37" spans="2:42" ht="20.25" x14ac:dyDescent="0.2">
      <c r="B37" s="405"/>
      <c r="C37" s="51">
        <f>VLOOKUP(G37,'Sheet 1'!D:E,2,FALSE)</f>
        <v>24255</v>
      </c>
      <c r="D37" s="50" t="s">
        <v>574</v>
      </c>
      <c r="E37" s="50" t="s">
        <v>572</v>
      </c>
      <c r="F37" s="336" t="s">
        <v>117</v>
      </c>
      <c r="G37" s="342" t="s">
        <v>107</v>
      </c>
      <c r="H37" s="85" t="s">
        <v>37</v>
      </c>
      <c r="I37" s="83"/>
      <c r="J37" s="33" t="str">
        <f>VLOOKUP(C37,'Sheet 1'!E:L,7,FALSE)</f>
        <v>29/11/2024</v>
      </c>
      <c r="K37" s="70">
        <f t="shared" ref="K37:K46" si="23">J37-"28/02/2018"</f>
        <v>2466</v>
      </c>
      <c r="L37" s="39">
        <f>VLOOKUP(C37,'Sheet 1'!E:K,4,FALSE)</f>
        <v>100</v>
      </c>
      <c r="M37" s="39">
        <f>VLOOKUP(C37,'Sheet 1'!E:J,6,FALSE)</f>
        <v>100</v>
      </c>
      <c r="N37" s="28">
        <f t="shared" ref="N37:N46" si="24">IF(K37&lt;0,0,M37)</f>
        <v>100</v>
      </c>
      <c r="O37" s="45">
        <f t="shared" ref="O37:O46" si="25">L37</f>
        <v>100</v>
      </c>
      <c r="P37" s="131">
        <f t="shared" ref="P37:P46" si="26">N37</f>
        <v>100</v>
      </c>
      <c r="Q37" s="8">
        <f t="shared" ref="Q37:Q46" si="27">IF(P37/O37&gt;100%,100%,P37/O37)</f>
        <v>1</v>
      </c>
      <c r="R37" s="80">
        <f t="shared" si="17"/>
        <v>1</v>
      </c>
      <c r="S37" s="410"/>
      <c r="T37" s="132">
        <v>45292</v>
      </c>
      <c r="U37" s="132">
        <v>45657</v>
      </c>
      <c r="V37" s="83">
        <f t="shared" ref="V37:V46" si="28">U37-T37+1</f>
        <v>366</v>
      </c>
      <c r="W37" s="83">
        <f>'TABLA CONTENIDO'!$F$3-T37+1</f>
        <v>366</v>
      </c>
      <c r="X37" s="38">
        <f t="shared" ref="X37:X46" si="29">IF(W37/V37&gt;100%,100%,W37/V37)</f>
        <v>1</v>
      </c>
      <c r="Y37" s="394"/>
      <c r="Z37" s="395"/>
      <c r="AA37" s="395"/>
      <c r="AB37" s="395"/>
      <c r="AC37" s="415"/>
      <c r="AD37" s="415"/>
      <c r="AE37" s="415"/>
      <c r="AF37" s="135"/>
      <c r="AI37" s="55"/>
      <c r="AJ37" s="55"/>
      <c r="AK37" s="55"/>
      <c r="AL37" s="55"/>
      <c r="AM37" s="55"/>
      <c r="AN37" s="55"/>
      <c r="AO37" s="55"/>
      <c r="AP37" s="55"/>
    </row>
    <row r="38" spans="2:42" ht="20.25" customHeight="1" x14ac:dyDescent="0.2">
      <c r="B38" s="414" t="s">
        <v>135</v>
      </c>
      <c r="C38" s="51">
        <f>VLOOKUP(G38,'Sheet 1'!D:E,2,FALSE)</f>
        <v>24276</v>
      </c>
      <c r="D38" s="50" t="s">
        <v>574</v>
      </c>
      <c r="E38" s="50" t="s">
        <v>572</v>
      </c>
      <c r="F38" s="336" t="s">
        <v>118</v>
      </c>
      <c r="G38" s="342" t="s">
        <v>108</v>
      </c>
      <c r="H38" s="85" t="s">
        <v>37</v>
      </c>
      <c r="I38" s="83"/>
      <c r="J38" s="33" t="str">
        <f>VLOOKUP(C38,'Sheet 1'!E:L,7,FALSE)</f>
        <v>29/11/2024</v>
      </c>
      <c r="K38" s="70">
        <f t="shared" si="23"/>
        <v>2466</v>
      </c>
      <c r="L38" s="39">
        <f>VLOOKUP(C38,'Sheet 1'!E:K,4,FALSE)</f>
        <v>100</v>
      </c>
      <c r="M38" s="39">
        <f>VLOOKUP(C38,'Sheet 1'!E:J,6,FALSE)</f>
        <v>97.5</v>
      </c>
      <c r="N38" s="28">
        <f t="shared" si="24"/>
        <v>97.5</v>
      </c>
      <c r="O38" s="45">
        <f t="shared" si="25"/>
        <v>100</v>
      </c>
      <c r="P38" s="131">
        <f t="shared" si="26"/>
        <v>97.5</v>
      </c>
      <c r="Q38" s="8">
        <f t="shared" si="27"/>
        <v>0.97499999999999998</v>
      </c>
      <c r="R38" s="80">
        <f t="shared" si="17"/>
        <v>0.97499999999999998</v>
      </c>
      <c r="S38" s="410">
        <f>AVERAGE(R38:R39)</f>
        <v>0.97499999999999998</v>
      </c>
      <c r="T38" s="132">
        <v>45292</v>
      </c>
      <c r="U38" s="132">
        <v>45657</v>
      </c>
      <c r="V38" s="83">
        <f t="shared" si="28"/>
        <v>366</v>
      </c>
      <c r="W38" s="83">
        <f>'TABLA CONTENIDO'!$F$3-T38+1</f>
        <v>366</v>
      </c>
      <c r="X38" s="38">
        <f t="shared" si="29"/>
        <v>1</v>
      </c>
      <c r="Y38" s="394">
        <f>AVERAGE(X38:X39)</f>
        <v>1</v>
      </c>
      <c r="Z38" s="395">
        <f>Presupuesto!C8</f>
        <v>191139939</v>
      </c>
      <c r="AA38" s="395">
        <f>Presupuesto!D8</f>
        <v>181488626</v>
      </c>
      <c r="AB38" s="395">
        <f>Presupuesto!E8</f>
        <v>169307403</v>
      </c>
      <c r="AC38" s="415">
        <f>Presupuesto!F8</f>
        <v>0.94950656021711921</v>
      </c>
      <c r="AD38" s="415">
        <f>Presupuesto!G8</f>
        <v>0.93288161760616339</v>
      </c>
      <c r="AE38" s="415">
        <f>Presupuesto!H8</f>
        <v>0.88577721582301017</v>
      </c>
      <c r="AF38" s="135"/>
      <c r="AI38" s="55"/>
      <c r="AJ38" s="55"/>
      <c r="AK38" s="55"/>
      <c r="AL38" s="55"/>
      <c r="AM38" s="55"/>
      <c r="AN38" s="55"/>
      <c r="AO38" s="55"/>
      <c r="AP38" s="55"/>
    </row>
    <row r="39" spans="2:42" ht="20.25" x14ac:dyDescent="0.2">
      <c r="B39" s="405"/>
      <c r="C39" s="51">
        <f>VLOOKUP(G39,'Sheet 1'!D:E,2,FALSE)</f>
        <v>24256</v>
      </c>
      <c r="D39" s="50" t="s">
        <v>574</v>
      </c>
      <c r="E39" s="50" t="s">
        <v>572</v>
      </c>
      <c r="F39" s="336" t="s">
        <v>119</v>
      </c>
      <c r="G39" s="342" t="s">
        <v>109</v>
      </c>
      <c r="H39" s="85" t="s">
        <v>37</v>
      </c>
      <c r="I39" s="83"/>
      <c r="J39" s="33" t="str">
        <f>VLOOKUP(C39,'Sheet 1'!E:L,7,FALSE)</f>
        <v>29/11/2024</v>
      </c>
      <c r="K39" s="70">
        <f t="shared" si="23"/>
        <v>2466</v>
      </c>
      <c r="L39" s="39">
        <f>VLOOKUP(C39,'Sheet 1'!E:K,4,FALSE)</f>
        <v>100</v>
      </c>
      <c r="M39" s="39">
        <f>VLOOKUP(C39,'Sheet 1'!E:J,6,FALSE)</f>
        <v>97.5</v>
      </c>
      <c r="N39" s="28">
        <f t="shared" si="24"/>
        <v>97.5</v>
      </c>
      <c r="O39" s="45">
        <f t="shared" si="25"/>
        <v>100</v>
      </c>
      <c r="P39" s="131">
        <f t="shared" si="26"/>
        <v>97.5</v>
      </c>
      <c r="Q39" s="8">
        <f t="shared" si="27"/>
        <v>0.97499999999999998</v>
      </c>
      <c r="R39" s="80">
        <f t="shared" si="17"/>
        <v>0.97499999999999998</v>
      </c>
      <c r="S39" s="410"/>
      <c r="T39" s="132">
        <v>45292</v>
      </c>
      <c r="U39" s="132">
        <v>45657</v>
      </c>
      <c r="V39" s="83">
        <f t="shared" si="28"/>
        <v>366</v>
      </c>
      <c r="W39" s="83">
        <f>'TABLA CONTENIDO'!$F$3-T39+1</f>
        <v>366</v>
      </c>
      <c r="X39" s="38">
        <f t="shared" si="29"/>
        <v>1</v>
      </c>
      <c r="Y39" s="394"/>
      <c r="Z39" s="395"/>
      <c r="AA39" s="395"/>
      <c r="AB39" s="395"/>
      <c r="AC39" s="415"/>
      <c r="AD39" s="415"/>
      <c r="AE39" s="415"/>
      <c r="AF39" s="135"/>
      <c r="AI39" s="55"/>
      <c r="AJ39" s="55"/>
      <c r="AK39" s="55"/>
      <c r="AL39" s="55"/>
      <c r="AM39" s="55"/>
      <c r="AN39" s="55"/>
      <c r="AO39" s="55"/>
      <c r="AP39" s="55"/>
    </row>
    <row r="40" spans="2:42" ht="20.25" customHeight="1" x14ac:dyDescent="0.2">
      <c r="B40" s="414" t="s">
        <v>136</v>
      </c>
      <c r="C40" s="51">
        <f>VLOOKUP(G40,'Sheet 1'!D:E,2,FALSE)</f>
        <v>24258</v>
      </c>
      <c r="D40" s="50" t="s">
        <v>418</v>
      </c>
      <c r="E40" s="50" t="s">
        <v>572</v>
      </c>
      <c r="F40" s="336" t="s">
        <v>110</v>
      </c>
      <c r="G40" s="342" t="s">
        <v>614</v>
      </c>
      <c r="H40" s="85" t="s">
        <v>37</v>
      </c>
      <c r="I40" s="83"/>
      <c r="J40" s="33" t="str">
        <f>VLOOKUP(C40,'Sheet 1'!E:L,7,FALSE)</f>
        <v>04/12/2024</v>
      </c>
      <c r="K40" s="70">
        <f t="shared" si="23"/>
        <v>2471</v>
      </c>
      <c r="L40" s="39">
        <f>VLOOKUP(C40,'Sheet 1'!E:K,4,FALSE)</f>
        <v>100</v>
      </c>
      <c r="M40" s="39">
        <f>VLOOKUP(C40,'Sheet 1'!E:J,6,FALSE)</f>
        <v>100</v>
      </c>
      <c r="N40" s="28">
        <f t="shared" si="24"/>
        <v>100</v>
      </c>
      <c r="O40" s="45">
        <f t="shared" si="25"/>
        <v>100</v>
      </c>
      <c r="P40" s="131">
        <f t="shared" si="26"/>
        <v>100</v>
      </c>
      <c r="Q40" s="8">
        <f t="shared" si="27"/>
        <v>1</v>
      </c>
      <c r="R40" s="80">
        <f t="shared" si="17"/>
        <v>1</v>
      </c>
      <c r="S40" s="410">
        <f>AVERAGE(R40:R42)</f>
        <v>1</v>
      </c>
      <c r="T40" s="132">
        <v>45292</v>
      </c>
      <c r="U40" s="132">
        <v>45657</v>
      </c>
      <c r="V40" s="83">
        <f t="shared" si="28"/>
        <v>366</v>
      </c>
      <c r="W40" s="83">
        <f>'TABLA CONTENIDO'!$F$3-T40+1</f>
        <v>366</v>
      </c>
      <c r="X40" s="38">
        <f t="shared" si="29"/>
        <v>1</v>
      </c>
      <c r="Y40" s="394">
        <f>AVERAGE(X40:X42)</f>
        <v>1</v>
      </c>
      <c r="Z40" s="395">
        <f>Presupuesto!C9</f>
        <v>570024835</v>
      </c>
      <c r="AA40" s="395">
        <f>Presupuesto!D9</f>
        <v>558938599</v>
      </c>
      <c r="AB40" s="395">
        <f>Presupuesto!E9</f>
        <v>411605505</v>
      </c>
      <c r="AC40" s="415">
        <f>Presupuesto!F9</f>
        <v>0.98055131054070654</v>
      </c>
      <c r="AD40" s="415">
        <f>Presupuesto!G9</f>
        <v>0.73640558325441396</v>
      </c>
      <c r="AE40" s="415">
        <f>Presupuesto!H9</f>
        <v>0.72208345974960897</v>
      </c>
      <c r="AF40" s="135"/>
      <c r="AI40" s="55"/>
      <c r="AJ40" s="55"/>
      <c r="AK40" s="55"/>
      <c r="AL40" s="55"/>
      <c r="AM40" s="55"/>
      <c r="AN40" s="55"/>
      <c r="AO40" s="55"/>
      <c r="AP40" s="55"/>
    </row>
    <row r="41" spans="2:42" ht="20.25" x14ac:dyDescent="0.2">
      <c r="B41" s="411"/>
      <c r="C41" s="51">
        <f>VLOOKUP(G41,'Sheet 1'!D:E,2,FALSE)</f>
        <v>24279</v>
      </c>
      <c r="D41" s="50" t="s">
        <v>419</v>
      </c>
      <c r="E41" s="50" t="s">
        <v>572</v>
      </c>
      <c r="F41" s="339" t="s">
        <v>120</v>
      </c>
      <c r="G41" s="342" t="s">
        <v>615</v>
      </c>
      <c r="H41" s="85" t="s">
        <v>37</v>
      </c>
      <c r="I41" s="83"/>
      <c r="J41" s="33" t="str">
        <f>VLOOKUP(C41,'Sheet 1'!E:L,7,FALSE)</f>
        <v>04/12/2024</v>
      </c>
      <c r="K41" s="70">
        <f t="shared" si="23"/>
        <v>2471</v>
      </c>
      <c r="L41" s="39">
        <f>VLOOKUP(C41,'Sheet 1'!E:K,4,FALSE)</f>
        <v>100</v>
      </c>
      <c r="M41" s="39">
        <f>VLOOKUP(C41,'Sheet 1'!E:J,6,FALSE)</f>
        <v>100</v>
      </c>
      <c r="N41" s="28">
        <f t="shared" si="24"/>
        <v>100</v>
      </c>
      <c r="O41" s="45">
        <f t="shared" si="25"/>
        <v>100</v>
      </c>
      <c r="P41" s="131">
        <f t="shared" si="26"/>
        <v>100</v>
      </c>
      <c r="Q41" s="8">
        <f t="shared" si="27"/>
        <v>1</v>
      </c>
      <c r="R41" s="80">
        <f t="shared" ref="R41:R46" si="30">AVERAGE(Q41)</f>
        <v>1</v>
      </c>
      <c r="S41" s="410"/>
      <c r="T41" s="132">
        <v>45292</v>
      </c>
      <c r="U41" s="132">
        <v>45657</v>
      </c>
      <c r="V41" s="83">
        <f t="shared" si="28"/>
        <v>366</v>
      </c>
      <c r="W41" s="83">
        <f>'TABLA CONTENIDO'!$F$3-T41+1</f>
        <v>366</v>
      </c>
      <c r="X41" s="38">
        <f t="shared" si="29"/>
        <v>1</v>
      </c>
      <c r="Y41" s="394"/>
      <c r="Z41" s="395"/>
      <c r="AA41" s="395"/>
      <c r="AB41" s="395"/>
      <c r="AC41" s="415"/>
      <c r="AD41" s="415"/>
      <c r="AE41" s="415"/>
      <c r="AF41" s="135"/>
      <c r="AI41" s="55"/>
      <c r="AJ41" s="55"/>
      <c r="AK41" s="55"/>
      <c r="AL41" s="55"/>
      <c r="AM41" s="55"/>
      <c r="AN41" s="55"/>
      <c r="AO41" s="55"/>
      <c r="AP41" s="55"/>
    </row>
    <row r="42" spans="2:42" ht="20.25" x14ac:dyDescent="0.2">
      <c r="B42" s="411"/>
      <c r="C42" s="337">
        <f>VLOOKUP(G42,'Sheet 1'!D:E,2,FALSE)</f>
        <v>24259</v>
      </c>
      <c r="D42" s="338" t="s">
        <v>420</v>
      </c>
      <c r="E42" s="338" t="s">
        <v>572</v>
      </c>
      <c r="F42" s="342" t="s">
        <v>121</v>
      </c>
      <c r="G42" s="342" t="s">
        <v>539</v>
      </c>
      <c r="H42" s="85" t="s">
        <v>37</v>
      </c>
      <c r="I42" s="83"/>
      <c r="J42" s="33" t="str">
        <f>VLOOKUP(C42,'Sheet 1'!E:L,7,FALSE)</f>
        <v>04/12/2024</v>
      </c>
      <c r="K42" s="70">
        <f t="shared" si="23"/>
        <v>2471</v>
      </c>
      <c r="L42" s="39">
        <f>VLOOKUP(C42,'Sheet 1'!E:K,4,FALSE)</f>
        <v>100</v>
      </c>
      <c r="M42" s="39">
        <f>VLOOKUP(C42,'Sheet 1'!E:J,6,FALSE)</f>
        <v>100</v>
      </c>
      <c r="N42" s="28">
        <f t="shared" si="24"/>
        <v>100</v>
      </c>
      <c r="O42" s="45">
        <f t="shared" si="25"/>
        <v>100</v>
      </c>
      <c r="P42" s="131">
        <f t="shared" si="26"/>
        <v>100</v>
      </c>
      <c r="Q42" s="8">
        <f t="shared" si="27"/>
        <v>1</v>
      </c>
      <c r="R42" s="80">
        <f t="shared" si="30"/>
        <v>1</v>
      </c>
      <c r="S42" s="410"/>
      <c r="T42" s="132">
        <v>45292</v>
      </c>
      <c r="U42" s="132">
        <v>45657</v>
      </c>
      <c r="V42" s="83">
        <f t="shared" si="28"/>
        <v>366</v>
      </c>
      <c r="W42" s="83">
        <f>'TABLA CONTENIDO'!$F$3-T42+1</f>
        <v>366</v>
      </c>
      <c r="X42" s="38">
        <f t="shared" si="29"/>
        <v>1</v>
      </c>
      <c r="Y42" s="394"/>
      <c r="Z42" s="395"/>
      <c r="AA42" s="395"/>
      <c r="AB42" s="395"/>
      <c r="AC42" s="415"/>
      <c r="AD42" s="415"/>
      <c r="AE42" s="415"/>
      <c r="AF42" s="135"/>
      <c r="AI42" s="55"/>
      <c r="AJ42" s="55"/>
      <c r="AK42" s="55"/>
      <c r="AL42" s="55"/>
      <c r="AM42" s="55"/>
      <c r="AN42" s="55"/>
      <c r="AO42" s="55"/>
      <c r="AP42" s="55"/>
    </row>
    <row r="43" spans="2:42" ht="20.25" customHeight="1" x14ac:dyDescent="0.2">
      <c r="B43" s="412" t="s">
        <v>137</v>
      </c>
      <c r="C43" s="51">
        <f>VLOOKUP(G43,'Sheet 1'!D:E,2,FALSE)</f>
        <v>24260</v>
      </c>
      <c r="D43" s="50" t="s">
        <v>574</v>
      </c>
      <c r="E43" s="50" t="s">
        <v>572</v>
      </c>
      <c r="F43" s="342" t="s">
        <v>122</v>
      </c>
      <c r="G43" s="342" t="s">
        <v>611</v>
      </c>
      <c r="H43" s="85" t="s">
        <v>37</v>
      </c>
      <c r="I43" s="83"/>
      <c r="J43" s="33" t="str">
        <f>VLOOKUP(C43,'Sheet 1'!E:L,7,FALSE)</f>
        <v>04/12/2024</v>
      </c>
      <c r="K43" s="70">
        <f t="shared" ref="K43" si="31">J43-"28/02/2018"</f>
        <v>2471</v>
      </c>
      <c r="L43" s="39">
        <f>VLOOKUP(C43,'Sheet 1'!E:K,4,FALSE)</f>
        <v>100</v>
      </c>
      <c r="M43" s="39">
        <f>VLOOKUP(C43,'Sheet 1'!E:J,6,FALSE)</f>
        <v>95</v>
      </c>
      <c r="N43" s="28">
        <f t="shared" ref="N43" si="32">IF(K43&lt;0,0,M43)</f>
        <v>95</v>
      </c>
      <c r="O43" s="45">
        <f t="shared" ref="O43" si="33">L43</f>
        <v>100</v>
      </c>
      <c r="P43" s="131">
        <f t="shared" ref="P43" si="34">N43</f>
        <v>95</v>
      </c>
      <c r="Q43" s="8">
        <f t="shared" ref="Q43" si="35">IF(P43/O43&gt;100%,100%,P43/O43)</f>
        <v>0.95</v>
      </c>
      <c r="R43" s="80">
        <f t="shared" ref="R43" si="36">AVERAGE(Q43)</f>
        <v>0.95</v>
      </c>
      <c r="S43" s="410">
        <f>AVERAGE(R43:R44)</f>
        <v>0.92500000000000004</v>
      </c>
      <c r="T43" s="132">
        <v>45292</v>
      </c>
      <c r="U43" s="132">
        <v>45657</v>
      </c>
      <c r="V43" s="83">
        <f t="shared" ref="V43" si="37">U43-T43+1</f>
        <v>366</v>
      </c>
      <c r="W43" s="83">
        <f>'TABLA CONTENIDO'!$F$3-T43+1</f>
        <v>366</v>
      </c>
      <c r="X43" s="38">
        <f t="shared" ref="X43" si="38">IF(W43/V43&gt;100%,100%,W43/V43)</f>
        <v>1</v>
      </c>
      <c r="Y43" s="394">
        <f>AVERAGE(X43:X44)</f>
        <v>1</v>
      </c>
      <c r="Z43" s="395">
        <f>Presupuesto!C10</f>
        <v>59224386</v>
      </c>
      <c r="AA43" s="395">
        <f>Presupuesto!D10</f>
        <v>59224386</v>
      </c>
      <c r="AB43" s="395">
        <f>Presupuesto!E10</f>
        <v>59224386</v>
      </c>
      <c r="AC43" s="415">
        <f>Presupuesto!F10</f>
        <v>1</v>
      </c>
      <c r="AD43" s="415">
        <f>Presupuesto!G10</f>
        <v>1</v>
      </c>
      <c r="AE43" s="415">
        <f>Presupuesto!H10</f>
        <v>1</v>
      </c>
      <c r="AF43" s="135"/>
      <c r="AI43" s="55"/>
      <c r="AJ43" s="55"/>
      <c r="AK43" s="55"/>
      <c r="AL43" s="55"/>
      <c r="AM43" s="55"/>
      <c r="AN43" s="55"/>
      <c r="AO43" s="55"/>
      <c r="AP43" s="55"/>
    </row>
    <row r="44" spans="2:42" ht="20.25" x14ac:dyDescent="0.2">
      <c r="B44" s="413"/>
      <c r="C44" s="51">
        <f>VLOOKUP(G44,'Sheet 1'!D:E,2,FALSE)</f>
        <v>24282</v>
      </c>
      <c r="D44" s="50" t="s">
        <v>421</v>
      </c>
      <c r="E44" s="50" t="s">
        <v>572</v>
      </c>
      <c r="F44" s="342" t="s">
        <v>123</v>
      </c>
      <c r="G44" s="342" t="s">
        <v>702</v>
      </c>
      <c r="H44" s="85" t="s">
        <v>37</v>
      </c>
      <c r="I44" s="83"/>
      <c r="J44" s="33" t="str">
        <f>VLOOKUP(C44,'Sheet 1'!E:L,7,FALSE)</f>
        <v>04/12/2024</v>
      </c>
      <c r="K44" s="70">
        <f t="shared" ref="K44" si="39">J44-"28/02/2018"</f>
        <v>2471</v>
      </c>
      <c r="L44" s="39">
        <f>VLOOKUP(C44,'Sheet 1'!E:K,4,FALSE)</f>
        <v>100</v>
      </c>
      <c r="M44" s="39">
        <f>VLOOKUP(C44,'Sheet 1'!E:J,6,FALSE)</f>
        <v>90</v>
      </c>
      <c r="N44" s="28">
        <f t="shared" ref="N44" si="40">IF(K44&lt;0,0,M44)</f>
        <v>90</v>
      </c>
      <c r="O44" s="45">
        <f t="shared" ref="O44" si="41">L44</f>
        <v>100</v>
      </c>
      <c r="P44" s="131">
        <f t="shared" ref="P44" si="42">N44</f>
        <v>90</v>
      </c>
      <c r="Q44" s="8">
        <f t="shared" ref="Q44" si="43">IF(P44/O44&gt;100%,100%,P44/O44)</f>
        <v>0.9</v>
      </c>
      <c r="R44" s="327">
        <f>AVERAGE(Q44:Q44)</f>
        <v>0.9</v>
      </c>
      <c r="S44" s="410"/>
      <c r="T44" s="132">
        <v>45292</v>
      </c>
      <c r="U44" s="132">
        <v>45657</v>
      </c>
      <c r="V44" s="83">
        <f t="shared" ref="V44" si="44">U44-T44+1</f>
        <v>366</v>
      </c>
      <c r="W44" s="83">
        <f>'TABLA CONTENIDO'!$F$3-T44+1</f>
        <v>366</v>
      </c>
      <c r="X44" s="248">
        <f>IF(W44:W44/V44:V44&gt;100%,100%,W44:W44/V44:V44)</f>
        <v>1</v>
      </c>
      <c r="Y44" s="394"/>
      <c r="Z44" s="395"/>
      <c r="AA44" s="395"/>
      <c r="AB44" s="395"/>
      <c r="AC44" s="415"/>
      <c r="AD44" s="415"/>
      <c r="AE44" s="415"/>
      <c r="AF44" s="135"/>
      <c r="AI44" s="55"/>
      <c r="AJ44" s="55"/>
      <c r="AK44" s="55"/>
      <c r="AL44" s="55"/>
      <c r="AM44" s="55"/>
      <c r="AN44" s="55"/>
      <c r="AO44" s="55"/>
      <c r="AP44" s="55"/>
    </row>
    <row r="45" spans="2:42" ht="25.5" x14ac:dyDescent="0.2">
      <c r="B45" s="280" t="s">
        <v>501</v>
      </c>
      <c r="C45" s="340">
        <f>VLOOKUP(G45,'Sheet 1'!D:E,2,FALSE)</f>
        <v>24284</v>
      </c>
      <c r="D45" s="341" t="s">
        <v>574</v>
      </c>
      <c r="E45" s="341" t="s">
        <v>572</v>
      </c>
      <c r="F45" s="343" t="s">
        <v>124</v>
      </c>
      <c r="G45" s="343" t="s">
        <v>111</v>
      </c>
      <c r="H45" s="85" t="s">
        <v>37</v>
      </c>
      <c r="I45" s="83"/>
      <c r="J45" s="33" t="str">
        <f>VLOOKUP(C45,'Sheet 1'!E:L,7,FALSE)</f>
        <v>04/12/2024</v>
      </c>
      <c r="K45" s="70">
        <f t="shared" si="23"/>
        <v>2471</v>
      </c>
      <c r="L45" s="39">
        <f>VLOOKUP(C45,'Sheet 1'!E:K,4,FALSE)</f>
        <v>100</v>
      </c>
      <c r="M45" s="39">
        <f>VLOOKUP(C45,'Sheet 1'!E:J,6,FALSE)</f>
        <v>95</v>
      </c>
      <c r="N45" s="28">
        <f t="shared" si="24"/>
        <v>95</v>
      </c>
      <c r="O45" s="45">
        <f t="shared" si="25"/>
        <v>100</v>
      </c>
      <c r="P45" s="131">
        <f t="shared" si="26"/>
        <v>95</v>
      </c>
      <c r="Q45" s="8">
        <f t="shared" si="27"/>
        <v>0.95</v>
      </c>
      <c r="R45" s="80">
        <f t="shared" si="30"/>
        <v>0.95</v>
      </c>
      <c r="S45" s="80">
        <f>AVERAGE(R45)</f>
        <v>0.95</v>
      </c>
      <c r="T45" s="132">
        <v>45292</v>
      </c>
      <c r="U45" s="132">
        <v>45657</v>
      </c>
      <c r="V45" s="83">
        <f t="shared" si="28"/>
        <v>366</v>
      </c>
      <c r="W45" s="83">
        <f>'TABLA CONTENIDO'!$F$3-T45+1</f>
        <v>366</v>
      </c>
      <c r="X45" s="38">
        <f t="shared" si="29"/>
        <v>1</v>
      </c>
      <c r="Y45" s="105">
        <f t="shared" ref="Y45" si="45">AVERAGE(X45)</f>
        <v>1</v>
      </c>
      <c r="Z45" s="104">
        <f>Presupuesto!C11</f>
        <v>64612193</v>
      </c>
      <c r="AA45" s="104">
        <f>Presupuesto!D11</f>
        <v>29612193</v>
      </c>
      <c r="AB45" s="104">
        <f>Presupuesto!E11</f>
        <v>20728539</v>
      </c>
      <c r="AC45" s="127">
        <f>Presupuesto!F11</f>
        <v>0.45830657690259796</v>
      </c>
      <c r="AD45" s="127">
        <f>Presupuesto!G11</f>
        <v>0.70000013170250508</v>
      </c>
      <c r="AE45" s="127">
        <f>Presupuesto!H11</f>
        <v>0.32081466419194282</v>
      </c>
      <c r="AF45" s="135"/>
      <c r="AI45" s="55"/>
      <c r="AJ45" s="55"/>
      <c r="AK45" s="55"/>
      <c r="AL45" s="55"/>
      <c r="AM45" s="55"/>
      <c r="AN45" s="55"/>
      <c r="AO45" s="55"/>
      <c r="AP45" s="55"/>
    </row>
    <row r="46" spans="2:42" ht="25.5" customHeight="1" x14ac:dyDescent="0.2">
      <c r="B46" s="414" t="s">
        <v>502</v>
      </c>
      <c r="C46" s="51">
        <f>VLOOKUP(G46,'Sheet 1'!D:E,2,FALSE)</f>
        <v>24288</v>
      </c>
      <c r="D46" s="50" t="s">
        <v>574</v>
      </c>
      <c r="E46" s="50" t="s">
        <v>572</v>
      </c>
      <c r="F46" s="336" t="s">
        <v>125</v>
      </c>
      <c r="G46" s="342" t="s">
        <v>112</v>
      </c>
      <c r="H46" s="85" t="s">
        <v>37</v>
      </c>
      <c r="I46" s="83"/>
      <c r="J46" s="33" t="str">
        <f>VLOOKUP(C46,'Sheet 1'!E:L,7,FALSE)</f>
        <v>04/12/2024</v>
      </c>
      <c r="K46" s="70">
        <f t="shared" si="23"/>
        <v>2471</v>
      </c>
      <c r="L46" s="39">
        <f>VLOOKUP(C46,'Sheet 1'!E:K,4,FALSE)</f>
        <v>100</v>
      </c>
      <c r="M46" s="39">
        <f>VLOOKUP(C46,'Sheet 1'!E:J,6,FALSE)</f>
        <v>88</v>
      </c>
      <c r="N46" s="28">
        <f t="shared" si="24"/>
        <v>88</v>
      </c>
      <c r="O46" s="45">
        <f t="shared" si="25"/>
        <v>100</v>
      </c>
      <c r="P46" s="131">
        <f t="shared" si="26"/>
        <v>88</v>
      </c>
      <c r="Q46" s="8">
        <f t="shared" si="27"/>
        <v>0.88</v>
      </c>
      <c r="R46" s="80">
        <f t="shared" si="30"/>
        <v>0.88</v>
      </c>
      <c r="S46" s="410">
        <f>AVERAGE(R46:R48)</f>
        <v>0.83776666666666666</v>
      </c>
      <c r="T46" s="132">
        <v>45292</v>
      </c>
      <c r="U46" s="132">
        <v>45657</v>
      </c>
      <c r="V46" s="83">
        <f t="shared" si="28"/>
        <v>366</v>
      </c>
      <c r="W46" s="83">
        <f>'TABLA CONTENIDO'!$F$3-T46+1</f>
        <v>366</v>
      </c>
      <c r="X46" s="38">
        <f t="shared" si="29"/>
        <v>1</v>
      </c>
      <c r="Y46" s="394">
        <f>AVERAGE(X46:X48)</f>
        <v>1</v>
      </c>
      <c r="Z46" s="395">
        <f>Presupuesto!C12</f>
        <v>15788682</v>
      </c>
      <c r="AA46" s="395">
        <f>Presupuesto!D12</f>
        <v>0</v>
      </c>
      <c r="AB46" s="395">
        <f>Presupuesto!E12</f>
        <v>0</v>
      </c>
      <c r="AC46" s="415">
        <f>Presupuesto!F12</f>
        <v>0</v>
      </c>
      <c r="AD46" s="415" t="e">
        <f>Presupuesto!G12</f>
        <v>#DIV/0!</v>
      </c>
      <c r="AE46" s="415">
        <f>Presupuesto!H12</f>
        <v>0</v>
      </c>
      <c r="AF46" s="135"/>
      <c r="AI46" s="55"/>
      <c r="AJ46" s="55"/>
      <c r="AK46" s="55"/>
      <c r="AL46" s="55"/>
      <c r="AM46" s="55"/>
      <c r="AN46" s="55"/>
      <c r="AO46" s="55"/>
      <c r="AP46" s="55"/>
    </row>
    <row r="47" spans="2:42" ht="20.25" x14ac:dyDescent="0.2">
      <c r="B47" s="411"/>
      <c r="C47" s="49">
        <f>VLOOKUP(G47,'Sheet 1'!D:E,2,FALSE)</f>
        <v>24261</v>
      </c>
      <c r="D47" s="50" t="s">
        <v>422</v>
      </c>
      <c r="E47" s="50" t="s">
        <v>572</v>
      </c>
      <c r="F47" s="336" t="s">
        <v>126</v>
      </c>
      <c r="G47" s="342" t="s">
        <v>703</v>
      </c>
      <c r="H47" s="85" t="s">
        <v>37</v>
      </c>
      <c r="I47" s="91"/>
      <c r="J47" s="33" t="str">
        <f>VLOOKUP(C47,'Sheet 1'!E:L,7,FALSE)</f>
        <v>04/12/2024</v>
      </c>
      <c r="K47" s="70">
        <f t="shared" si="10"/>
        <v>2471</v>
      </c>
      <c r="L47" s="39">
        <f>VLOOKUP(C47,'Sheet 1'!E:K,4,FALSE)</f>
        <v>100</v>
      </c>
      <c r="M47" s="39">
        <f>VLOOKUP(C47,'Sheet 1'!E:J,6,FALSE)</f>
        <v>93.33</v>
      </c>
      <c r="N47" s="28">
        <f t="shared" si="11"/>
        <v>93.33</v>
      </c>
      <c r="O47" s="45">
        <f>L47</f>
        <v>100</v>
      </c>
      <c r="P47" s="131">
        <f t="shared" si="16"/>
        <v>93.33</v>
      </c>
      <c r="Q47" s="8">
        <f t="shared" si="12"/>
        <v>0.93330000000000002</v>
      </c>
      <c r="R47" s="80">
        <f t="shared" ref="R47:R55" si="46">AVERAGE(Q47)</f>
        <v>0.93330000000000002</v>
      </c>
      <c r="S47" s="410"/>
      <c r="T47" s="132">
        <v>45292</v>
      </c>
      <c r="U47" s="132">
        <v>45657</v>
      </c>
      <c r="V47" s="83">
        <f t="shared" si="18"/>
        <v>366</v>
      </c>
      <c r="W47" s="83">
        <f>'TABLA CONTENIDO'!$F$3-T47+1</f>
        <v>366</v>
      </c>
      <c r="X47" s="38">
        <f t="shared" si="19"/>
        <v>1</v>
      </c>
      <c r="Y47" s="394"/>
      <c r="Z47" s="395"/>
      <c r="AA47" s="395"/>
      <c r="AB47" s="395"/>
      <c r="AC47" s="415"/>
      <c r="AD47" s="415"/>
      <c r="AE47" s="415"/>
      <c r="AF47" s="135"/>
      <c r="AI47" s="55"/>
      <c r="AJ47" s="55"/>
      <c r="AK47" s="55"/>
      <c r="AL47" s="55"/>
      <c r="AM47" s="55"/>
      <c r="AN47" s="55"/>
      <c r="AO47" s="55"/>
      <c r="AP47" s="55"/>
    </row>
    <row r="48" spans="2:42" ht="20.25" x14ac:dyDescent="0.2">
      <c r="B48" s="411"/>
      <c r="C48" s="49">
        <f>VLOOKUP(G48,'Sheet 1'!D:E,2,FALSE)</f>
        <v>24289</v>
      </c>
      <c r="D48" s="50" t="s">
        <v>423</v>
      </c>
      <c r="E48" s="50" t="s">
        <v>572</v>
      </c>
      <c r="F48" s="339" t="s">
        <v>127</v>
      </c>
      <c r="G48" s="342" t="s">
        <v>704</v>
      </c>
      <c r="H48" s="85" t="s">
        <v>37</v>
      </c>
      <c r="I48" s="35"/>
      <c r="J48" s="33" t="str">
        <f>VLOOKUP(C48,'Sheet 1'!E:L,7,FALSE)</f>
        <v>04/12/2024</v>
      </c>
      <c r="K48" s="70">
        <f t="shared" si="10"/>
        <v>2471</v>
      </c>
      <c r="L48" s="39">
        <f>VLOOKUP(C48,'Sheet 1'!E:K,4,FALSE)</f>
        <v>100</v>
      </c>
      <c r="M48" s="39">
        <f>VLOOKUP(C48,'Sheet 1'!E:J,6,FALSE)</f>
        <v>70</v>
      </c>
      <c r="N48" s="28">
        <f t="shared" si="11"/>
        <v>70</v>
      </c>
      <c r="O48" s="45">
        <f t="shared" ref="O48:O50" si="47">L48</f>
        <v>100</v>
      </c>
      <c r="P48" s="131">
        <f t="shared" si="16"/>
        <v>70</v>
      </c>
      <c r="Q48" s="8">
        <f t="shared" si="12"/>
        <v>0.7</v>
      </c>
      <c r="R48" s="80">
        <f t="shared" si="46"/>
        <v>0.7</v>
      </c>
      <c r="S48" s="410"/>
      <c r="T48" s="132">
        <v>45292</v>
      </c>
      <c r="U48" s="132">
        <v>45657</v>
      </c>
      <c r="V48" s="83">
        <f t="shared" si="18"/>
        <v>366</v>
      </c>
      <c r="W48" s="83">
        <f>'TABLA CONTENIDO'!$F$3-T48+1</f>
        <v>366</v>
      </c>
      <c r="X48" s="38">
        <f t="shared" si="19"/>
        <v>1</v>
      </c>
      <c r="Y48" s="394"/>
      <c r="Z48" s="395"/>
      <c r="AA48" s="395"/>
      <c r="AB48" s="395"/>
      <c r="AC48" s="415"/>
      <c r="AD48" s="415"/>
      <c r="AE48" s="415"/>
      <c r="AF48" s="135"/>
      <c r="AI48" s="55"/>
      <c r="AJ48" s="55"/>
      <c r="AK48" s="55"/>
      <c r="AL48" s="55"/>
      <c r="AM48" s="55"/>
      <c r="AN48" s="55"/>
      <c r="AO48" s="55"/>
      <c r="AP48" s="55"/>
    </row>
    <row r="49" spans="2:42" ht="15.75" customHeight="1" x14ac:dyDescent="0.2">
      <c r="B49" s="412" t="s">
        <v>138</v>
      </c>
      <c r="C49" s="49">
        <f>VLOOKUP(G49,'Sheet 1'!D:E,2,FALSE)</f>
        <v>24263</v>
      </c>
      <c r="D49" s="50" t="s">
        <v>424</v>
      </c>
      <c r="E49" s="50" t="s">
        <v>572</v>
      </c>
      <c r="F49" s="342" t="s">
        <v>128</v>
      </c>
      <c r="G49" s="342" t="s">
        <v>657</v>
      </c>
      <c r="H49" s="85" t="s">
        <v>37</v>
      </c>
      <c r="I49" s="35"/>
      <c r="J49" s="33" t="str">
        <f>VLOOKUP(C49,'Sheet 1'!E:L,7,FALSE)</f>
        <v>04/12/2024</v>
      </c>
      <c r="K49" s="70">
        <f t="shared" si="10"/>
        <v>2471</v>
      </c>
      <c r="L49" s="39">
        <f>VLOOKUP(C49,'Sheet 1'!E:K,4,FALSE)</f>
        <v>100</v>
      </c>
      <c r="M49" s="39">
        <f>VLOOKUP(C49,'Sheet 1'!E:J,6,FALSE)</f>
        <v>75</v>
      </c>
      <c r="N49" s="28">
        <f t="shared" si="11"/>
        <v>75</v>
      </c>
      <c r="O49" s="45">
        <f t="shared" si="47"/>
        <v>100</v>
      </c>
      <c r="P49" s="131">
        <f t="shared" si="16"/>
        <v>75</v>
      </c>
      <c r="Q49" s="8">
        <f t="shared" si="12"/>
        <v>0.75</v>
      </c>
      <c r="R49" s="410">
        <f>AVERAGE(Q49:Q50)</f>
        <v>0.72499999999999998</v>
      </c>
      <c r="S49" s="410">
        <f>AVERAGE(R49:R50)</f>
        <v>0.72499999999999998</v>
      </c>
      <c r="T49" s="132">
        <v>45292</v>
      </c>
      <c r="U49" s="132">
        <v>45657</v>
      </c>
      <c r="V49" s="83">
        <f t="shared" si="18"/>
        <v>366</v>
      </c>
      <c r="W49" s="83">
        <f>'TABLA CONTENIDO'!$F$3-T49+1</f>
        <v>366</v>
      </c>
      <c r="X49" s="38">
        <f t="shared" si="19"/>
        <v>1</v>
      </c>
      <c r="Y49" s="394">
        <f>AVERAGE(X49:X50)</f>
        <v>1</v>
      </c>
      <c r="Z49" s="395">
        <f>Presupuesto!C13</f>
        <v>8507511</v>
      </c>
      <c r="AA49" s="395">
        <f>Presupuesto!D13</f>
        <v>8507510</v>
      </c>
      <c r="AB49" s="395">
        <f>Presupuesto!E13</f>
        <v>0</v>
      </c>
      <c r="AC49" s="415">
        <f>Presupuesto!F13</f>
        <v>0.99999988245680782</v>
      </c>
      <c r="AD49" s="415">
        <f>Presupuesto!G13</f>
        <v>0</v>
      </c>
      <c r="AE49" s="415">
        <f>Presupuesto!H13</f>
        <v>0</v>
      </c>
      <c r="AF49" s="135"/>
      <c r="AI49" s="55"/>
      <c r="AJ49" s="55"/>
      <c r="AK49" s="55"/>
      <c r="AL49" s="55"/>
      <c r="AM49" s="55"/>
      <c r="AN49" s="55"/>
      <c r="AO49" s="55"/>
      <c r="AP49" s="55"/>
    </row>
    <row r="50" spans="2:42" ht="15.75" x14ac:dyDescent="0.2">
      <c r="B50" s="413"/>
      <c r="C50" s="49">
        <f>VLOOKUP(G50,'Sheet 1'!D:E,2,FALSE)</f>
        <v>24264</v>
      </c>
      <c r="D50" s="50" t="s">
        <v>425</v>
      </c>
      <c r="E50" s="50" t="s">
        <v>572</v>
      </c>
      <c r="F50" s="342" t="s">
        <v>129</v>
      </c>
      <c r="G50" s="342" t="s">
        <v>743</v>
      </c>
      <c r="H50" s="85" t="s">
        <v>37</v>
      </c>
      <c r="I50" s="35"/>
      <c r="J50" s="33" t="str">
        <f>VLOOKUP(C50,'Sheet 1'!E:L,7,FALSE)</f>
        <v>04/12/2024</v>
      </c>
      <c r="K50" s="70">
        <f t="shared" si="10"/>
        <v>2471</v>
      </c>
      <c r="L50" s="39">
        <f>VLOOKUP(C50,'Sheet 1'!E:K,4,FALSE)</f>
        <v>100</v>
      </c>
      <c r="M50" s="39">
        <f>VLOOKUP(C50,'Sheet 1'!E:J,6,FALSE)</f>
        <v>70</v>
      </c>
      <c r="N50" s="28">
        <f t="shared" si="11"/>
        <v>70</v>
      </c>
      <c r="O50" s="45">
        <f t="shared" si="47"/>
        <v>100</v>
      </c>
      <c r="P50" s="131">
        <f t="shared" si="16"/>
        <v>70</v>
      </c>
      <c r="Q50" s="8">
        <f t="shared" si="12"/>
        <v>0.7</v>
      </c>
      <c r="R50" s="410"/>
      <c r="S50" s="410"/>
      <c r="T50" s="132">
        <v>45292</v>
      </c>
      <c r="U50" s="132">
        <v>45657</v>
      </c>
      <c r="V50" s="83">
        <f t="shared" si="18"/>
        <v>366</v>
      </c>
      <c r="W50" s="83">
        <f>'TABLA CONTENIDO'!$F$3-T50+1</f>
        <v>366</v>
      </c>
      <c r="X50" s="38">
        <f t="shared" si="19"/>
        <v>1</v>
      </c>
      <c r="Y50" s="394"/>
      <c r="Z50" s="395"/>
      <c r="AA50" s="395"/>
      <c r="AB50" s="395"/>
      <c r="AC50" s="415"/>
      <c r="AD50" s="415"/>
      <c r="AE50" s="415"/>
      <c r="AF50" s="135"/>
      <c r="AI50" s="55"/>
      <c r="AJ50" s="55"/>
      <c r="AK50" s="55"/>
      <c r="AL50" s="55"/>
      <c r="AM50" s="55"/>
      <c r="AN50" s="55"/>
      <c r="AO50" s="55"/>
      <c r="AP50" s="55"/>
    </row>
    <row r="51" spans="2:42" ht="20.25" customHeight="1" x14ac:dyDescent="0.2">
      <c r="B51" s="412" t="s">
        <v>139</v>
      </c>
      <c r="C51" s="49">
        <f>VLOOKUP(G51,'Sheet 1'!D:E,2,FALSE)</f>
        <v>24294</v>
      </c>
      <c r="D51" s="50" t="s">
        <v>426</v>
      </c>
      <c r="E51" s="50" t="s">
        <v>572</v>
      </c>
      <c r="F51" s="336" t="s">
        <v>750</v>
      </c>
      <c r="G51" s="342" t="s">
        <v>752</v>
      </c>
      <c r="H51" s="85" t="s">
        <v>37</v>
      </c>
      <c r="I51" s="91"/>
      <c r="J51" s="33" t="str">
        <f>VLOOKUP(C51,'Sheet 1'!E:L,7,FALSE)</f>
        <v>10/12/2024</v>
      </c>
      <c r="K51" s="70">
        <f t="shared" si="10"/>
        <v>2477</v>
      </c>
      <c r="L51" s="39">
        <f>VLOOKUP(C51,'Sheet 1'!E:K,4,FALSE)</f>
        <v>100</v>
      </c>
      <c r="M51" s="39">
        <f>VLOOKUP(C51,'Sheet 1'!E:J,6,FALSE)</f>
        <v>100</v>
      </c>
      <c r="N51" s="28">
        <f t="shared" si="11"/>
        <v>100</v>
      </c>
      <c r="O51" s="45">
        <f t="shared" ref="O51:O55" si="48">L51</f>
        <v>100</v>
      </c>
      <c r="P51" s="131">
        <f t="shared" si="16"/>
        <v>100</v>
      </c>
      <c r="Q51" s="8">
        <f t="shared" si="12"/>
        <v>1</v>
      </c>
      <c r="R51" s="80">
        <f t="shared" si="46"/>
        <v>1</v>
      </c>
      <c r="S51" s="410">
        <f>AVERAGE(R51:R53)</f>
        <v>1</v>
      </c>
      <c r="T51" s="132">
        <v>45292</v>
      </c>
      <c r="U51" s="132">
        <v>45657</v>
      </c>
      <c r="V51" s="83">
        <f t="shared" si="18"/>
        <v>366</v>
      </c>
      <c r="W51" s="83">
        <f>'TABLA CONTENIDO'!$F$3-T51+1</f>
        <v>366</v>
      </c>
      <c r="X51" s="38">
        <f t="shared" si="19"/>
        <v>1</v>
      </c>
      <c r="Y51" s="394">
        <f>AVERAGE(X51:X53)</f>
        <v>1</v>
      </c>
      <c r="Z51" s="395">
        <f>Presupuesto!C14</f>
        <v>29490366</v>
      </c>
      <c r="AA51" s="395">
        <f>Presupuesto!D14</f>
        <v>24379783</v>
      </c>
      <c r="AB51" s="395">
        <f>Presupuesto!E14</f>
        <v>23590943</v>
      </c>
      <c r="AC51" s="415">
        <f>Presupuesto!F14</f>
        <v>0.82670330371620349</v>
      </c>
      <c r="AD51" s="415">
        <f>Presupuesto!G14</f>
        <v>0.96764368247248145</v>
      </c>
      <c r="AE51" s="415">
        <f>Presupuesto!H14</f>
        <v>0.79995422912011338</v>
      </c>
      <c r="AF51" s="135"/>
      <c r="AI51" s="55"/>
      <c r="AJ51" s="55"/>
      <c r="AK51" s="55"/>
      <c r="AL51" s="55"/>
      <c r="AM51" s="55"/>
      <c r="AN51" s="55"/>
      <c r="AO51" s="55"/>
      <c r="AP51" s="55"/>
    </row>
    <row r="52" spans="2:42" ht="20.25" x14ac:dyDescent="0.2">
      <c r="B52" s="413"/>
      <c r="C52" s="49">
        <f>VLOOKUP(G52,'Sheet 1'!D:E,2,FALSE)</f>
        <v>24265</v>
      </c>
      <c r="D52" s="50" t="s">
        <v>427</v>
      </c>
      <c r="E52" s="50" t="s">
        <v>572</v>
      </c>
      <c r="F52" s="336" t="s">
        <v>624</v>
      </c>
      <c r="G52" s="342" t="s">
        <v>744</v>
      </c>
      <c r="H52" s="85" t="s">
        <v>37</v>
      </c>
      <c r="I52" s="91"/>
      <c r="J52" s="33" t="str">
        <f>VLOOKUP(C52,'Sheet 1'!E:L,7,FALSE)</f>
        <v>10/12/2024</v>
      </c>
      <c r="K52" s="70">
        <f t="shared" si="10"/>
        <v>2477</v>
      </c>
      <c r="L52" s="39">
        <f>VLOOKUP(C52,'Sheet 1'!E:K,4,FALSE)</f>
        <v>100</v>
      </c>
      <c r="M52" s="39">
        <f>VLOOKUP(C52,'Sheet 1'!E:J,6,FALSE)</f>
        <v>100</v>
      </c>
      <c r="N52" s="28">
        <f t="shared" si="11"/>
        <v>100</v>
      </c>
      <c r="O52" s="45">
        <f t="shared" si="48"/>
        <v>100</v>
      </c>
      <c r="P52" s="131">
        <f t="shared" si="16"/>
        <v>100</v>
      </c>
      <c r="Q52" s="8">
        <f t="shared" si="12"/>
        <v>1</v>
      </c>
      <c r="R52" s="80">
        <f t="shared" si="46"/>
        <v>1</v>
      </c>
      <c r="S52" s="410"/>
      <c r="T52" s="132">
        <v>45292</v>
      </c>
      <c r="U52" s="132">
        <v>45657</v>
      </c>
      <c r="V52" s="83">
        <f t="shared" si="18"/>
        <v>366</v>
      </c>
      <c r="W52" s="83">
        <f>'TABLA CONTENIDO'!$F$3-T52+1</f>
        <v>366</v>
      </c>
      <c r="X52" s="38">
        <f t="shared" si="19"/>
        <v>1</v>
      </c>
      <c r="Y52" s="394"/>
      <c r="Z52" s="395"/>
      <c r="AA52" s="395"/>
      <c r="AB52" s="395"/>
      <c r="AC52" s="415"/>
      <c r="AD52" s="415"/>
      <c r="AE52" s="415"/>
      <c r="AF52" s="135"/>
      <c r="AI52" s="55"/>
      <c r="AJ52" s="55"/>
      <c r="AK52" s="55"/>
      <c r="AL52" s="55"/>
      <c r="AM52" s="55"/>
      <c r="AN52" s="55"/>
      <c r="AO52" s="55"/>
      <c r="AP52" s="55"/>
    </row>
    <row r="53" spans="2:42" ht="20.25" x14ac:dyDescent="0.2">
      <c r="B53" s="413"/>
      <c r="C53" s="49">
        <f>VLOOKUP(G53,'Sheet 1'!D:E,2,FALSE)</f>
        <v>24295</v>
      </c>
      <c r="D53" s="50" t="s">
        <v>428</v>
      </c>
      <c r="E53" s="50" t="s">
        <v>572</v>
      </c>
      <c r="F53" s="336" t="s">
        <v>130</v>
      </c>
      <c r="G53" s="342" t="s">
        <v>745</v>
      </c>
      <c r="H53" s="85" t="s">
        <v>37</v>
      </c>
      <c r="I53" s="91"/>
      <c r="J53" s="33" t="str">
        <f>VLOOKUP(C53,'Sheet 1'!E:L,7,FALSE)</f>
        <v>10/12/2024</v>
      </c>
      <c r="K53" s="70">
        <f t="shared" si="10"/>
        <v>2477</v>
      </c>
      <c r="L53" s="39">
        <f>VLOOKUP(C53,'Sheet 1'!E:K,4,FALSE)</f>
        <v>100</v>
      </c>
      <c r="M53" s="39">
        <f>VLOOKUP(C53,'Sheet 1'!E:J,6,FALSE)</f>
        <v>100</v>
      </c>
      <c r="N53" s="28">
        <f t="shared" si="11"/>
        <v>100</v>
      </c>
      <c r="O53" s="45">
        <f t="shared" si="48"/>
        <v>100</v>
      </c>
      <c r="P53" s="131">
        <f t="shared" si="16"/>
        <v>100</v>
      </c>
      <c r="Q53" s="8">
        <f t="shared" si="12"/>
        <v>1</v>
      </c>
      <c r="R53" s="80">
        <f t="shared" si="46"/>
        <v>1</v>
      </c>
      <c r="S53" s="410"/>
      <c r="T53" s="132">
        <v>45292</v>
      </c>
      <c r="U53" s="132">
        <v>45657</v>
      </c>
      <c r="V53" s="83">
        <f t="shared" si="18"/>
        <v>366</v>
      </c>
      <c r="W53" s="83">
        <f>'TABLA CONTENIDO'!$F$3-T53+1</f>
        <v>366</v>
      </c>
      <c r="X53" s="38">
        <f t="shared" si="19"/>
        <v>1</v>
      </c>
      <c r="Y53" s="394"/>
      <c r="Z53" s="395"/>
      <c r="AA53" s="395"/>
      <c r="AB53" s="395"/>
      <c r="AC53" s="415"/>
      <c r="AD53" s="415"/>
      <c r="AE53" s="415"/>
      <c r="AF53" s="135"/>
      <c r="AI53" s="55"/>
      <c r="AJ53" s="55"/>
      <c r="AK53" s="55"/>
      <c r="AL53" s="55"/>
      <c r="AM53" s="55"/>
      <c r="AN53" s="55"/>
      <c r="AO53" s="55"/>
      <c r="AP53" s="55"/>
    </row>
    <row r="54" spans="2:42" ht="20.25" customHeight="1" x14ac:dyDescent="0.2">
      <c r="B54" s="414" t="s">
        <v>140</v>
      </c>
      <c r="C54" s="49">
        <f>VLOOKUP(G54,'Sheet 1'!D:E,2,FALSE)</f>
        <v>24297</v>
      </c>
      <c r="D54" s="50" t="s">
        <v>429</v>
      </c>
      <c r="E54" s="50" t="s">
        <v>572</v>
      </c>
      <c r="F54" s="336" t="s">
        <v>131</v>
      </c>
      <c r="G54" s="342" t="s">
        <v>616</v>
      </c>
      <c r="H54" s="85" t="s">
        <v>37</v>
      </c>
      <c r="I54" s="91"/>
      <c r="J54" s="33" t="str">
        <f>VLOOKUP(C54,'Sheet 1'!E:L,7,FALSE)</f>
        <v>10/12/2024</v>
      </c>
      <c r="K54" s="70">
        <f t="shared" si="10"/>
        <v>2477</v>
      </c>
      <c r="L54" s="39">
        <f>VLOOKUP(C54,'Sheet 1'!E:K,4,FALSE)</f>
        <v>100</v>
      </c>
      <c r="M54" s="39">
        <f>VLOOKUP(C54,'Sheet 1'!E:J,6,FALSE)</f>
        <v>100</v>
      </c>
      <c r="N54" s="28">
        <f t="shared" si="11"/>
        <v>100</v>
      </c>
      <c r="O54" s="45">
        <f t="shared" si="48"/>
        <v>100</v>
      </c>
      <c r="P54" s="131">
        <f t="shared" si="16"/>
        <v>100</v>
      </c>
      <c r="Q54" s="8">
        <f t="shared" si="12"/>
        <v>1</v>
      </c>
      <c r="R54" s="80">
        <f t="shared" si="46"/>
        <v>1</v>
      </c>
      <c r="S54" s="410">
        <f>AVERAGE(R54:R55)</f>
        <v>1</v>
      </c>
      <c r="T54" s="132">
        <v>45292</v>
      </c>
      <c r="U54" s="132">
        <v>45657</v>
      </c>
      <c r="V54" s="83">
        <f t="shared" si="18"/>
        <v>366</v>
      </c>
      <c r="W54" s="83">
        <f>'TABLA CONTENIDO'!$F$3-T54+1</f>
        <v>366</v>
      </c>
      <c r="X54" s="38">
        <f t="shared" si="19"/>
        <v>1</v>
      </c>
      <c r="Y54" s="394">
        <f>AVERAGE(X54:X55)</f>
        <v>1</v>
      </c>
      <c r="Z54" s="395">
        <f>Presupuesto!C15</f>
        <v>6793200</v>
      </c>
      <c r="AA54" s="395">
        <f>Presupuesto!D15</f>
        <v>6785960</v>
      </c>
      <c r="AB54" s="395">
        <f>Presupuesto!E15</f>
        <v>6464640</v>
      </c>
      <c r="AC54" s="415">
        <f>Presupuesto!F15</f>
        <v>0.9989342283459931</v>
      </c>
      <c r="AD54" s="415">
        <f>Presupuesto!G15</f>
        <v>0.95264929354137073</v>
      </c>
      <c r="AE54" s="415">
        <f>Presupuesto!H15</f>
        <v>0.95163398692810452</v>
      </c>
      <c r="AF54" s="135"/>
      <c r="AI54" s="55"/>
      <c r="AJ54" s="55"/>
      <c r="AK54" s="55"/>
      <c r="AL54" s="55"/>
      <c r="AM54" s="55"/>
      <c r="AN54" s="55"/>
      <c r="AO54" s="55"/>
      <c r="AP54" s="55"/>
    </row>
    <row r="55" spans="2:42" ht="20.25" x14ac:dyDescent="0.2">
      <c r="B55" s="405"/>
      <c r="C55" s="49">
        <f>VLOOKUP(G55,'Sheet 1'!D:E,2,FALSE)</f>
        <v>24298</v>
      </c>
      <c r="D55" s="50" t="s">
        <v>430</v>
      </c>
      <c r="E55" s="50" t="s">
        <v>572</v>
      </c>
      <c r="F55" s="336" t="s">
        <v>132</v>
      </c>
      <c r="G55" s="342" t="s">
        <v>617</v>
      </c>
      <c r="H55" s="85" t="s">
        <v>37</v>
      </c>
      <c r="I55" s="91"/>
      <c r="J55" s="33" t="str">
        <f>VLOOKUP(C55,'Sheet 1'!E:L,7,FALSE)</f>
        <v>10/12/2024</v>
      </c>
      <c r="K55" s="70">
        <f t="shared" si="10"/>
        <v>2477</v>
      </c>
      <c r="L55" s="39">
        <f>VLOOKUP(C55,'Sheet 1'!E:K,4,FALSE)</f>
        <v>100</v>
      </c>
      <c r="M55" s="39">
        <f>VLOOKUP(C55,'Sheet 1'!E:J,6,FALSE)</f>
        <v>100</v>
      </c>
      <c r="N55" s="28">
        <f t="shared" si="11"/>
        <v>100</v>
      </c>
      <c r="O55" s="45">
        <f t="shared" si="48"/>
        <v>100</v>
      </c>
      <c r="P55" s="131">
        <f t="shared" si="16"/>
        <v>100</v>
      </c>
      <c r="Q55" s="8">
        <f t="shared" si="12"/>
        <v>1</v>
      </c>
      <c r="R55" s="80">
        <f t="shared" si="46"/>
        <v>1</v>
      </c>
      <c r="S55" s="410"/>
      <c r="T55" s="132">
        <v>45292</v>
      </c>
      <c r="U55" s="132">
        <v>45657</v>
      </c>
      <c r="V55" s="83">
        <f t="shared" si="18"/>
        <v>366</v>
      </c>
      <c r="W55" s="83">
        <f>'TABLA CONTENIDO'!$F$3-T55+1</f>
        <v>366</v>
      </c>
      <c r="X55" s="38">
        <f t="shared" si="19"/>
        <v>1</v>
      </c>
      <c r="Y55" s="394"/>
      <c r="Z55" s="395"/>
      <c r="AA55" s="395"/>
      <c r="AB55" s="395"/>
      <c r="AC55" s="415"/>
      <c r="AD55" s="415"/>
      <c r="AE55" s="415"/>
      <c r="AF55" s="135"/>
      <c r="AI55" s="55"/>
      <c r="AJ55" s="55"/>
      <c r="AK55" s="55"/>
      <c r="AL55" s="55"/>
      <c r="AM55" s="55"/>
      <c r="AN55" s="55"/>
      <c r="AO55" s="55"/>
      <c r="AP55" s="55"/>
    </row>
    <row r="56" spans="2:42" ht="25.5" customHeight="1" x14ac:dyDescent="0.2">
      <c r="B56" s="55"/>
      <c r="C56" s="55"/>
      <c r="D56" s="138"/>
      <c r="E56" s="138"/>
      <c r="F56" s="55"/>
      <c r="G56" s="55"/>
      <c r="H56" s="138"/>
      <c r="I56" s="138"/>
      <c r="J56" s="138"/>
      <c r="K56" s="138"/>
      <c r="L56" s="55"/>
      <c r="M56" s="55"/>
      <c r="N56" s="55"/>
      <c r="O56" s="55"/>
      <c r="P56" s="55"/>
      <c r="Q56" s="55"/>
      <c r="R56" s="138"/>
      <c r="S56" s="55"/>
      <c r="T56" s="55"/>
      <c r="U56" s="138"/>
      <c r="V56" s="138"/>
      <c r="W56" s="55"/>
      <c r="X56" s="55"/>
      <c r="Y56" s="138"/>
      <c r="Z56" s="55"/>
      <c r="AA56" s="55"/>
      <c r="AB56" s="55"/>
      <c r="AC56" s="55"/>
      <c r="AD56" s="55"/>
      <c r="AE56" s="55"/>
      <c r="AF56" s="55"/>
      <c r="AG56" s="55"/>
      <c r="AH56" s="54"/>
      <c r="AI56" s="55"/>
      <c r="AJ56" s="55"/>
      <c r="AK56" s="55"/>
      <c r="AL56" s="55"/>
      <c r="AM56" s="55"/>
      <c r="AN56" s="55"/>
      <c r="AO56" s="55"/>
      <c r="AP56" s="55"/>
    </row>
    <row r="57" spans="2:42" ht="15" hidden="1" x14ac:dyDescent="0.2">
      <c r="B57" s="1"/>
      <c r="C57" s="1"/>
      <c r="D57" s="4"/>
      <c r="E57" s="4"/>
      <c r="F57" s="1"/>
      <c r="G57" s="1"/>
      <c r="H57" s="4"/>
      <c r="I57" s="4"/>
      <c r="J57" s="4"/>
      <c r="K57" s="4"/>
      <c r="L57" s="1"/>
      <c r="M57" s="1"/>
      <c r="N57" s="1"/>
      <c r="O57" s="1"/>
      <c r="P57" s="1"/>
      <c r="Q57" s="1"/>
      <c r="R57" s="4"/>
      <c r="S57" s="1"/>
      <c r="T57" s="1"/>
      <c r="U57" s="4"/>
      <c r="V57" s="4"/>
      <c r="W57" s="1"/>
      <c r="X57" s="1"/>
      <c r="Y57" s="4"/>
      <c r="Z57" s="25"/>
      <c r="AA57" s="55"/>
      <c r="AB57" s="55"/>
      <c r="AC57" s="54"/>
      <c r="AD57" s="54"/>
      <c r="AE57" s="54"/>
      <c r="AF57" s="55"/>
      <c r="AG57" s="55"/>
      <c r="AH57" s="54"/>
      <c r="AI57" s="55"/>
      <c r="AJ57" s="55"/>
      <c r="AK57" s="55"/>
      <c r="AL57" s="55"/>
      <c r="AM57" s="55"/>
      <c r="AN57" s="55"/>
      <c r="AO57" s="55"/>
      <c r="AP57" s="55"/>
    </row>
    <row r="58" spans="2:42" ht="15" hidden="1" x14ac:dyDescent="0.2">
      <c r="B58" s="1"/>
      <c r="C58" s="1"/>
      <c r="D58" s="4"/>
      <c r="E58" s="4"/>
      <c r="F58" s="1"/>
      <c r="G58" s="1"/>
      <c r="H58" s="4"/>
      <c r="I58" s="4"/>
      <c r="J58" s="4"/>
      <c r="K58" s="4"/>
      <c r="L58" s="1"/>
      <c r="M58" s="1"/>
      <c r="N58" s="1"/>
      <c r="O58" s="1"/>
      <c r="P58" s="1"/>
      <c r="Q58" s="1"/>
      <c r="R58" s="4"/>
      <c r="S58" s="1"/>
      <c r="T58" s="1"/>
      <c r="U58" s="4"/>
      <c r="V58" s="4"/>
      <c r="W58" s="1"/>
      <c r="X58" s="1"/>
      <c r="Y58" s="4"/>
      <c r="Z58" s="25"/>
      <c r="AA58" s="55"/>
      <c r="AB58" s="55"/>
      <c r="AC58" s="54"/>
      <c r="AD58" s="54"/>
      <c r="AE58" s="54"/>
      <c r="AF58" s="55"/>
      <c r="AG58" s="55"/>
      <c r="AH58" s="54"/>
      <c r="AI58" s="55"/>
      <c r="AJ58" s="55"/>
      <c r="AK58" s="55"/>
      <c r="AL58" s="55"/>
      <c r="AM58" s="55"/>
      <c r="AN58" s="55"/>
      <c r="AO58" s="55"/>
      <c r="AP58" s="55"/>
    </row>
    <row r="59" spans="2:42" ht="15" hidden="1" x14ac:dyDescent="0.2">
      <c r="B59" s="1"/>
      <c r="C59" s="1"/>
      <c r="D59" s="4"/>
      <c r="E59" s="4"/>
      <c r="F59" s="1"/>
      <c r="G59" s="1"/>
      <c r="H59" s="4"/>
      <c r="I59" s="4"/>
      <c r="J59" s="4"/>
      <c r="K59" s="4"/>
      <c r="L59" s="1"/>
      <c r="M59" s="1"/>
      <c r="N59" s="1"/>
      <c r="O59" s="1"/>
      <c r="P59" s="1"/>
      <c r="Q59" s="1"/>
      <c r="R59" s="4"/>
      <c r="S59" s="1"/>
      <c r="T59" s="1"/>
      <c r="U59" s="4"/>
      <c r="V59" s="4"/>
      <c r="W59" s="1"/>
      <c r="X59" s="1"/>
      <c r="Y59" s="4"/>
      <c r="Z59" s="25"/>
      <c r="AA59" s="55"/>
      <c r="AB59" s="55"/>
      <c r="AC59" s="54"/>
      <c r="AD59" s="54"/>
      <c r="AE59" s="54"/>
      <c r="AF59" s="55"/>
      <c r="AG59" s="55"/>
      <c r="AH59" s="54"/>
      <c r="AI59" s="55"/>
      <c r="AJ59" s="55"/>
      <c r="AK59" s="55"/>
      <c r="AL59" s="55"/>
      <c r="AM59" s="55"/>
      <c r="AN59" s="55"/>
      <c r="AO59" s="55"/>
      <c r="AP59" s="55"/>
    </row>
    <row r="60" spans="2:42" ht="15" hidden="1" x14ac:dyDescent="0.2">
      <c r="B60" s="1"/>
      <c r="C60" s="1"/>
      <c r="D60" s="4"/>
      <c r="E60" s="4"/>
      <c r="F60" s="1"/>
      <c r="G60" s="1"/>
      <c r="H60" s="4"/>
      <c r="I60" s="4"/>
      <c r="J60" s="4"/>
      <c r="K60" s="4"/>
      <c r="L60" s="1"/>
      <c r="M60" s="1"/>
      <c r="N60" s="1"/>
      <c r="O60" s="1"/>
      <c r="P60" s="1"/>
      <c r="Q60" s="1"/>
      <c r="R60" s="4"/>
      <c r="S60" s="1"/>
      <c r="T60" s="1"/>
      <c r="U60" s="4"/>
      <c r="V60" s="4"/>
      <c r="W60" s="1"/>
      <c r="X60" s="1"/>
      <c r="Y60" s="4"/>
      <c r="Z60" s="25"/>
      <c r="AA60" s="55"/>
      <c r="AB60" s="55"/>
      <c r="AC60" s="54"/>
      <c r="AD60" s="54"/>
      <c r="AE60" s="54"/>
      <c r="AF60" s="55"/>
      <c r="AG60" s="55"/>
      <c r="AH60" s="54"/>
      <c r="AI60" s="55"/>
      <c r="AJ60" s="55"/>
      <c r="AK60" s="55"/>
      <c r="AL60" s="55"/>
      <c r="AM60" s="55"/>
      <c r="AN60" s="55"/>
      <c r="AO60" s="55"/>
      <c r="AP60" s="55"/>
    </row>
    <row r="61" spans="2:42" ht="15" hidden="1" x14ac:dyDescent="0.2">
      <c r="B61" s="1"/>
      <c r="C61" s="1"/>
      <c r="D61" s="4"/>
      <c r="E61" s="4"/>
      <c r="F61" s="1"/>
      <c r="G61" s="1"/>
      <c r="H61" s="4"/>
      <c r="I61" s="4"/>
      <c r="J61" s="4"/>
      <c r="K61" s="4"/>
      <c r="L61" s="1"/>
      <c r="M61" s="1"/>
      <c r="N61" s="1"/>
      <c r="O61" s="1"/>
      <c r="P61" s="1"/>
      <c r="Q61" s="1"/>
      <c r="R61" s="4"/>
      <c r="S61" s="1"/>
      <c r="T61" s="1"/>
      <c r="U61" s="4"/>
      <c r="V61" s="4"/>
      <c r="W61" s="1"/>
      <c r="X61" s="1"/>
      <c r="Y61" s="4"/>
      <c r="Z61" s="25"/>
      <c r="AA61" s="55"/>
      <c r="AB61" s="55"/>
      <c r="AC61" s="54"/>
      <c r="AD61" s="54"/>
      <c r="AE61" s="54"/>
      <c r="AF61" s="55"/>
      <c r="AG61" s="55"/>
      <c r="AH61" s="54"/>
      <c r="AI61" s="55"/>
      <c r="AJ61" s="55"/>
      <c r="AK61" s="55"/>
      <c r="AL61" s="55"/>
      <c r="AM61" s="55"/>
      <c r="AN61" s="55"/>
      <c r="AO61" s="55"/>
      <c r="AP61" s="55"/>
    </row>
    <row r="62" spans="2:42" ht="15" hidden="1" x14ac:dyDescent="0.2">
      <c r="B62" s="1"/>
      <c r="C62" s="1"/>
      <c r="D62" s="4"/>
      <c r="E62" s="4"/>
      <c r="F62" s="1"/>
      <c r="G62" s="1"/>
      <c r="H62" s="4"/>
      <c r="I62" s="4"/>
      <c r="J62" s="4"/>
      <c r="K62" s="4"/>
      <c r="L62" s="1"/>
      <c r="M62" s="1"/>
      <c r="N62" s="1"/>
      <c r="O62" s="1"/>
      <c r="P62" s="1"/>
      <c r="Q62" s="1"/>
      <c r="R62" s="4"/>
      <c r="S62" s="1"/>
      <c r="T62" s="1"/>
      <c r="U62" s="4"/>
      <c r="V62" s="4"/>
      <c r="W62" s="1"/>
      <c r="X62" s="1"/>
      <c r="Y62" s="4"/>
      <c r="Z62" s="25"/>
      <c r="AA62" s="55"/>
      <c r="AB62" s="55"/>
      <c r="AC62" s="54"/>
      <c r="AD62" s="54"/>
      <c r="AE62" s="54"/>
      <c r="AF62" s="55"/>
      <c r="AG62" s="55"/>
      <c r="AH62" s="54"/>
      <c r="AI62" s="55"/>
      <c r="AJ62" s="55"/>
      <c r="AK62" s="55"/>
      <c r="AL62" s="55"/>
      <c r="AM62" s="55"/>
      <c r="AN62" s="55"/>
      <c r="AO62" s="55"/>
      <c r="AP62" s="55"/>
    </row>
    <row r="63" spans="2:42" ht="15" hidden="1" x14ac:dyDescent="0.2">
      <c r="B63" s="1"/>
      <c r="C63" s="1"/>
      <c r="D63" s="4"/>
      <c r="E63" s="4"/>
      <c r="F63" s="1"/>
      <c r="G63" s="1"/>
      <c r="H63" s="4"/>
      <c r="I63" s="4"/>
      <c r="J63" s="4"/>
      <c r="K63" s="4"/>
      <c r="L63" s="1"/>
      <c r="M63" s="1"/>
      <c r="N63" s="1"/>
      <c r="O63" s="1"/>
      <c r="P63" s="1"/>
      <c r="Q63" s="1"/>
      <c r="R63" s="4"/>
      <c r="S63" s="1"/>
      <c r="T63" s="1"/>
      <c r="U63" s="4"/>
      <c r="V63" s="4"/>
      <c r="W63" s="1"/>
      <c r="X63" s="1"/>
      <c r="Y63" s="4"/>
      <c r="Z63" s="25"/>
      <c r="AA63" s="55"/>
      <c r="AB63" s="55"/>
      <c r="AC63" s="54"/>
      <c r="AD63" s="54"/>
      <c r="AE63" s="54"/>
      <c r="AF63" s="55"/>
      <c r="AG63" s="55"/>
      <c r="AH63" s="54"/>
      <c r="AI63" s="55"/>
      <c r="AJ63" s="55"/>
      <c r="AK63" s="55"/>
      <c r="AL63" s="55"/>
      <c r="AM63" s="55"/>
      <c r="AN63" s="55"/>
      <c r="AO63" s="55"/>
      <c r="AP63" s="55"/>
    </row>
    <row r="64" spans="2:42" ht="15" hidden="1" x14ac:dyDescent="0.2">
      <c r="B64" s="1"/>
      <c r="C64" s="1"/>
      <c r="D64" s="4"/>
      <c r="E64" s="4"/>
      <c r="F64" s="1"/>
      <c r="G64" s="1"/>
      <c r="H64" s="4"/>
      <c r="I64" s="4"/>
      <c r="J64" s="4"/>
      <c r="K64" s="4"/>
      <c r="L64" s="1"/>
      <c r="M64" s="1"/>
      <c r="N64" s="1"/>
      <c r="O64" s="1"/>
      <c r="P64" s="1"/>
      <c r="Q64" s="1"/>
      <c r="R64" s="4"/>
      <c r="S64" s="1"/>
      <c r="T64" s="1"/>
      <c r="U64" s="4"/>
      <c r="V64" s="4"/>
      <c r="W64" s="1"/>
      <c r="X64" s="1"/>
      <c r="Y64" s="4"/>
      <c r="Z64" s="25"/>
      <c r="AA64" s="55"/>
      <c r="AB64" s="55"/>
      <c r="AC64" s="54"/>
      <c r="AD64" s="54"/>
      <c r="AE64" s="54"/>
      <c r="AF64" s="55"/>
      <c r="AG64" s="55"/>
      <c r="AH64" s="54"/>
      <c r="AI64" s="55"/>
      <c r="AJ64" s="55"/>
      <c r="AK64" s="55"/>
      <c r="AL64" s="55"/>
      <c r="AM64" s="55"/>
      <c r="AN64" s="55"/>
      <c r="AO64" s="55"/>
      <c r="AP64" s="55"/>
    </row>
    <row r="65" spans="2:42" ht="15" hidden="1" x14ac:dyDescent="0.2">
      <c r="B65" s="1"/>
      <c r="C65" s="1"/>
      <c r="D65" s="4"/>
      <c r="E65" s="4"/>
      <c r="F65" s="1"/>
      <c r="G65" s="1"/>
      <c r="H65" s="4"/>
      <c r="I65" s="4"/>
      <c r="J65" s="4"/>
      <c r="K65" s="4"/>
      <c r="L65" s="1"/>
      <c r="M65" s="1"/>
      <c r="N65" s="1"/>
      <c r="O65" s="1"/>
      <c r="P65" s="1"/>
      <c r="Q65" s="1"/>
      <c r="R65" s="4"/>
      <c r="S65" s="1"/>
      <c r="T65" s="1"/>
      <c r="U65" s="4"/>
      <c r="V65" s="4"/>
      <c r="W65" s="1"/>
      <c r="X65" s="1"/>
      <c r="Y65" s="4"/>
      <c r="Z65" s="25"/>
      <c r="AA65" s="55"/>
      <c r="AB65" s="55"/>
      <c r="AC65" s="54"/>
      <c r="AD65" s="54"/>
      <c r="AE65" s="54"/>
      <c r="AF65" s="55"/>
      <c r="AG65" s="55"/>
      <c r="AH65" s="54"/>
      <c r="AI65" s="55"/>
      <c r="AJ65" s="55"/>
      <c r="AK65" s="55"/>
      <c r="AL65" s="55"/>
      <c r="AM65" s="55"/>
      <c r="AN65" s="55"/>
      <c r="AO65" s="55"/>
      <c r="AP65" s="55"/>
    </row>
    <row r="66" spans="2:42" ht="15" hidden="1" x14ac:dyDescent="0.2">
      <c r="B66" s="1"/>
      <c r="C66" s="1"/>
      <c r="D66" s="4"/>
      <c r="E66" s="4"/>
      <c r="F66" s="1"/>
      <c r="G66" s="1"/>
      <c r="H66" s="4"/>
      <c r="I66" s="4"/>
      <c r="J66" s="4"/>
      <c r="K66" s="4"/>
      <c r="L66" s="1"/>
      <c r="M66" s="1"/>
      <c r="N66" s="1"/>
      <c r="O66" s="1"/>
      <c r="P66" s="1"/>
      <c r="Q66" s="1"/>
      <c r="R66" s="4"/>
      <c r="S66" s="1"/>
      <c r="T66" s="1"/>
      <c r="U66" s="4"/>
      <c r="V66" s="4"/>
      <c r="W66" s="1"/>
      <c r="X66" s="1"/>
      <c r="Y66" s="4"/>
      <c r="Z66" s="25"/>
      <c r="AA66" s="55"/>
      <c r="AB66" s="55"/>
      <c r="AC66" s="54"/>
      <c r="AD66" s="54"/>
      <c r="AE66" s="54"/>
      <c r="AF66" s="55"/>
      <c r="AG66" s="55"/>
      <c r="AH66" s="54"/>
      <c r="AI66" s="55"/>
      <c r="AJ66" s="55"/>
      <c r="AK66" s="55"/>
      <c r="AL66" s="55"/>
      <c r="AM66" s="55"/>
      <c r="AN66" s="55"/>
      <c r="AO66" s="55"/>
      <c r="AP66" s="55"/>
    </row>
    <row r="67" spans="2:42" ht="15" hidden="1" x14ac:dyDescent="0.2">
      <c r="B67" s="1"/>
      <c r="C67" s="1"/>
      <c r="D67" s="4"/>
      <c r="E67" s="4"/>
      <c r="F67" s="1"/>
      <c r="G67" s="1"/>
      <c r="H67" s="4"/>
      <c r="I67" s="4"/>
      <c r="J67" s="4"/>
      <c r="K67" s="4"/>
      <c r="L67" s="1"/>
      <c r="M67" s="1"/>
      <c r="N67" s="1"/>
      <c r="O67" s="1"/>
      <c r="P67" s="1"/>
      <c r="Q67" s="1"/>
      <c r="R67" s="4"/>
      <c r="S67" s="1"/>
      <c r="T67" s="1"/>
      <c r="U67" s="4"/>
      <c r="V67" s="4"/>
      <c r="W67" s="1"/>
      <c r="X67" s="1"/>
      <c r="Y67" s="4"/>
      <c r="Z67" s="25"/>
      <c r="AA67" s="55"/>
      <c r="AB67" s="55"/>
      <c r="AC67" s="54"/>
      <c r="AD67" s="54"/>
      <c r="AE67" s="54"/>
      <c r="AF67" s="55"/>
      <c r="AG67" s="55"/>
      <c r="AH67" s="54"/>
      <c r="AI67" s="55"/>
      <c r="AJ67" s="55"/>
      <c r="AK67" s="55"/>
      <c r="AL67" s="55"/>
      <c r="AM67" s="55"/>
      <c r="AN67" s="55"/>
      <c r="AO67" s="55"/>
      <c r="AP67" s="55"/>
    </row>
    <row r="68" spans="2:42" ht="15" hidden="1" x14ac:dyDescent="0.2">
      <c r="B68" s="1"/>
      <c r="C68" s="1"/>
      <c r="D68" s="4"/>
      <c r="E68" s="4"/>
      <c r="F68" s="1"/>
      <c r="G68" s="1"/>
      <c r="H68" s="4"/>
      <c r="I68" s="4"/>
      <c r="J68" s="4"/>
      <c r="K68" s="4"/>
      <c r="L68" s="1"/>
      <c r="M68" s="1"/>
      <c r="N68" s="1"/>
      <c r="O68" s="1"/>
      <c r="P68" s="1"/>
      <c r="Q68" s="1"/>
      <c r="R68" s="4"/>
      <c r="S68" s="1"/>
      <c r="T68" s="1"/>
      <c r="U68" s="4"/>
      <c r="V68" s="4"/>
      <c r="W68" s="1"/>
      <c r="X68" s="1"/>
      <c r="Y68" s="4"/>
      <c r="Z68" s="25"/>
      <c r="AA68" s="55"/>
      <c r="AB68" s="55"/>
      <c r="AC68" s="54"/>
      <c r="AD68" s="54"/>
      <c r="AE68" s="54"/>
      <c r="AF68" s="55"/>
      <c r="AG68" s="55"/>
      <c r="AH68" s="54"/>
      <c r="AI68" s="55"/>
      <c r="AJ68" s="55"/>
      <c r="AK68" s="55"/>
      <c r="AL68" s="55"/>
      <c r="AM68" s="55"/>
      <c r="AN68" s="55"/>
      <c r="AO68" s="55"/>
      <c r="AP68" s="55"/>
    </row>
    <row r="69" spans="2:42" ht="15" hidden="1" x14ac:dyDescent="0.2">
      <c r="B69" s="1"/>
      <c r="C69" s="1"/>
      <c r="D69" s="4"/>
      <c r="E69" s="4"/>
      <c r="F69" s="1"/>
      <c r="G69" s="1"/>
      <c r="H69" s="4"/>
      <c r="I69" s="4"/>
      <c r="J69" s="4"/>
      <c r="K69" s="4"/>
      <c r="L69" s="1"/>
      <c r="M69" s="1"/>
      <c r="N69" s="1"/>
      <c r="O69" s="1"/>
      <c r="P69" s="1"/>
      <c r="Q69" s="1"/>
      <c r="R69" s="4"/>
      <c r="S69" s="1"/>
      <c r="T69" s="1"/>
      <c r="U69" s="4"/>
      <c r="V69" s="4"/>
      <c r="W69" s="1"/>
      <c r="X69" s="1"/>
      <c r="Y69" s="4"/>
      <c r="Z69" s="25"/>
      <c r="AA69" s="55"/>
      <c r="AB69" s="55"/>
      <c r="AC69" s="54"/>
      <c r="AD69" s="54"/>
      <c r="AE69" s="54"/>
      <c r="AF69" s="55"/>
      <c r="AG69" s="55"/>
      <c r="AH69" s="54"/>
      <c r="AI69" s="55"/>
      <c r="AJ69" s="55"/>
      <c r="AK69" s="55"/>
      <c r="AL69" s="55"/>
      <c r="AM69" s="55"/>
      <c r="AN69" s="55"/>
      <c r="AO69" s="55"/>
      <c r="AP69" s="55"/>
    </row>
    <row r="70" spans="2:42" ht="15" hidden="1" x14ac:dyDescent="0.2">
      <c r="B70" s="1"/>
      <c r="C70" s="1"/>
      <c r="D70" s="4"/>
      <c r="E70" s="4"/>
      <c r="F70" s="1"/>
      <c r="G70" s="1"/>
      <c r="H70" s="4"/>
      <c r="I70" s="4"/>
      <c r="J70" s="4"/>
      <c r="K70" s="4"/>
      <c r="L70" s="1"/>
      <c r="M70" s="1"/>
      <c r="N70" s="1"/>
      <c r="O70" s="1"/>
      <c r="P70" s="1"/>
      <c r="Q70" s="1"/>
      <c r="R70" s="4"/>
      <c r="S70" s="1"/>
      <c r="T70" s="1"/>
      <c r="U70" s="4"/>
      <c r="V70" s="4"/>
      <c r="W70" s="1"/>
      <c r="X70" s="1"/>
      <c r="Y70" s="4"/>
      <c r="Z70" s="25"/>
      <c r="AA70" s="55"/>
      <c r="AB70" s="55"/>
      <c r="AC70" s="54"/>
      <c r="AD70" s="54"/>
      <c r="AE70" s="54"/>
      <c r="AF70" s="55"/>
      <c r="AG70" s="55"/>
      <c r="AH70" s="54"/>
      <c r="AI70" s="55"/>
      <c r="AJ70" s="55"/>
      <c r="AK70" s="55"/>
      <c r="AL70" s="55"/>
      <c r="AM70" s="55"/>
      <c r="AN70" s="55"/>
      <c r="AO70" s="55"/>
      <c r="AP70" s="55"/>
    </row>
    <row r="71" spans="2:42" ht="15" hidden="1" x14ac:dyDescent="0.2">
      <c r="B71" s="1"/>
      <c r="C71" s="1"/>
      <c r="D71" s="4"/>
      <c r="E71" s="4"/>
      <c r="F71" s="1"/>
      <c r="G71" s="1"/>
      <c r="H71" s="4"/>
      <c r="I71" s="4"/>
      <c r="J71" s="4"/>
      <c r="K71" s="4"/>
      <c r="L71" s="1"/>
      <c r="M71" s="1"/>
      <c r="N71" s="1"/>
      <c r="O71" s="1"/>
      <c r="P71" s="1"/>
      <c r="Q71" s="1"/>
      <c r="R71" s="4"/>
      <c r="S71" s="1"/>
      <c r="T71" s="1"/>
      <c r="U71" s="4"/>
      <c r="V71" s="4"/>
      <c r="W71" s="1"/>
      <c r="X71" s="1"/>
      <c r="Y71" s="4"/>
      <c r="Z71" s="25"/>
      <c r="AA71" s="55"/>
      <c r="AB71" s="55"/>
      <c r="AC71" s="54"/>
      <c r="AD71" s="54"/>
      <c r="AE71" s="54"/>
      <c r="AF71" s="55"/>
      <c r="AG71" s="55"/>
      <c r="AH71" s="54"/>
      <c r="AI71" s="55"/>
      <c r="AJ71" s="55"/>
      <c r="AK71" s="55"/>
      <c r="AL71" s="55"/>
      <c r="AM71" s="55"/>
      <c r="AN71" s="55"/>
      <c r="AO71" s="55"/>
      <c r="AP71" s="55"/>
    </row>
    <row r="72" spans="2:42" ht="15" hidden="1" x14ac:dyDescent="0.2">
      <c r="B72" s="1"/>
      <c r="C72" s="1"/>
      <c r="D72" s="4"/>
      <c r="E72" s="4"/>
      <c r="F72" s="1"/>
      <c r="G72" s="1"/>
      <c r="H72" s="4"/>
      <c r="I72" s="4"/>
      <c r="J72" s="4"/>
      <c r="K72" s="4"/>
      <c r="L72" s="1"/>
      <c r="M72" s="1"/>
      <c r="N72" s="1"/>
      <c r="O72" s="1"/>
      <c r="P72" s="1"/>
      <c r="Q72" s="1"/>
      <c r="R72" s="4"/>
      <c r="S72" s="1"/>
      <c r="T72" s="1"/>
      <c r="U72" s="4"/>
      <c r="V72" s="4"/>
      <c r="W72" s="1"/>
      <c r="X72" s="1"/>
      <c r="Y72" s="4"/>
      <c r="Z72" s="25"/>
      <c r="AA72" s="55"/>
      <c r="AB72" s="55"/>
      <c r="AC72" s="54"/>
      <c r="AD72" s="54"/>
      <c r="AE72" s="54"/>
      <c r="AF72" s="55"/>
      <c r="AG72" s="55"/>
      <c r="AH72" s="54"/>
      <c r="AI72" s="55"/>
      <c r="AJ72" s="55"/>
      <c r="AK72" s="55"/>
      <c r="AL72" s="55"/>
      <c r="AM72" s="55"/>
      <c r="AN72" s="55"/>
      <c r="AO72" s="55"/>
      <c r="AP72" s="55"/>
    </row>
    <row r="73" spans="2:42" ht="15" hidden="1" x14ac:dyDescent="0.2">
      <c r="B73" s="1"/>
      <c r="C73" s="1"/>
      <c r="D73" s="4"/>
      <c r="E73" s="4"/>
      <c r="F73" s="1"/>
      <c r="G73" s="1"/>
      <c r="H73" s="4"/>
      <c r="I73" s="4"/>
      <c r="J73" s="4"/>
      <c r="K73" s="4"/>
      <c r="L73" s="1"/>
      <c r="M73" s="1"/>
      <c r="N73" s="1"/>
      <c r="O73" s="1"/>
      <c r="P73" s="1"/>
      <c r="Q73" s="1"/>
      <c r="R73" s="4"/>
      <c r="S73" s="1"/>
      <c r="T73" s="1"/>
      <c r="U73" s="4"/>
      <c r="V73" s="4"/>
      <c r="W73" s="1"/>
      <c r="X73" s="1"/>
      <c r="Y73" s="4"/>
      <c r="Z73" s="25"/>
      <c r="AA73" s="55"/>
      <c r="AB73" s="55"/>
      <c r="AC73" s="54"/>
      <c r="AD73" s="54"/>
      <c r="AE73" s="54"/>
      <c r="AF73" s="55"/>
      <c r="AG73" s="55"/>
      <c r="AH73" s="54"/>
      <c r="AI73" s="55"/>
      <c r="AJ73" s="55"/>
      <c r="AK73" s="55"/>
      <c r="AL73" s="55"/>
      <c r="AM73" s="55"/>
      <c r="AN73" s="55"/>
      <c r="AO73" s="55"/>
      <c r="AP73" s="55"/>
    </row>
    <row r="74" spans="2:42" ht="15" hidden="1" x14ac:dyDescent="0.2">
      <c r="B74" s="1"/>
      <c r="C74" s="1"/>
      <c r="D74" s="4"/>
      <c r="E74" s="4"/>
      <c r="F74" s="1"/>
      <c r="G74" s="1"/>
      <c r="H74" s="4"/>
      <c r="I74" s="4"/>
      <c r="J74" s="4"/>
      <c r="K74" s="4"/>
      <c r="L74" s="1"/>
      <c r="M74" s="1"/>
      <c r="N74" s="1"/>
      <c r="O74" s="1"/>
      <c r="P74" s="1"/>
      <c r="Q74" s="1"/>
      <c r="R74" s="4"/>
      <c r="S74" s="1"/>
      <c r="T74" s="1"/>
      <c r="U74" s="4"/>
      <c r="V74" s="4"/>
      <c r="W74" s="1"/>
      <c r="X74" s="1"/>
      <c r="Y74" s="4"/>
      <c r="Z74" s="25"/>
      <c r="AA74" s="55"/>
      <c r="AB74" s="55"/>
      <c r="AC74" s="54"/>
      <c r="AD74" s="54"/>
      <c r="AE74" s="54"/>
      <c r="AF74" s="55"/>
      <c r="AG74" s="55"/>
      <c r="AH74" s="54"/>
      <c r="AI74" s="55"/>
      <c r="AJ74" s="55"/>
      <c r="AK74" s="55"/>
      <c r="AL74" s="55"/>
      <c r="AM74" s="55"/>
      <c r="AN74" s="55"/>
      <c r="AO74" s="55"/>
      <c r="AP74" s="55"/>
    </row>
    <row r="75" spans="2:42" ht="15" hidden="1" x14ac:dyDescent="0.2">
      <c r="B75" s="1"/>
      <c r="C75" s="1"/>
      <c r="D75" s="4"/>
      <c r="E75" s="4"/>
      <c r="F75" s="1"/>
      <c r="G75" s="1"/>
      <c r="H75" s="4"/>
      <c r="I75" s="4"/>
      <c r="J75" s="4"/>
      <c r="K75" s="4"/>
      <c r="L75" s="1"/>
      <c r="M75" s="1"/>
      <c r="N75" s="1"/>
      <c r="O75" s="1"/>
      <c r="P75" s="1"/>
      <c r="Q75" s="1"/>
      <c r="R75" s="4"/>
      <c r="S75" s="1"/>
      <c r="T75" s="1"/>
      <c r="U75" s="4"/>
      <c r="V75" s="4"/>
      <c r="W75" s="1"/>
      <c r="X75" s="1"/>
      <c r="Y75" s="4"/>
      <c r="Z75" s="25"/>
      <c r="AA75" s="55"/>
      <c r="AB75" s="55"/>
      <c r="AC75" s="54"/>
      <c r="AD75" s="54"/>
      <c r="AE75" s="54"/>
      <c r="AF75" s="55"/>
      <c r="AG75" s="55"/>
      <c r="AH75" s="54"/>
      <c r="AI75" s="55"/>
      <c r="AJ75" s="55"/>
      <c r="AK75" s="55"/>
      <c r="AL75" s="55"/>
      <c r="AM75" s="55"/>
      <c r="AN75" s="55"/>
      <c r="AO75" s="55"/>
      <c r="AP75" s="55"/>
    </row>
    <row r="76" spans="2:42" ht="15" hidden="1" x14ac:dyDescent="0.2">
      <c r="B76" s="1"/>
      <c r="C76" s="1"/>
      <c r="D76" s="4"/>
      <c r="E76" s="4"/>
      <c r="F76" s="1"/>
      <c r="G76" s="1"/>
      <c r="H76" s="4"/>
      <c r="I76" s="4"/>
      <c r="J76" s="4"/>
      <c r="K76" s="4"/>
      <c r="L76" s="1"/>
      <c r="M76" s="1"/>
      <c r="N76" s="1"/>
      <c r="O76" s="1"/>
      <c r="P76" s="1"/>
      <c r="Q76" s="1"/>
      <c r="R76" s="4"/>
      <c r="S76" s="1"/>
      <c r="T76" s="1"/>
      <c r="U76" s="4"/>
      <c r="V76" s="4"/>
      <c r="W76" s="1"/>
      <c r="X76" s="1"/>
      <c r="Y76" s="4"/>
      <c r="Z76" s="25"/>
      <c r="AA76" s="55"/>
      <c r="AB76" s="55"/>
      <c r="AC76" s="54"/>
      <c r="AD76" s="54"/>
      <c r="AE76" s="54"/>
      <c r="AF76" s="55"/>
      <c r="AG76" s="55"/>
      <c r="AH76" s="54"/>
      <c r="AI76" s="55"/>
      <c r="AJ76" s="55"/>
      <c r="AK76" s="55"/>
      <c r="AL76" s="55"/>
      <c r="AM76" s="55"/>
      <c r="AN76" s="55"/>
      <c r="AO76" s="55"/>
      <c r="AP76" s="55"/>
    </row>
    <row r="77" spans="2:42" ht="15" hidden="1" x14ac:dyDescent="0.2">
      <c r="B77" s="1"/>
      <c r="C77" s="1"/>
      <c r="D77" s="4"/>
      <c r="E77" s="4"/>
      <c r="F77" s="1"/>
      <c r="G77" s="1"/>
      <c r="H77" s="4"/>
      <c r="I77" s="4"/>
      <c r="J77" s="4"/>
      <c r="K77" s="4"/>
      <c r="L77" s="1"/>
      <c r="M77" s="1"/>
      <c r="N77" s="1"/>
      <c r="O77" s="1"/>
      <c r="P77" s="1"/>
      <c r="Q77" s="1"/>
      <c r="R77" s="4"/>
      <c r="S77" s="1"/>
      <c r="T77" s="1"/>
      <c r="U77" s="4"/>
      <c r="V77" s="4"/>
      <c r="W77" s="1"/>
      <c r="X77" s="1"/>
      <c r="Y77" s="4"/>
      <c r="Z77" s="25"/>
      <c r="AA77" s="55"/>
      <c r="AB77" s="55"/>
      <c r="AC77" s="54"/>
      <c r="AD77" s="54"/>
      <c r="AE77" s="54"/>
      <c r="AF77" s="55"/>
      <c r="AG77" s="55"/>
      <c r="AH77" s="54"/>
      <c r="AI77" s="55"/>
      <c r="AJ77" s="55"/>
      <c r="AK77" s="55"/>
      <c r="AL77" s="55"/>
      <c r="AM77" s="55"/>
      <c r="AN77" s="55"/>
      <c r="AO77" s="55"/>
      <c r="AP77" s="55"/>
    </row>
    <row r="78" spans="2:42" ht="15" hidden="1" x14ac:dyDescent="0.2">
      <c r="B78" s="1"/>
      <c r="C78" s="1"/>
      <c r="D78" s="4"/>
      <c r="E78" s="4"/>
      <c r="F78" s="1"/>
      <c r="G78" s="1"/>
      <c r="H78" s="4"/>
      <c r="I78" s="4"/>
      <c r="J78" s="4"/>
      <c r="K78" s="4"/>
      <c r="L78" s="1"/>
      <c r="M78" s="1"/>
      <c r="N78" s="1"/>
      <c r="O78" s="1"/>
      <c r="P78" s="1"/>
      <c r="Q78" s="1"/>
      <c r="R78" s="4"/>
      <c r="S78" s="1"/>
      <c r="T78" s="1"/>
      <c r="U78" s="4"/>
      <c r="V78" s="4"/>
      <c r="W78" s="1"/>
      <c r="X78" s="1"/>
      <c r="Y78" s="4"/>
      <c r="Z78" s="25"/>
      <c r="AA78" s="55"/>
      <c r="AB78" s="55"/>
      <c r="AC78" s="54"/>
      <c r="AD78" s="54"/>
      <c r="AE78" s="54"/>
      <c r="AF78" s="55"/>
      <c r="AG78" s="55"/>
      <c r="AH78" s="54"/>
      <c r="AI78" s="55"/>
      <c r="AJ78" s="55"/>
      <c r="AK78" s="55"/>
      <c r="AL78" s="55"/>
      <c r="AM78" s="55"/>
      <c r="AN78" s="55"/>
      <c r="AO78" s="55"/>
      <c r="AP78" s="55"/>
    </row>
    <row r="79" spans="2:42" ht="15" hidden="1" x14ac:dyDescent="0.2">
      <c r="B79" s="1"/>
      <c r="C79" s="1"/>
      <c r="D79" s="4"/>
      <c r="E79" s="4"/>
      <c r="F79" s="1"/>
      <c r="G79" s="1"/>
      <c r="H79" s="4"/>
      <c r="I79" s="4"/>
      <c r="J79" s="4"/>
      <c r="K79" s="4"/>
      <c r="L79" s="1"/>
      <c r="M79" s="1"/>
      <c r="N79" s="1"/>
      <c r="O79" s="1"/>
      <c r="P79" s="1"/>
      <c r="Q79" s="1"/>
      <c r="R79" s="4"/>
      <c r="S79" s="1"/>
      <c r="T79" s="1"/>
      <c r="U79" s="4"/>
      <c r="V79" s="4"/>
      <c r="W79" s="1"/>
      <c r="X79" s="1"/>
      <c r="Y79" s="4"/>
      <c r="Z79" s="25"/>
      <c r="AA79" s="55"/>
      <c r="AB79" s="55"/>
      <c r="AC79" s="54"/>
      <c r="AD79" s="54"/>
      <c r="AE79" s="54"/>
      <c r="AF79" s="55"/>
      <c r="AG79" s="55"/>
      <c r="AH79" s="54"/>
      <c r="AI79" s="55"/>
      <c r="AJ79" s="55"/>
      <c r="AK79" s="55"/>
      <c r="AL79" s="55"/>
      <c r="AM79" s="55"/>
      <c r="AN79" s="55"/>
      <c r="AO79" s="55"/>
      <c r="AP79" s="55"/>
    </row>
    <row r="80" spans="2:42" ht="15" hidden="1" x14ac:dyDescent="0.2">
      <c r="B80" s="1"/>
      <c r="C80" s="1"/>
      <c r="D80" s="4"/>
      <c r="E80" s="4"/>
      <c r="F80" s="1"/>
      <c r="G80" s="1"/>
      <c r="H80" s="4"/>
      <c r="I80" s="4"/>
      <c r="J80" s="4"/>
      <c r="K80" s="4"/>
      <c r="L80" s="1"/>
      <c r="M80" s="1"/>
      <c r="N80" s="1"/>
      <c r="O80" s="1"/>
      <c r="P80" s="1"/>
      <c r="Q80" s="1"/>
      <c r="R80" s="4"/>
      <c r="S80" s="1"/>
      <c r="T80" s="1"/>
      <c r="U80" s="4"/>
      <c r="V80" s="4"/>
      <c r="W80" s="1"/>
      <c r="X80" s="1"/>
      <c r="Y80" s="4"/>
      <c r="Z80" s="25"/>
      <c r="AA80" s="55"/>
      <c r="AB80" s="55"/>
      <c r="AC80" s="54"/>
      <c r="AD80" s="54"/>
      <c r="AE80" s="54"/>
      <c r="AF80" s="55"/>
      <c r="AG80" s="55"/>
      <c r="AH80" s="54"/>
      <c r="AI80" s="55"/>
      <c r="AJ80" s="55"/>
      <c r="AK80" s="55"/>
      <c r="AL80" s="55"/>
      <c r="AM80" s="55"/>
      <c r="AN80" s="55"/>
      <c r="AO80" s="55"/>
      <c r="AP80" s="55"/>
    </row>
    <row r="81" spans="2:42" ht="15" hidden="1" x14ac:dyDescent="0.2">
      <c r="B81" s="1"/>
      <c r="C81" s="1"/>
      <c r="D81" s="4"/>
      <c r="E81" s="4"/>
      <c r="F81" s="1"/>
      <c r="G81" s="1"/>
      <c r="H81" s="4"/>
      <c r="I81" s="4"/>
      <c r="J81" s="4"/>
      <c r="K81" s="4"/>
      <c r="L81" s="1"/>
      <c r="M81" s="1"/>
      <c r="N81" s="1"/>
      <c r="O81" s="1"/>
      <c r="P81" s="1"/>
      <c r="Q81" s="1"/>
      <c r="R81" s="4"/>
      <c r="S81" s="1"/>
      <c r="T81" s="1"/>
      <c r="U81" s="4"/>
      <c r="V81" s="4"/>
      <c r="W81" s="1"/>
      <c r="X81" s="1"/>
      <c r="Y81" s="4"/>
      <c r="Z81" s="25"/>
      <c r="AA81" s="55"/>
      <c r="AB81" s="55"/>
      <c r="AC81" s="54"/>
      <c r="AD81" s="54"/>
      <c r="AE81" s="54"/>
      <c r="AF81" s="55"/>
      <c r="AG81" s="55"/>
      <c r="AH81" s="54"/>
      <c r="AI81" s="55"/>
      <c r="AJ81" s="55"/>
      <c r="AK81" s="55"/>
      <c r="AL81" s="55"/>
      <c r="AM81" s="55"/>
      <c r="AN81" s="55"/>
      <c r="AO81" s="55"/>
      <c r="AP81" s="55"/>
    </row>
    <row r="82" spans="2:42" ht="15" hidden="1" x14ac:dyDescent="0.2">
      <c r="B82" s="1"/>
      <c r="C82" s="1"/>
      <c r="D82" s="4"/>
      <c r="E82" s="4"/>
      <c r="F82" s="1"/>
      <c r="G82" s="1"/>
      <c r="H82" s="4"/>
      <c r="I82" s="4"/>
      <c r="J82" s="4"/>
      <c r="K82" s="4"/>
      <c r="L82" s="1"/>
      <c r="M82" s="1"/>
      <c r="N82" s="1"/>
      <c r="O82" s="1"/>
      <c r="P82" s="1"/>
      <c r="Q82" s="1"/>
      <c r="R82" s="4"/>
      <c r="S82" s="1"/>
      <c r="T82" s="1"/>
      <c r="U82" s="4"/>
      <c r="V82" s="4"/>
      <c r="W82" s="1"/>
      <c r="X82" s="1"/>
      <c r="Y82" s="4"/>
      <c r="Z82" s="25"/>
      <c r="AA82" s="55"/>
      <c r="AB82" s="55"/>
      <c r="AC82" s="54"/>
      <c r="AD82" s="54"/>
      <c r="AE82" s="54"/>
      <c r="AF82" s="55"/>
      <c r="AG82" s="55"/>
      <c r="AH82" s="54"/>
      <c r="AI82" s="55"/>
      <c r="AJ82" s="55"/>
      <c r="AK82" s="55"/>
      <c r="AL82" s="55"/>
      <c r="AM82" s="55"/>
      <c r="AN82" s="55"/>
      <c r="AO82" s="55"/>
      <c r="AP82" s="55"/>
    </row>
    <row r="83" spans="2:42" ht="15" hidden="1" x14ac:dyDescent="0.2">
      <c r="B83" s="1"/>
      <c r="C83" s="1"/>
      <c r="D83" s="4"/>
      <c r="E83" s="4"/>
      <c r="F83" s="1"/>
      <c r="G83" s="1"/>
      <c r="H83" s="4"/>
      <c r="I83" s="4"/>
      <c r="J83" s="4"/>
      <c r="K83" s="4"/>
      <c r="L83" s="1"/>
      <c r="M83" s="1"/>
      <c r="N83" s="1"/>
      <c r="O83" s="1"/>
      <c r="P83" s="1"/>
      <c r="Q83" s="1"/>
      <c r="R83" s="4"/>
      <c r="S83" s="1"/>
      <c r="T83" s="1"/>
      <c r="U83" s="4"/>
      <c r="V83" s="4"/>
      <c r="W83" s="1"/>
      <c r="X83" s="1"/>
      <c r="Y83" s="4"/>
      <c r="Z83" s="25"/>
      <c r="AA83" s="55"/>
      <c r="AB83" s="55"/>
      <c r="AC83" s="54"/>
      <c r="AD83" s="54"/>
      <c r="AE83" s="54"/>
      <c r="AF83" s="55"/>
      <c r="AG83" s="55"/>
      <c r="AH83" s="54"/>
      <c r="AI83" s="55"/>
      <c r="AJ83" s="55"/>
      <c r="AK83" s="55"/>
      <c r="AL83" s="55"/>
      <c r="AM83" s="55"/>
      <c r="AN83" s="55"/>
      <c r="AO83" s="55"/>
      <c r="AP83" s="55"/>
    </row>
    <row r="84" spans="2:42" ht="15" hidden="1" x14ac:dyDescent="0.2">
      <c r="B84" s="1"/>
      <c r="C84" s="1"/>
      <c r="D84" s="4"/>
      <c r="E84" s="4"/>
      <c r="F84" s="1"/>
      <c r="G84" s="1"/>
      <c r="H84" s="4"/>
      <c r="I84" s="4"/>
      <c r="J84" s="4"/>
      <c r="K84" s="4"/>
      <c r="L84" s="1"/>
      <c r="M84" s="1"/>
      <c r="N84" s="1"/>
      <c r="O84" s="1"/>
      <c r="P84" s="1"/>
      <c r="Q84" s="1"/>
      <c r="R84" s="4"/>
      <c r="S84" s="1"/>
      <c r="T84" s="1"/>
      <c r="U84" s="4"/>
      <c r="V84" s="4"/>
      <c r="W84" s="1"/>
      <c r="X84" s="1"/>
      <c r="Y84" s="4"/>
      <c r="Z84" s="25"/>
      <c r="AA84" s="55"/>
      <c r="AB84" s="55"/>
      <c r="AC84" s="54"/>
      <c r="AD84" s="54"/>
      <c r="AE84" s="54"/>
      <c r="AF84" s="55"/>
      <c r="AG84" s="55"/>
      <c r="AH84" s="54"/>
      <c r="AI84" s="55"/>
      <c r="AJ84" s="55"/>
      <c r="AK84" s="55"/>
      <c r="AL84" s="55"/>
      <c r="AM84" s="55"/>
      <c r="AN84" s="55"/>
      <c r="AO84" s="55"/>
      <c r="AP84" s="55"/>
    </row>
    <row r="85" spans="2:42" ht="15" hidden="1" x14ac:dyDescent="0.2">
      <c r="B85" s="1"/>
      <c r="C85" s="1"/>
      <c r="D85" s="4"/>
      <c r="E85" s="4"/>
      <c r="F85" s="1"/>
      <c r="G85" s="1"/>
      <c r="H85" s="4"/>
      <c r="I85" s="4"/>
      <c r="J85" s="4"/>
      <c r="K85" s="4"/>
      <c r="L85" s="1"/>
      <c r="M85" s="1"/>
      <c r="N85" s="1"/>
      <c r="O85" s="1"/>
      <c r="P85" s="1"/>
      <c r="Q85" s="1"/>
      <c r="R85" s="4"/>
      <c r="S85" s="1"/>
      <c r="T85" s="1"/>
      <c r="U85" s="4"/>
      <c r="V85" s="4"/>
      <c r="W85" s="1"/>
      <c r="X85" s="1"/>
      <c r="Y85" s="4"/>
      <c r="Z85" s="25"/>
      <c r="AA85" s="55"/>
      <c r="AB85" s="55"/>
      <c r="AC85" s="54"/>
      <c r="AD85" s="54"/>
      <c r="AE85" s="54"/>
      <c r="AF85" s="55"/>
      <c r="AG85" s="55"/>
      <c r="AH85" s="54"/>
      <c r="AI85" s="55"/>
      <c r="AJ85" s="55"/>
      <c r="AK85" s="55"/>
      <c r="AL85" s="55"/>
      <c r="AM85" s="55"/>
      <c r="AN85" s="55"/>
      <c r="AO85" s="55"/>
      <c r="AP85" s="55"/>
    </row>
    <row r="86" spans="2:42" ht="15" hidden="1" x14ac:dyDescent="0.2">
      <c r="B86" s="1"/>
      <c r="C86" s="1"/>
      <c r="D86" s="4"/>
      <c r="E86" s="4"/>
      <c r="F86" s="1"/>
      <c r="G86" s="1"/>
      <c r="H86" s="4"/>
      <c r="I86" s="4"/>
      <c r="J86" s="4"/>
      <c r="K86" s="4"/>
      <c r="L86" s="1"/>
      <c r="M86" s="1"/>
      <c r="N86" s="1"/>
      <c r="O86" s="1"/>
      <c r="P86" s="1"/>
      <c r="Q86" s="1"/>
      <c r="R86" s="4"/>
      <c r="S86" s="1"/>
      <c r="T86" s="1"/>
      <c r="U86" s="4"/>
      <c r="V86" s="4"/>
      <c r="W86" s="1"/>
      <c r="X86" s="1"/>
      <c r="Y86" s="4"/>
      <c r="Z86" s="25"/>
      <c r="AA86" s="55"/>
      <c r="AB86" s="55"/>
      <c r="AC86" s="54"/>
      <c r="AD86" s="54"/>
      <c r="AE86" s="54"/>
      <c r="AF86" s="55"/>
      <c r="AG86" s="55"/>
      <c r="AH86" s="54"/>
      <c r="AI86" s="55"/>
      <c r="AJ86" s="55"/>
      <c r="AK86" s="55"/>
      <c r="AL86" s="55"/>
      <c r="AM86" s="55"/>
      <c r="AN86" s="55"/>
      <c r="AO86" s="55"/>
      <c r="AP86" s="55"/>
    </row>
    <row r="87" spans="2:42" ht="15" hidden="1" x14ac:dyDescent="0.2">
      <c r="B87" s="1"/>
      <c r="C87" s="1"/>
      <c r="D87" s="4"/>
      <c r="E87" s="4"/>
      <c r="F87" s="1"/>
      <c r="G87" s="1"/>
      <c r="H87" s="4"/>
      <c r="I87" s="4"/>
      <c r="J87" s="4"/>
      <c r="K87" s="4"/>
      <c r="L87" s="1"/>
      <c r="M87" s="1"/>
      <c r="N87" s="1"/>
      <c r="O87" s="1"/>
      <c r="P87" s="1"/>
      <c r="Q87" s="1"/>
      <c r="R87" s="4"/>
      <c r="S87" s="1"/>
      <c r="T87" s="1"/>
      <c r="U87" s="4"/>
      <c r="V87" s="4"/>
      <c r="W87" s="1"/>
      <c r="X87" s="1"/>
      <c r="Y87" s="4"/>
      <c r="Z87" s="25"/>
      <c r="AA87" s="55"/>
      <c r="AB87" s="55"/>
      <c r="AC87" s="54"/>
      <c r="AD87" s="54"/>
      <c r="AE87" s="54"/>
      <c r="AF87" s="55"/>
      <c r="AG87" s="55"/>
      <c r="AH87" s="54"/>
      <c r="AI87" s="55"/>
      <c r="AJ87" s="55"/>
      <c r="AK87" s="55"/>
      <c r="AL87" s="55"/>
      <c r="AM87" s="55"/>
      <c r="AN87" s="55"/>
      <c r="AO87" s="55"/>
      <c r="AP87" s="55"/>
    </row>
    <row r="88" spans="2:42" ht="15" hidden="1" x14ac:dyDescent="0.2">
      <c r="B88" s="1"/>
      <c r="C88" s="1"/>
      <c r="D88" s="4"/>
      <c r="E88" s="4"/>
      <c r="F88" s="1"/>
      <c r="G88" s="1"/>
      <c r="H88" s="4"/>
      <c r="I88" s="4"/>
      <c r="J88" s="4"/>
      <c r="K88" s="4"/>
      <c r="L88" s="1"/>
      <c r="M88" s="1"/>
      <c r="N88" s="1"/>
      <c r="O88" s="1"/>
      <c r="P88" s="1"/>
      <c r="Q88" s="1"/>
      <c r="R88" s="4"/>
      <c r="S88" s="1"/>
      <c r="T88" s="1"/>
      <c r="U88" s="4"/>
      <c r="V88" s="4"/>
      <c r="W88" s="1"/>
      <c r="X88" s="1"/>
      <c r="Y88" s="4"/>
      <c r="Z88" s="25"/>
      <c r="AA88" s="55"/>
      <c r="AB88" s="55"/>
      <c r="AC88" s="54"/>
      <c r="AD88" s="54"/>
      <c r="AE88" s="54"/>
      <c r="AF88" s="55"/>
      <c r="AG88" s="55"/>
      <c r="AH88" s="54"/>
      <c r="AI88" s="55"/>
      <c r="AJ88" s="55"/>
      <c r="AK88" s="55"/>
      <c r="AL88" s="55"/>
      <c r="AM88" s="55"/>
      <c r="AN88" s="55"/>
      <c r="AO88" s="55"/>
      <c r="AP88" s="55"/>
    </row>
    <row r="89" spans="2:42" ht="15" hidden="1" x14ac:dyDescent="0.2">
      <c r="B89" s="1"/>
      <c r="C89" s="1"/>
      <c r="D89" s="4"/>
      <c r="E89" s="4"/>
      <c r="F89" s="1"/>
      <c r="G89" s="1"/>
      <c r="H89" s="4"/>
      <c r="I89" s="4"/>
      <c r="J89" s="4"/>
      <c r="K89" s="4"/>
      <c r="L89" s="1"/>
      <c r="M89" s="1"/>
      <c r="N89" s="1"/>
      <c r="O89" s="1"/>
      <c r="P89" s="1"/>
      <c r="Q89" s="1"/>
      <c r="R89" s="4"/>
      <c r="S89" s="1"/>
      <c r="T89" s="1"/>
      <c r="U89" s="4"/>
      <c r="V89" s="4"/>
      <c r="W89" s="1"/>
      <c r="X89" s="1"/>
      <c r="Y89" s="4"/>
      <c r="Z89" s="25"/>
      <c r="AA89" s="55"/>
      <c r="AB89" s="55"/>
      <c r="AC89" s="54"/>
      <c r="AD89" s="54"/>
      <c r="AE89" s="54"/>
      <c r="AF89" s="55"/>
      <c r="AG89" s="55"/>
      <c r="AH89" s="54"/>
      <c r="AI89" s="55"/>
      <c r="AJ89" s="55"/>
      <c r="AK89" s="55"/>
      <c r="AL89" s="55"/>
      <c r="AM89" s="55"/>
      <c r="AN89" s="55"/>
      <c r="AO89" s="55"/>
      <c r="AP89" s="55"/>
    </row>
    <row r="90" spans="2:42" ht="15" hidden="1" x14ac:dyDescent="0.2">
      <c r="B90" s="1"/>
      <c r="C90" s="1"/>
      <c r="D90" s="4"/>
      <c r="E90" s="4"/>
      <c r="F90" s="1"/>
      <c r="G90" s="1"/>
      <c r="H90" s="4"/>
      <c r="I90" s="4"/>
      <c r="J90" s="4"/>
      <c r="K90" s="4"/>
      <c r="L90" s="1"/>
      <c r="M90" s="1"/>
      <c r="N90" s="1"/>
      <c r="O90" s="1"/>
      <c r="P90" s="1"/>
      <c r="Q90" s="1"/>
      <c r="R90" s="4"/>
      <c r="S90" s="1"/>
      <c r="T90" s="1"/>
      <c r="U90" s="4"/>
      <c r="V90" s="4"/>
      <c r="W90" s="1"/>
      <c r="X90" s="1"/>
      <c r="Y90" s="4"/>
      <c r="Z90" s="25"/>
      <c r="AA90" s="55"/>
      <c r="AB90" s="55"/>
      <c r="AC90" s="54"/>
      <c r="AD90" s="54"/>
      <c r="AE90" s="54"/>
      <c r="AF90" s="55"/>
      <c r="AG90" s="55"/>
      <c r="AH90" s="54"/>
      <c r="AI90" s="55"/>
      <c r="AJ90" s="55"/>
      <c r="AK90" s="55"/>
      <c r="AL90" s="55"/>
      <c r="AM90" s="55"/>
      <c r="AN90" s="55"/>
      <c r="AO90" s="55"/>
      <c r="AP90" s="55"/>
    </row>
    <row r="91" spans="2:42" ht="15" hidden="1" x14ac:dyDescent="0.2">
      <c r="B91" s="1"/>
      <c r="C91" s="1"/>
      <c r="D91" s="4"/>
      <c r="E91" s="4"/>
      <c r="F91" s="1"/>
      <c r="G91" s="1"/>
      <c r="H91" s="4"/>
      <c r="I91" s="4"/>
      <c r="J91" s="4"/>
      <c r="K91" s="4"/>
      <c r="L91" s="1"/>
      <c r="M91" s="1"/>
      <c r="N91" s="1"/>
      <c r="O91" s="1"/>
      <c r="P91" s="1"/>
      <c r="Q91" s="1"/>
      <c r="R91" s="4"/>
      <c r="S91" s="1"/>
      <c r="T91" s="1"/>
      <c r="U91" s="4"/>
      <c r="V91" s="4"/>
      <c r="W91" s="1"/>
      <c r="X91" s="1"/>
      <c r="Y91" s="4"/>
      <c r="Z91" s="25"/>
      <c r="AA91" s="55"/>
      <c r="AB91" s="55"/>
      <c r="AC91" s="54"/>
      <c r="AD91" s="54"/>
      <c r="AE91" s="54"/>
      <c r="AF91" s="55"/>
      <c r="AG91" s="55"/>
      <c r="AH91" s="54"/>
      <c r="AI91" s="55"/>
      <c r="AJ91" s="55"/>
      <c r="AK91" s="55"/>
      <c r="AL91" s="55"/>
      <c r="AM91" s="55"/>
      <c r="AN91" s="55"/>
      <c r="AO91" s="55"/>
      <c r="AP91" s="55"/>
    </row>
    <row r="92" spans="2:42" ht="15" hidden="1" x14ac:dyDescent="0.2">
      <c r="B92" s="1"/>
      <c r="C92" s="1"/>
      <c r="D92" s="4"/>
      <c r="E92" s="4"/>
      <c r="F92" s="1"/>
      <c r="G92" s="1"/>
      <c r="H92" s="4"/>
      <c r="I92" s="4"/>
      <c r="J92" s="4"/>
      <c r="K92" s="4"/>
      <c r="L92" s="1"/>
      <c r="M92" s="1"/>
      <c r="N92" s="1"/>
      <c r="O92" s="1"/>
      <c r="P92" s="1"/>
      <c r="Q92" s="1"/>
      <c r="R92" s="4"/>
      <c r="S92" s="1"/>
      <c r="T92" s="1"/>
      <c r="U92" s="4"/>
      <c r="V92" s="4"/>
      <c r="W92" s="1"/>
      <c r="X92" s="1"/>
      <c r="Y92" s="4"/>
      <c r="Z92" s="25"/>
      <c r="AA92" s="55"/>
      <c r="AB92" s="55"/>
      <c r="AC92" s="54"/>
      <c r="AD92" s="54"/>
      <c r="AE92" s="54"/>
      <c r="AF92" s="55"/>
      <c r="AG92" s="55"/>
      <c r="AH92" s="54"/>
      <c r="AI92" s="55"/>
      <c r="AJ92" s="55"/>
      <c r="AK92" s="55"/>
      <c r="AL92" s="55"/>
      <c r="AM92" s="55"/>
      <c r="AN92" s="55"/>
      <c r="AO92" s="55"/>
      <c r="AP92" s="55"/>
    </row>
    <row r="93" spans="2:42" ht="15" hidden="1" x14ac:dyDescent="0.2">
      <c r="B93" s="1"/>
      <c r="C93" s="1"/>
      <c r="D93" s="4"/>
      <c r="E93" s="4"/>
      <c r="F93" s="1"/>
      <c r="G93" s="1"/>
      <c r="H93" s="4"/>
      <c r="I93" s="4"/>
      <c r="J93" s="4"/>
      <c r="K93" s="4"/>
      <c r="L93" s="1"/>
      <c r="M93" s="1"/>
      <c r="N93" s="1"/>
      <c r="O93" s="1"/>
      <c r="P93" s="1"/>
      <c r="Q93" s="1"/>
      <c r="R93" s="4"/>
      <c r="S93" s="1"/>
      <c r="T93" s="1"/>
      <c r="U93" s="4"/>
      <c r="V93" s="4"/>
      <c r="W93" s="1"/>
      <c r="X93" s="1"/>
      <c r="Y93" s="4"/>
      <c r="Z93" s="25"/>
      <c r="AA93" s="55"/>
      <c r="AB93" s="55"/>
      <c r="AC93" s="54"/>
      <c r="AD93" s="54"/>
      <c r="AE93" s="54"/>
      <c r="AF93" s="55"/>
      <c r="AG93" s="55"/>
      <c r="AH93" s="54"/>
      <c r="AI93" s="55"/>
      <c r="AJ93" s="55"/>
      <c r="AK93" s="55"/>
      <c r="AL93" s="55"/>
      <c r="AM93" s="55"/>
      <c r="AN93" s="55"/>
      <c r="AO93" s="55"/>
      <c r="AP93" s="55"/>
    </row>
    <row r="94" spans="2:42" ht="15" hidden="1" x14ac:dyDescent="0.2">
      <c r="B94" s="1"/>
      <c r="C94" s="1"/>
      <c r="D94" s="4"/>
      <c r="E94" s="4"/>
      <c r="F94" s="1"/>
      <c r="G94" s="1"/>
      <c r="H94" s="4"/>
      <c r="I94" s="4"/>
      <c r="J94" s="4"/>
      <c r="K94" s="4"/>
      <c r="L94" s="1"/>
      <c r="M94" s="1"/>
      <c r="N94" s="1"/>
      <c r="O94" s="1"/>
      <c r="P94" s="1"/>
      <c r="Q94" s="1"/>
      <c r="R94" s="4"/>
      <c r="S94" s="1"/>
      <c r="T94" s="1"/>
      <c r="U94" s="4"/>
      <c r="V94" s="4"/>
      <c r="W94" s="1"/>
      <c r="X94" s="1"/>
      <c r="Y94" s="4"/>
      <c r="Z94" s="25"/>
      <c r="AA94" s="55"/>
      <c r="AB94" s="55"/>
      <c r="AC94" s="54"/>
      <c r="AD94" s="54"/>
      <c r="AE94" s="54"/>
      <c r="AF94" s="55"/>
      <c r="AG94" s="55"/>
      <c r="AH94" s="54"/>
      <c r="AI94" s="55"/>
      <c r="AJ94" s="55"/>
      <c r="AK94" s="55"/>
      <c r="AL94" s="55"/>
      <c r="AM94" s="55"/>
      <c r="AN94" s="55"/>
      <c r="AO94" s="55"/>
      <c r="AP94" s="55"/>
    </row>
    <row r="95" spans="2:42" ht="15" hidden="1" x14ac:dyDescent="0.2">
      <c r="B95" s="1"/>
      <c r="C95" s="1"/>
      <c r="D95" s="4"/>
      <c r="E95" s="4"/>
      <c r="F95" s="1"/>
      <c r="G95" s="1"/>
      <c r="H95" s="4"/>
      <c r="I95" s="4"/>
      <c r="J95" s="4"/>
      <c r="K95" s="4"/>
      <c r="L95" s="1"/>
      <c r="M95" s="1"/>
      <c r="N95" s="1"/>
      <c r="O95" s="1"/>
      <c r="P95" s="1"/>
      <c r="Q95" s="1"/>
      <c r="R95" s="4"/>
      <c r="S95" s="1"/>
      <c r="T95" s="1"/>
      <c r="U95" s="4"/>
      <c r="V95" s="4"/>
      <c r="W95" s="1"/>
      <c r="X95" s="1"/>
      <c r="Y95" s="4"/>
      <c r="Z95" s="25"/>
      <c r="AA95" s="55"/>
      <c r="AB95" s="55"/>
      <c r="AC95" s="54"/>
      <c r="AD95" s="54"/>
      <c r="AE95" s="54"/>
      <c r="AF95" s="55"/>
      <c r="AG95" s="55"/>
      <c r="AH95" s="54"/>
      <c r="AI95" s="55"/>
      <c r="AJ95" s="55"/>
      <c r="AK95" s="55"/>
      <c r="AL95" s="55"/>
      <c r="AM95" s="55"/>
      <c r="AN95" s="55"/>
      <c r="AO95" s="55"/>
      <c r="AP95" s="55"/>
    </row>
    <row r="96" spans="2:42" ht="15" hidden="1" x14ac:dyDescent="0.2">
      <c r="B96" s="1"/>
      <c r="C96" s="1"/>
      <c r="D96" s="4"/>
      <c r="E96" s="4"/>
      <c r="F96" s="1"/>
      <c r="G96" s="1"/>
      <c r="H96" s="4"/>
      <c r="I96" s="4"/>
      <c r="J96" s="4"/>
      <c r="K96" s="4"/>
      <c r="L96" s="1"/>
      <c r="M96" s="1"/>
      <c r="N96" s="1"/>
      <c r="O96" s="1"/>
      <c r="P96" s="1"/>
      <c r="Q96" s="1"/>
      <c r="R96" s="4"/>
      <c r="S96" s="1"/>
      <c r="T96" s="1"/>
      <c r="U96" s="4"/>
      <c r="V96" s="4"/>
      <c r="W96" s="1"/>
      <c r="X96" s="1"/>
      <c r="Y96" s="4"/>
      <c r="Z96" s="25"/>
      <c r="AA96" s="55"/>
      <c r="AB96" s="55"/>
      <c r="AC96" s="54"/>
      <c r="AD96" s="54"/>
      <c r="AE96" s="54"/>
      <c r="AF96" s="55"/>
      <c r="AG96" s="55"/>
      <c r="AH96" s="54"/>
      <c r="AI96" s="55"/>
      <c r="AJ96" s="55"/>
      <c r="AK96" s="55"/>
      <c r="AL96" s="55"/>
      <c r="AM96" s="55"/>
      <c r="AN96" s="55"/>
      <c r="AO96" s="55"/>
      <c r="AP96" s="55"/>
    </row>
    <row r="97" spans="2:42" ht="15" hidden="1" x14ac:dyDescent="0.2">
      <c r="B97" s="1"/>
      <c r="C97" s="1"/>
      <c r="D97" s="4"/>
      <c r="E97" s="4"/>
      <c r="F97" s="1"/>
      <c r="G97" s="1"/>
      <c r="H97" s="4"/>
      <c r="I97" s="4"/>
      <c r="J97" s="4"/>
      <c r="K97" s="4"/>
      <c r="L97" s="1"/>
      <c r="M97" s="1"/>
      <c r="N97" s="1"/>
      <c r="O97" s="1"/>
      <c r="P97" s="1"/>
      <c r="Q97" s="1"/>
      <c r="R97" s="4"/>
      <c r="S97" s="1"/>
      <c r="T97" s="1"/>
      <c r="U97" s="4"/>
      <c r="V97" s="4"/>
      <c r="W97" s="1"/>
      <c r="X97" s="1"/>
      <c r="Y97" s="4"/>
      <c r="Z97" s="25"/>
      <c r="AA97" s="55"/>
      <c r="AB97" s="55"/>
      <c r="AC97" s="54"/>
      <c r="AD97" s="54"/>
      <c r="AE97" s="54"/>
      <c r="AF97" s="55"/>
      <c r="AG97" s="55"/>
      <c r="AH97" s="54"/>
      <c r="AI97" s="55"/>
      <c r="AJ97" s="55"/>
      <c r="AK97" s="55"/>
      <c r="AL97" s="55"/>
      <c r="AM97" s="55"/>
      <c r="AN97" s="55"/>
      <c r="AO97" s="55"/>
      <c r="AP97" s="55"/>
    </row>
    <row r="98" spans="2:42" ht="15" hidden="1" x14ac:dyDescent="0.2">
      <c r="B98" s="1"/>
      <c r="C98" s="1"/>
      <c r="D98" s="4"/>
      <c r="E98" s="4"/>
      <c r="F98" s="1"/>
      <c r="G98" s="1"/>
      <c r="H98" s="4"/>
      <c r="I98" s="4"/>
      <c r="J98" s="4"/>
      <c r="K98" s="4"/>
      <c r="L98" s="1"/>
      <c r="M98" s="1"/>
      <c r="N98" s="1"/>
      <c r="O98" s="1"/>
      <c r="P98" s="1"/>
      <c r="Q98" s="1"/>
      <c r="R98" s="4"/>
      <c r="S98" s="1"/>
      <c r="T98" s="1"/>
      <c r="U98" s="4"/>
      <c r="V98" s="4"/>
      <c r="W98" s="1"/>
      <c r="X98" s="1"/>
      <c r="Y98" s="4"/>
      <c r="Z98" s="25"/>
      <c r="AA98" s="55"/>
      <c r="AB98" s="55"/>
      <c r="AC98" s="54"/>
      <c r="AD98" s="54"/>
      <c r="AE98" s="54"/>
      <c r="AF98" s="55"/>
      <c r="AG98" s="55"/>
      <c r="AH98" s="54"/>
      <c r="AI98" s="55"/>
      <c r="AJ98" s="55"/>
      <c r="AK98" s="55"/>
      <c r="AL98" s="55"/>
      <c r="AM98" s="55"/>
      <c r="AN98" s="55"/>
      <c r="AO98" s="55"/>
      <c r="AP98" s="55"/>
    </row>
    <row r="99" spans="2:42" ht="15" hidden="1" x14ac:dyDescent="0.2">
      <c r="B99" s="1"/>
      <c r="C99" s="1"/>
      <c r="D99" s="4"/>
      <c r="E99" s="4"/>
      <c r="F99" s="1"/>
      <c r="G99" s="1"/>
      <c r="H99" s="4"/>
      <c r="I99" s="4"/>
      <c r="J99" s="4"/>
      <c r="K99" s="4"/>
      <c r="L99" s="1"/>
      <c r="M99" s="1"/>
      <c r="N99" s="1"/>
      <c r="O99" s="1"/>
      <c r="P99" s="1"/>
      <c r="Q99" s="1"/>
      <c r="R99" s="4"/>
      <c r="S99" s="1"/>
      <c r="T99" s="1"/>
      <c r="U99" s="4"/>
      <c r="V99" s="4"/>
      <c r="W99" s="1"/>
      <c r="X99" s="1"/>
      <c r="Y99" s="4"/>
      <c r="Z99" s="25"/>
      <c r="AA99" s="55"/>
      <c r="AB99" s="55"/>
      <c r="AC99" s="54"/>
      <c r="AD99" s="54"/>
      <c r="AE99" s="54"/>
      <c r="AF99" s="55"/>
      <c r="AG99" s="55"/>
      <c r="AH99" s="54"/>
      <c r="AI99" s="55"/>
      <c r="AJ99" s="55"/>
      <c r="AK99" s="55"/>
      <c r="AL99" s="55"/>
      <c r="AM99" s="55"/>
      <c r="AN99" s="55"/>
      <c r="AO99" s="55"/>
      <c r="AP99" s="55"/>
    </row>
  </sheetData>
  <mergeCells count="119">
    <mergeCell ref="Z32:Z33"/>
    <mergeCell ref="AA32:AA33"/>
    <mergeCell ref="AB32:AB33"/>
    <mergeCell ref="AC32:AC33"/>
    <mergeCell ref="AD32:AD33"/>
    <mergeCell ref="AE32:AE33"/>
    <mergeCell ref="Z54:Z55"/>
    <mergeCell ref="AA54:AA55"/>
    <mergeCell ref="AB54:AB55"/>
    <mergeCell ref="AC54:AC55"/>
    <mergeCell ref="AD54:AD55"/>
    <mergeCell ref="AE54:AE55"/>
    <mergeCell ref="AD46:AD48"/>
    <mergeCell ref="AE46:AE48"/>
    <mergeCell ref="Z38:Z39"/>
    <mergeCell ref="AA38:AA39"/>
    <mergeCell ref="AB38:AB39"/>
    <mergeCell ref="AC38:AC39"/>
    <mergeCell ref="AD38:AD39"/>
    <mergeCell ref="AE38:AE39"/>
    <mergeCell ref="Z40:Z42"/>
    <mergeCell ref="AA40:AA42"/>
    <mergeCell ref="AB40:AB42"/>
    <mergeCell ref="AC40:AC42"/>
    <mergeCell ref="F2:Q2"/>
    <mergeCell ref="B4:Q4"/>
    <mergeCell ref="Z49:Z50"/>
    <mergeCell ref="AA49:AA50"/>
    <mergeCell ref="AB49:AB50"/>
    <mergeCell ref="AC49:AC50"/>
    <mergeCell ref="AD49:AD50"/>
    <mergeCell ref="AE49:AE50"/>
    <mergeCell ref="Z51:Z53"/>
    <mergeCell ref="AA51:AA53"/>
    <mergeCell ref="AB51:AB53"/>
    <mergeCell ref="AC51:AC53"/>
    <mergeCell ref="AD51:AD53"/>
    <mergeCell ref="AE51:AE53"/>
    <mergeCell ref="Z43:Z44"/>
    <mergeCell ref="AA43:AA44"/>
    <mergeCell ref="AB43:AB44"/>
    <mergeCell ref="AC43:AC44"/>
    <mergeCell ref="AD43:AD44"/>
    <mergeCell ref="AE43:AE44"/>
    <mergeCell ref="Z46:Z48"/>
    <mergeCell ref="AA46:AA48"/>
    <mergeCell ref="AB46:AB48"/>
    <mergeCell ref="AC46:AC48"/>
    <mergeCell ref="AD40:AD42"/>
    <mergeCell ref="AE40:AE42"/>
    <mergeCell ref="AA34:AA35"/>
    <mergeCell ref="AB34:AB35"/>
    <mergeCell ref="AC34:AC35"/>
    <mergeCell ref="AD34:AD35"/>
    <mergeCell ref="AE34:AE35"/>
    <mergeCell ref="Z36:Z37"/>
    <mergeCell ref="AA36:AA37"/>
    <mergeCell ref="AB36:AB37"/>
    <mergeCell ref="AC36:AC37"/>
    <mergeCell ref="AD36:AD37"/>
    <mergeCell ref="AE36:AE37"/>
    <mergeCell ref="B51:B53"/>
    <mergeCell ref="B54:B55"/>
    <mergeCell ref="S34:S35"/>
    <mergeCell ref="S36:S37"/>
    <mergeCell ref="S38:S39"/>
    <mergeCell ref="S40:S42"/>
    <mergeCell ref="S43:S44"/>
    <mergeCell ref="S46:S48"/>
    <mergeCell ref="S49:S50"/>
    <mergeCell ref="S54:S55"/>
    <mergeCell ref="S51:S53"/>
    <mergeCell ref="R49:R50"/>
    <mergeCell ref="B34:B35"/>
    <mergeCell ref="B36:B37"/>
    <mergeCell ref="B38:B39"/>
    <mergeCell ref="B40:B42"/>
    <mergeCell ref="B43:B44"/>
    <mergeCell ref="B46:B48"/>
    <mergeCell ref="B49:B50"/>
    <mergeCell ref="B32:B33"/>
    <mergeCell ref="S32:S33"/>
    <mergeCell ref="Y32:Y33"/>
    <mergeCell ref="R13:R14"/>
    <mergeCell ref="R15:R16"/>
    <mergeCell ref="R17:R19"/>
    <mergeCell ref="R20:R22"/>
    <mergeCell ref="R23:R25"/>
    <mergeCell ref="R26:R28"/>
    <mergeCell ref="B13:B14"/>
    <mergeCell ref="B15:B16"/>
    <mergeCell ref="B17:B19"/>
    <mergeCell ref="B20:B22"/>
    <mergeCell ref="B23:B25"/>
    <mergeCell ref="B26:B28"/>
    <mergeCell ref="B2:E2"/>
    <mergeCell ref="Y51:Y53"/>
    <mergeCell ref="Y54:Y55"/>
    <mergeCell ref="Z34:Z35"/>
    <mergeCell ref="F5:G5"/>
    <mergeCell ref="F6:G6"/>
    <mergeCell ref="F12:G12"/>
    <mergeCell ref="B11:Q11"/>
    <mergeCell ref="H5:I5"/>
    <mergeCell ref="H12:I12"/>
    <mergeCell ref="B6:B9"/>
    <mergeCell ref="F7:G7"/>
    <mergeCell ref="F8:G8"/>
    <mergeCell ref="F9:G9"/>
    <mergeCell ref="T30:X30"/>
    <mergeCell ref="Z30:AE30"/>
    <mergeCell ref="B30:Q30"/>
    <mergeCell ref="Y34:Y35"/>
    <mergeCell ref="Y36:Y37"/>
    <mergeCell ref="Y38:Y39"/>
    <mergeCell ref="Y40:Y42"/>
    <mergeCell ref="Y43:Y44"/>
    <mergeCell ref="Y46:Y48"/>
    <mergeCell ref="Y49:Y50"/>
  </mergeCells>
  <hyperlinks>
    <hyperlink ref="B2" location="'TABLA CONTENIDO'!A1" display="Menú Principal" xr:uid="{00000000-0004-0000-0A00-000000000000}"/>
  </hyperlinks>
  <pageMargins left="0.7" right="0.7" top="0.75" bottom="0.75" header="0.3" footer="0.3"/>
  <pageSetup orientation="portrait" r:id="rId1"/>
  <ignoredErrors>
    <ignoredError sqref="X44" formula="1"/>
  </ignoredErrors>
  <drawing r:id="rId2"/>
  <extLst>
    <ext xmlns:x14="http://schemas.microsoft.com/office/spreadsheetml/2009/9/main" uri="{78C0D931-6437-407d-A8EE-F0AAD7539E65}">
      <x14:conditionalFormattings>
        <x14:conditionalFormatting xmlns:xm="http://schemas.microsoft.com/office/excel/2006/main">
          <x14:cfRule type="iconSet" priority="1" id="{68D940E6-F2B6-402C-B477-B257DEE94B03}">
            <x14:iconSet iconSet="5Arrows">
              <x14:cfvo type="percent">
                <xm:f>0</xm:f>
              </x14:cfvo>
              <x14:cfvo type="num">
                <xm:f>Parámetros!$B$18</xm:f>
              </x14:cfvo>
              <x14:cfvo type="num">
                <xm:f>Parámetros!$B$17</xm:f>
              </x14:cfvo>
              <x14:cfvo type="num">
                <xm:f>Parámetros!$B$16</xm:f>
              </x14:cfvo>
              <x14:cfvo type="num">
                <xm:f>Parámetros!$B$15</xm:f>
              </x14:cfvo>
            </x14:iconSet>
          </x14:cfRule>
          <xm:sqref>Q33:R33</xm:sqref>
        </x14:conditionalFormatting>
        <x14:conditionalFormatting xmlns:xm="http://schemas.microsoft.com/office/excel/2006/main">
          <x14:cfRule type="iconSet" priority="1046" id="{860787C7-520D-42FB-ABA0-346163C41430}">
            <x14:iconSet iconSet="5Arrows">
              <x14:cfvo type="percent">
                <xm:f>0</xm:f>
              </x14:cfvo>
              <x14:cfvo type="num">
                <xm:f>Parámetros!$B$18</xm:f>
              </x14:cfvo>
              <x14:cfvo type="num">
                <xm:f>Parámetros!$B$17</xm:f>
              </x14:cfvo>
              <x14:cfvo type="num">
                <xm:f>Parámetros!$B$16</xm:f>
              </x14:cfvo>
              <x14:cfvo type="num">
                <xm:f>Parámetros!$B$15</xm:f>
              </x14:cfvo>
            </x14:iconSet>
          </x14:cfRule>
          <xm:sqref>Q6:Q9 Q13:R28 Q32:S32 Q34:S55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Sheet 1</vt:lpstr>
      <vt:lpstr>Parámetros</vt:lpstr>
      <vt:lpstr>TABLA CONTENIDO</vt:lpstr>
      <vt:lpstr>Presupuesto</vt:lpstr>
      <vt:lpstr>Resumen Impulsores</vt:lpstr>
      <vt:lpstr>Resumen Pilares</vt:lpstr>
      <vt:lpstr>Resumen Proyectos</vt:lpstr>
      <vt:lpstr>Resumen 3 Niveles</vt:lpstr>
      <vt:lpstr>1. Excelencia Académica</vt:lpstr>
      <vt:lpstr>2. Creación, Gestión y Transf</vt:lpstr>
      <vt:lpstr>3.Gestión del contexto y visibi</vt:lpstr>
      <vt:lpstr>4.Gestión y Sostenibilidad Inst</vt:lpstr>
      <vt:lpstr>5.Calidad de vida e inclusión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Viviana Marcela  Carmona Arias</cp:lastModifiedBy>
  <dcterms:created xsi:type="dcterms:W3CDTF">2016-08-08T15:05:58Z</dcterms:created>
  <dcterms:modified xsi:type="dcterms:W3CDTF">2025-01-29T13:11:21Z</dcterms:modified>
</cp:coreProperties>
</file>