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OD\OneDrive - Universidad Tecnológica de Pereira\04. 2024\7. Portafolio Py actualizado 2024\Portafolio actualizado PDI04\GCVNI\"/>
    </mc:Choice>
  </mc:AlternateContent>
  <bookViews>
    <workbookView xWindow="240" yWindow="240" windowWidth="25365" windowHeight="15825" tabRatio="721" activeTab="3"/>
  </bookViews>
  <sheets>
    <sheet name="Índice" sheetId="15" r:id="rId1"/>
    <sheet name="PDI-01" sheetId="2" r:id="rId2"/>
    <sheet name="PDI-02" sheetId="3" r:id="rId3"/>
    <sheet name="PDI-03" sheetId="4" r:id="rId4"/>
    <sheet name="PDI-04" sheetId="21" r:id="rId5"/>
    <sheet name="PDI-04 Ini" sheetId="8" state="hidden" r:id="rId6"/>
    <sheet name="PDI-05" sheetId="9" r:id="rId7"/>
    <sheet name="PDI-06" sheetId="10" r:id="rId8"/>
    <sheet name="PDI-07" sheetId="20" r:id="rId9"/>
    <sheet name="BD_Ref" sheetId="17" state="hidden" r:id="rId10"/>
    <sheet name="Ind_Obj" sheetId="18" state="hidden" r:id="rId11"/>
    <sheet name="Ind_Com" sheetId="19" state="hidden" r:id="rId12"/>
  </sheets>
  <externalReferences>
    <externalReference r:id="rId13"/>
    <externalReference r:id="rId14"/>
  </externalReferences>
  <definedNames>
    <definedName name="_xlnm.Print_Area" localSheetId="2">'PDI-02'!$A$4:$I$15</definedName>
    <definedName name="_xlnm.Print_Area" localSheetId="5">'PDI-04 Ini'!#REF!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78" i="4" l="1"/>
  <c r="D182" i="21" l="1"/>
  <c r="D168" i="21"/>
  <c r="D154" i="21"/>
  <c r="D140" i="21"/>
  <c r="D126" i="21"/>
  <c r="D113" i="21"/>
  <c r="J100" i="21"/>
  <c r="I100" i="21"/>
  <c r="H100" i="21"/>
  <c r="G100" i="21"/>
  <c r="F100" i="21"/>
  <c r="E100" i="21"/>
  <c r="K99" i="21"/>
  <c r="K98" i="21"/>
  <c r="K97" i="21"/>
  <c r="K96" i="21"/>
  <c r="B96" i="21"/>
  <c r="B97" i="21" s="1"/>
  <c r="B98" i="21" s="1"/>
  <c r="B99" i="21" s="1"/>
  <c r="K95" i="21"/>
  <c r="K94" i="21"/>
  <c r="K93" i="21"/>
  <c r="K92" i="21"/>
  <c r="K91" i="21"/>
  <c r="B90" i="21"/>
  <c r="J83" i="21"/>
  <c r="I83" i="21"/>
  <c r="H83" i="21"/>
  <c r="G83" i="21"/>
  <c r="F83" i="21"/>
  <c r="E83" i="21"/>
  <c r="K82" i="21"/>
  <c r="K81" i="21"/>
  <c r="K80" i="21"/>
  <c r="K79" i="21"/>
  <c r="B79" i="21"/>
  <c r="B80" i="21" s="1"/>
  <c r="B81" i="21" s="1"/>
  <c r="B82" i="21" s="1"/>
  <c r="K78" i="21"/>
  <c r="K77" i="21"/>
  <c r="K76" i="21"/>
  <c r="K75" i="21"/>
  <c r="K74" i="21"/>
  <c r="B73" i="21"/>
  <c r="J68" i="21"/>
  <c r="I68" i="21"/>
  <c r="H68" i="21"/>
  <c r="G68" i="21"/>
  <c r="F68" i="21"/>
  <c r="E68" i="21"/>
  <c r="K67" i="21"/>
  <c r="K66" i="21"/>
  <c r="K65" i="21"/>
  <c r="K64" i="21"/>
  <c r="B64" i="21"/>
  <c r="B65" i="21" s="1"/>
  <c r="B66" i="21" s="1"/>
  <c r="B67" i="21" s="1"/>
  <c r="K63" i="21"/>
  <c r="K62" i="21"/>
  <c r="K61" i="21"/>
  <c r="K60" i="21"/>
  <c r="K59" i="21"/>
  <c r="B58" i="21"/>
  <c r="J54" i="21"/>
  <c r="I54" i="21"/>
  <c r="H54" i="21"/>
  <c r="G54" i="21"/>
  <c r="F54" i="21"/>
  <c r="E54" i="21"/>
  <c r="K53" i="21"/>
  <c r="K52" i="21"/>
  <c r="K51" i="21"/>
  <c r="K50" i="21"/>
  <c r="K49" i="21"/>
  <c r="K48" i="21"/>
  <c r="K47" i="21"/>
  <c r="K46" i="21"/>
  <c r="K45" i="21"/>
  <c r="B44" i="21"/>
  <c r="J39" i="21"/>
  <c r="I39" i="21"/>
  <c r="H39" i="21"/>
  <c r="G39" i="21"/>
  <c r="F39" i="21"/>
  <c r="E39" i="21"/>
  <c r="K38" i="21"/>
  <c r="K37" i="21"/>
  <c r="K36" i="21"/>
  <c r="K35" i="21"/>
  <c r="K34" i="21"/>
  <c r="K33" i="21"/>
  <c r="K32" i="21"/>
  <c r="K31" i="21"/>
  <c r="K30" i="21"/>
  <c r="B29" i="21"/>
  <c r="K68" i="21" l="1"/>
  <c r="K83" i="21"/>
  <c r="K39" i="21"/>
  <c r="K54" i="21"/>
  <c r="J191" i="21"/>
  <c r="J195" i="21" s="1"/>
  <c r="K100" i="21"/>
  <c r="D172" i="4" l="1"/>
  <c r="D166" i="4"/>
  <c r="D160" i="4" l="1"/>
  <c r="D153" i="4" l="1"/>
  <c r="D146" i="4"/>
  <c r="D139" i="4"/>
  <c r="D131" i="4" l="1"/>
  <c r="D124" i="4"/>
  <c r="D117" i="4"/>
  <c r="D85" i="4" l="1"/>
  <c r="D78" i="4"/>
  <c r="D70" i="4"/>
  <c r="D109" i="4" l="1"/>
  <c r="D102" i="4"/>
  <c r="D93" i="4"/>
  <c r="E18" i="4" l="1"/>
  <c r="E17" i="4"/>
  <c r="AG29" i="8"/>
  <c r="AF29" i="8"/>
  <c r="AG30" i="8"/>
  <c r="AF30" i="8"/>
  <c r="D19" i="2"/>
  <c r="D21" i="2"/>
  <c r="D23" i="2"/>
  <c r="D24" i="2"/>
  <c r="L13" i="2"/>
  <c r="AG129" i="8"/>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28" i="8"/>
  <c r="AF28" i="8"/>
  <c r="AG27" i="8"/>
  <c r="AF27" i="8"/>
  <c r="D11" i="10"/>
  <c r="D11" i="9"/>
  <c r="C11" i="8"/>
  <c r="E11" i="4"/>
  <c r="D11" i="3"/>
  <c r="C25" i="8"/>
  <c r="C145" i="8" s="1"/>
  <c r="B274" i="8"/>
  <c r="B255" i="8"/>
  <c r="B236" i="8"/>
  <c r="B217" i="8"/>
  <c r="B198" i="8"/>
  <c r="C113" i="8"/>
  <c r="C91" i="8"/>
  <c r="C69" i="8"/>
  <c r="C308" i="8" s="1"/>
  <c r="C317" i="8" s="1"/>
  <c r="C326" i="8" s="1"/>
  <c r="C47" i="8"/>
  <c r="C166" i="8" s="1"/>
  <c r="D44" i="4"/>
  <c r="D43" i="4"/>
  <c r="D62" i="4"/>
  <c r="D55" i="4"/>
  <c r="D47" i="4"/>
  <c r="D41" i="4"/>
  <c r="E19" i="4"/>
  <c r="E16" i="4"/>
  <c r="J296" i="8"/>
  <c r="M296" i="8"/>
  <c r="N296" i="8"/>
  <c r="O296" i="8"/>
  <c r="P296" i="8"/>
  <c r="Q296" i="8"/>
  <c r="R296" i="8"/>
  <c r="M297" i="8"/>
  <c r="N297" i="8"/>
  <c r="O297" i="8"/>
  <c r="P297" i="8"/>
  <c r="Q297" i="8"/>
  <c r="R297" i="8"/>
  <c r="M298" i="8"/>
  <c r="N298" i="8"/>
  <c r="O298" i="8"/>
  <c r="P298" i="8"/>
  <c r="Q298" i="8"/>
  <c r="R298" i="8"/>
  <c r="L298" i="8"/>
  <c r="L297" i="8"/>
  <c r="L296" i="8"/>
  <c r="J297" i="8"/>
  <c r="J298" i="8"/>
  <c r="O327" i="8"/>
  <c r="N327" i="8"/>
  <c r="M327" i="8"/>
  <c r="L327" i="8"/>
  <c r="K327" i="8"/>
  <c r="J327" i="8"/>
  <c r="I327" i="8"/>
  <c r="G327" i="8"/>
  <c r="D321" i="8"/>
  <c r="O318" i="8"/>
  <c r="N318" i="8"/>
  <c r="M318" i="8"/>
  <c r="L318" i="8"/>
  <c r="K318" i="8"/>
  <c r="J318" i="8"/>
  <c r="I318" i="8"/>
  <c r="G318" i="8"/>
  <c r="D312" i="8"/>
  <c r="I309" i="8"/>
  <c r="J309" i="8"/>
  <c r="K309" i="8"/>
  <c r="L309" i="8"/>
  <c r="M309" i="8"/>
  <c r="N309" i="8"/>
  <c r="O309" i="8"/>
  <c r="G309" i="8"/>
  <c r="D303" i="8"/>
  <c r="AH155" i="8"/>
  <c r="AH148" i="8"/>
  <c r="AE158" i="8"/>
  <c r="AD158" i="8"/>
  <c r="AC158" i="8"/>
  <c r="AB158" i="8"/>
  <c r="AA158" i="8"/>
  <c r="Z158" i="8"/>
  <c r="Y158" i="8"/>
  <c r="X158" i="8"/>
  <c r="W158" i="8"/>
  <c r="V158" i="8"/>
  <c r="U158" i="8"/>
  <c r="T158" i="8"/>
  <c r="S158" i="8"/>
  <c r="R158" i="8"/>
  <c r="Q158" i="8"/>
  <c r="P158" i="8"/>
  <c r="O158" i="8"/>
  <c r="N158" i="8"/>
  <c r="M158" i="8"/>
  <c r="L158" i="8"/>
  <c r="K158" i="8"/>
  <c r="J158" i="8"/>
  <c r="I158" i="8"/>
  <c r="H158" i="8"/>
  <c r="G158" i="8"/>
  <c r="F158" i="8"/>
  <c r="E158" i="8"/>
  <c r="D158" i="8"/>
  <c r="AF48" i="8"/>
  <c r="AG48"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B25" i="8"/>
  <c r="AA25" i="8"/>
  <c r="Z25" i="8"/>
  <c r="Y25" i="8"/>
  <c r="X25" i="8"/>
  <c r="X142" i="8" s="1"/>
  <c r="W25" i="8"/>
  <c r="V25" i="8"/>
  <c r="U25" i="8"/>
  <c r="T25" i="8"/>
  <c r="S25" i="8"/>
  <c r="R25" i="8"/>
  <c r="Q25" i="8"/>
  <c r="P25" i="8"/>
  <c r="P142" i="8" s="1"/>
  <c r="O25" i="8"/>
  <c r="N25" i="8"/>
  <c r="M25" i="8"/>
  <c r="L25" i="8"/>
  <c r="K25" i="8"/>
  <c r="J25" i="8"/>
  <c r="I25" i="8"/>
  <c r="H25" i="8"/>
  <c r="H142" i="8" s="1"/>
  <c r="G25" i="8"/>
  <c r="F25" i="8"/>
  <c r="E25" i="8"/>
  <c r="D25" i="8"/>
  <c r="C112" i="8"/>
  <c r="C68" i="8"/>
  <c r="B280" i="8"/>
  <c r="B281" i="8" s="1"/>
  <c r="B282" i="8" s="1"/>
  <c r="B283" i="8" s="1"/>
  <c r="B284" i="8" s="1"/>
  <c r="B285" i="8" s="1"/>
  <c r="B286" i="8" s="1"/>
  <c r="B287" i="8" s="1"/>
  <c r="B288" i="8" s="1"/>
  <c r="B261" i="8"/>
  <c r="B262" i="8" s="1"/>
  <c r="B263" i="8" s="1"/>
  <c r="B264" i="8" s="1"/>
  <c r="B265" i="8" s="1"/>
  <c r="B266" i="8" s="1"/>
  <c r="B267" i="8" s="1"/>
  <c r="B268" i="8" s="1"/>
  <c r="B269" i="8" s="1"/>
  <c r="B242" i="8"/>
  <c r="B243" i="8" s="1"/>
  <c r="B244" i="8" s="1"/>
  <c r="B245" i="8" s="1"/>
  <c r="B246" i="8" s="1"/>
  <c r="B247" i="8" s="1"/>
  <c r="B248" i="8" s="1"/>
  <c r="B249" i="8" s="1"/>
  <c r="B250" i="8" s="1"/>
  <c r="B223" i="8"/>
  <c r="B224" i="8" s="1"/>
  <c r="B225" i="8" s="1"/>
  <c r="B226" i="8" s="1"/>
  <c r="B227" i="8" s="1"/>
  <c r="B228" i="8" s="1"/>
  <c r="B229" i="8" s="1"/>
  <c r="B230" i="8" s="1"/>
  <c r="B231" i="8" s="1"/>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04" i="8"/>
  <c r="B205" i="8" s="1"/>
  <c r="B206" i="8" s="1"/>
  <c r="B207" i="8" s="1"/>
  <c r="B208" i="8" s="1"/>
  <c r="B209" i="8" s="1"/>
  <c r="B210" i="8" s="1"/>
  <c r="B211" i="8" s="1"/>
  <c r="B212" i="8" s="1"/>
  <c r="D13" i="10"/>
  <c r="D9" i="10"/>
  <c r="D13" i="9"/>
  <c r="D9" i="9"/>
  <c r="E13" i="4"/>
  <c r="E9" i="4"/>
  <c r="D13" i="3"/>
  <c r="D9" i="3"/>
  <c r="C138" i="8" l="1"/>
  <c r="S138" i="8" s="1"/>
  <c r="S145" i="8" s="1"/>
  <c r="Y142" i="8"/>
  <c r="M142" i="8"/>
  <c r="N142" i="8"/>
  <c r="AC142" i="8"/>
  <c r="U142" i="8"/>
  <c r="O299" i="8"/>
  <c r="U167" i="8"/>
  <c r="U168" i="8" s="1"/>
  <c r="U169" i="8" s="1"/>
  <c r="J226" i="8" s="1"/>
  <c r="C147" i="8"/>
  <c r="C140" i="8"/>
  <c r="Q140" i="8" s="1"/>
  <c r="Q147" i="8" s="1"/>
  <c r="Q154" i="8" s="1"/>
  <c r="J142" i="8"/>
  <c r="Z142" i="8"/>
  <c r="Q299" i="8"/>
  <c r="C171" i="8"/>
  <c r="F172" i="8" s="1"/>
  <c r="F173" i="8" s="1"/>
  <c r="G238" i="8" s="1"/>
  <c r="C297" i="8"/>
  <c r="R142" i="8"/>
  <c r="C154" i="8"/>
  <c r="I142" i="8"/>
  <c r="Q142" i="8"/>
  <c r="C307" i="8"/>
  <c r="C316" i="8" s="1"/>
  <c r="C325" i="8" s="1"/>
  <c r="O142" i="8"/>
  <c r="W142" i="8"/>
  <c r="AE142" i="8"/>
  <c r="AG69" i="8"/>
  <c r="AG90" i="8" s="1"/>
  <c r="AG113" i="8"/>
  <c r="AG134" i="8" s="1"/>
  <c r="I278" i="8"/>
  <c r="AF47" i="8"/>
  <c r="AF68" i="8" s="1"/>
  <c r="AF91" i="8"/>
  <c r="AF112" i="8" s="1"/>
  <c r="E142" i="8"/>
  <c r="L299" i="8"/>
  <c r="R299" i="8"/>
  <c r="AA142" i="8"/>
  <c r="F142" i="8"/>
  <c r="V142" i="8"/>
  <c r="AD142" i="8"/>
  <c r="C298" i="8"/>
  <c r="E279" i="8"/>
  <c r="E285" i="8"/>
  <c r="F281" i="8"/>
  <c r="F279" i="8"/>
  <c r="F287" i="8"/>
  <c r="E287" i="8"/>
  <c r="F283" i="8"/>
  <c r="F277" i="8"/>
  <c r="F275" i="8"/>
  <c r="F286" i="8"/>
  <c r="C146" i="8"/>
  <c r="C153" i="8"/>
  <c r="C139" i="8"/>
  <c r="G138" i="8"/>
  <c r="G145" i="8" s="1"/>
  <c r="V138" i="8"/>
  <c r="F138" i="8"/>
  <c r="M138" i="8"/>
  <c r="O138" i="8"/>
  <c r="AC138" i="8"/>
  <c r="AC145" i="8" s="1"/>
  <c r="AG25" i="8"/>
  <c r="G142" i="8"/>
  <c r="E283" i="8"/>
  <c r="Y167" i="8"/>
  <c r="F228" i="8" s="1"/>
  <c r="K167" i="8"/>
  <c r="F221" i="8" s="1"/>
  <c r="Q167" i="8"/>
  <c r="F224" i="8" s="1"/>
  <c r="F167" i="8"/>
  <c r="E219" i="8" s="1"/>
  <c r="H167" i="8"/>
  <c r="G167" i="8"/>
  <c r="J167" i="8"/>
  <c r="E221" i="8" s="1"/>
  <c r="V167" i="8"/>
  <c r="E227" i="8" s="1"/>
  <c r="AD167" i="8"/>
  <c r="E231" i="8" s="1"/>
  <c r="W167" i="8"/>
  <c r="X167" i="8"/>
  <c r="E228" i="8" s="1"/>
  <c r="I167" i="8"/>
  <c r="AB167" i="8"/>
  <c r="N167" i="8"/>
  <c r="S167" i="8"/>
  <c r="F225" i="8" s="1"/>
  <c r="E167" i="8"/>
  <c r="AC167" i="8"/>
  <c r="F230" i="8" s="1"/>
  <c r="D167" i="8"/>
  <c r="T167" i="8"/>
  <c r="E226" i="8" s="1"/>
  <c r="P167" i="8"/>
  <c r="E224" i="8" s="1"/>
  <c r="O167" i="8"/>
  <c r="AE167" i="8"/>
  <c r="M167" i="8"/>
  <c r="F222" i="8" s="1"/>
  <c r="AA167" i="8"/>
  <c r="F229" i="8" s="1"/>
  <c r="R167" i="8"/>
  <c r="E225" i="8" s="1"/>
  <c r="Z167" i="8"/>
  <c r="E229" i="8" s="1"/>
  <c r="L167" i="8"/>
  <c r="E222" i="8" s="1"/>
  <c r="P299" i="8"/>
  <c r="X138" i="8"/>
  <c r="X145" i="8" s="1"/>
  <c r="L138" i="8"/>
  <c r="L145" i="8" s="1"/>
  <c r="D142" i="8"/>
  <c r="AF25" i="8"/>
  <c r="AF138" i="8" s="1"/>
  <c r="L142" i="8"/>
  <c r="T142" i="8"/>
  <c r="AB142" i="8"/>
  <c r="AF69" i="8"/>
  <c r="AF90" i="8" s="1"/>
  <c r="AF113" i="8"/>
  <c r="AF134" i="8" s="1"/>
  <c r="F280" i="8"/>
  <c r="F284" i="8"/>
  <c r="F288" i="8"/>
  <c r="N299" i="8"/>
  <c r="C306" i="8"/>
  <c r="C315" i="8" s="1"/>
  <c r="C324" i="8" s="1"/>
  <c r="C296" i="8"/>
  <c r="C152" i="8"/>
  <c r="C161" i="8"/>
  <c r="K142" i="8"/>
  <c r="S142" i="8"/>
  <c r="AG47" i="8"/>
  <c r="AG68" i="8" s="1"/>
  <c r="AG91" i="8"/>
  <c r="AG112" i="8" s="1"/>
  <c r="E280" i="8"/>
  <c r="E288" i="8"/>
  <c r="AD172" i="8"/>
  <c r="E250" i="8" s="1"/>
  <c r="L172" i="8"/>
  <c r="M299" i="8"/>
  <c r="K138" i="8" l="1"/>
  <c r="K145" i="8" s="1"/>
  <c r="I138" i="8"/>
  <c r="J138" i="8"/>
  <c r="R138" i="8"/>
  <c r="AB138" i="8"/>
  <c r="AB145" i="8" s="1"/>
  <c r="E138" i="8"/>
  <c r="E145" i="8" s="1"/>
  <c r="AG138" i="8"/>
  <c r="F306" i="8" s="1"/>
  <c r="H306" i="8" s="1"/>
  <c r="H138" i="8"/>
  <c r="H145" i="8" s="1"/>
  <c r="P138" i="8"/>
  <c r="P145" i="8" s="1"/>
  <c r="Q138" i="8"/>
  <c r="Q145" i="8" s="1"/>
  <c r="Q152" i="8" s="1"/>
  <c r="AD138" i="8"/>
  <c r="D138" i="8"/>
  <c r="D145" i="8" s="1"/>
  <c r="Z138" i="8"/>
  <c r="N138" i="8"/>
  <c r="Y138" i="8"/>
  <c r="Y145" i="8" s="1"/>
  <c r="T138" i="8"/>
  <c r="T145" i="8" s="1"/>
  <c r="T152" i="8" s="1"/>
  <c r="U138" i="8"/>
  <c r="AA138" i="8"/>
  <c r="AA145" i="8" s="1"/>
  <c r="AA152" i="8" s="1"/>
  <c r="AE138" i="8"/>
  <c r="AE145" i="8" s="1"/>
  <c r="W138" i="8"/>
  <c r="F226" i="8"/>
  <c r="H226" i="8"/>
  <c r="U166" i="8"/>
  <c r="AC172" i="8"/>
  <c r="AC173" i="8" s="1"/>
  <c r="K140" i="8"/>
  <c r="K147" i="8" s="1"/>
  <c r="K154" i="8" s="1"/>
  <c r="N140" i="8"/>
  <c r="N147" i="8" s="1"/>
  <c r="N154" i="8" s="1"/>
  <c r="H140" i="8"/>
  <c r="H147" i="8" s="1"/>
  <c r="H154" i="8" s="1"/>
  <c r="G140" i="8"/>
  <c r="G147" i="8" s="1"/>
  <c r="G154" i="8" s="1"/>
  <c r="L140" i="8"/>
  <c r="L147" i="8" s="1"/>
  <c r="L154" i="8" s="1"/>
  <c r="AG140" i="8"/>
  <c r="F308" i="8" s="1"/>
  <c r="H308" i="8" s="1"/>
  <c r="Y140" i="8"/>
  <c r="Y147" i="8" s="1"/>
  <c r="Y154" i="8" s="1"/>
  <c r="E140" i="8"/>
  <c r="E147" i="8" s="1"/>
  <c r="E154" i="8" s="1"/>
  <c r="U140" i="8"/>
  <c r="U147" i="8" s="1"/>
  <c r="U154" i="8" s="1"/>
  <c r="P140" i="8"/>
  <c r="P147" i="8" s="1"/>
  <c r="P154" i="8" s="1"/>
  <c r="M140" i="8"/>
  <c r="M147" i="8" s="1"/>
  <c r="M154" i="8" s="1"/>
  <c r="T140" i="8"/>
  <c r="T147" i="8" s="1"/>
  <c r="T154" i="8" s="1"/>
  <c r="AE140" i="8"/>
  <c r="AE147" i="8" s="1"/>
  <c r="AE154" i="8" s="1"/>
  <c r="AC140" i="8"/>
  <c r="AC147" i="8" s="1"/>
  <c r="AC154" i="8" s="1"/>
  <c r="S140" i="8"/>
  <c r="S147" i="8" s="1"/>
  <c r="S154" i="8" s="1"/>
  <c r="F140" i="8"/>
  <c r="F147" i="8" s="1"/>
  <c r="F154" i="8" s="1"/>
  <c r="AA140" i="8"/>
  <c r="AA147" i="8" s="1"/>
  <c r="AA154" i="8" s="1"/>
  <c r="AD140" i="8"/>
  <c r="AD147" i="8" s="1"/>
  <c r="AD154" i="8" s="1"/>
  <c r="D140" i="8"/>
  <c r="D147" i="8" s="1"/>
  <c r="D154" i="8" s="1"/>
  <c r="V140" i="8"/>
  <c r="V147" i="8" s="1"/>
  <c r="V154" i="8" s="1"/>
  <c r="O140" i="8"/>
  <c r="O147" i="8" s="1"/>
  <c r="O154" i="8" s="1"/>
  <c r="AB140" i="8"/>
  <c r="AB147" i="8" s="1"/>
  <c r="AB154" i="8" s="1"/>
  <c r="I282" i="8"/>
  <c r="I140" i="8"/>
  <c r="I147" i="8" s="1"/>
  <c r="I154" i="8" s="1"/>
  <c r="R140" i="8"/>
  <c r="R147" i="8" s="1"/>
  <c r="R154" i="8" s="1"/>
  <c r="W140" i="8"/>
  <c r="W147" i="8" s="1"/>
  <c r="W154" i="8" s="1"/>
  <c r="X140" i="8"/>
  <c r="X147" i="8" s="1"/>
  <c r="X154" i="8" s="1"/>
  <c r="E282" i="8"/>
  <c r="J140" i="8"/>
  <c r="J147" i="8" s="1"/>
  <c r="J154" i="8" s="1"/>
  <c r="Z140" i="8"/>
  <c r="Z147" i="8" s="1"/>
  <c r="Z154" i="8" s="1"/>
  <c r="E238" i="8"/>
  <c r="E172" i="8"/>
  <c r="F237" i="8" s="1"/>
  <c r="G172" i="8"/>
  <c r="F238" i="8" s="1"/>
  <c r="H172" i="8"/>
  <c r="E239" i="8" s="1"/>
  <c r="S172" i="8"/>
  <c r="F244" i="8" s="1"/>
  <c r="E278" i="8"/>
  <c r="N172" i="8"/>
  <c r="E242" i="8" s="1"/>
  <c r="K172" i="8"/>
  <c r="F240" i="8" s="1"/>
  <c r="Z172" i="8"/>
  <c r="E248" i="8" s="1"/>
  <c r="P172" i="8"/>
  <c r="E243" i="8" s="1"/>
  <c r="I172" i="8"/>
  <c r="I173" i="8" s="1"/>
  <c r="G278" i="8"/>
  <c r="F174" i="8"/>
  <c r="I238" i="8" s="1"/>
  <c r="U172" i="8"/>
  <c r="F245" i="8" s="1"/>
  <c r="D172" i="8"/>
  <c r="D173" i="8" s="1"/>
  <c r="AB172" i="8"/>
  <c r="E249" i="8" s="1"/>
  <c r="T172" i="8"/>
  <c r="E245" i="8" s="1"/>
  <c r="AA172" i="8"/>
  <c r="AA173" i="8" s="1"/>
  <c r="Y172" i="8"/>
  <c r="F247" i="8" s="1"/>
  <c r="J172" i="8"/>
  <c r="E240" i="8" s="1"/>
  <c r="R172" i="8"/>
  <c r="E244" i="8" s="1"/>
  <c r="V172" i="8"/>
  <c r="E246" i="8" s="1"/>
  <c r="Q172" i="8"/>
  <c r="Q173" i="8" s="1"/>
  <c r="W172" i="8"/>
  <c r="W173" i="8" s="1"/>
  <c r="X172" i="8"/>
  <c r="X173" i="8" s="1"/>
  <c r="AE172" i="8"/>
  <c r="F250" i="8" s="1"/>
  <c r="O172" i="8"/>
  <c r="F242" i="8" s="1"/>
  <c r="M172" i="8"/>
  <c r="F241" i="8" s="1"/>
  <c r="AF140" i="8"/>
  <c r="E308" i="8" s="1"/>
  <c r="N145" i="8"/>
  <c r="G168" i="8"/>
  <c r="F219" i="8"/>
  <c r="K152" i="8"/>
  <c r="O168" i="8"/>
  <c r="F223" i="8"/>
  <c r="H168" i="8"/>
  <c r="E286" i="8"/>
  <c r="E306" i="8"/>
  <c r="I145" i="8"/>
  <c r="F285" i="8"/>
  <c r="N168" i="8"/>
  <c r="E223" i="8"/>
  <c r="W145" i="8"/>
  <c r="E220" i="8"/>
  <c r="O145" i="8"/>
  <c r="AE168" i="8"/>
  <c r="F231" i="8"/>
  <c r="S152" i="8"/>
  <c r="AB168" i="8"/>
  <c r="E230" i="8"/>
  <c r="E284" i="8"/>
  <c r="L173" i="8"/>
  <c r="E241" i="8"/>
  <c r="F276" i="8"/>
  <c r="AA139" i="8"/>
  <c r="AB139" i="8"/>
  <c r="AB146" i="8" s="1"/>
  <c r="AB153" i="8" s="1"/>
  <c r="S139" i="8"/>
  <c r="S146" i="8" s="1"/>
  <c r="S153" i="8" s="1"/>
  <c r="N139" i="8"/>
  <c r="N146" i="8" s="1"/>
  <c r="N153" i="8" s="1"/>
  <c r="AG139" i="8"/>
  <c r="F307" i="8" s="1"/>
  <c r="H307" i="8" s="1"/>
  <c r="X139" i="8"/>
  <c r="G139" i="8"/>
  <c r="G146" i="8" s="1"/>
  <c r="G153" i="8" s="1"/>
  <c r="H139" i="8"/>
  <c r="F139" i="8"/>
  <c r="F146" i="8" s="1"/>
  <c r="F153" i="8" s="1"/>
  <c r="O139" i="8"/>
  <c r="O146" i="8" s="1"/>
  <c r="O153" i="8" s="1"/>
  <c r="D139" i="8"/>
  <c r="D146" i="8" s="1"/>
  <c r="Y139" i="8"/>
  <c r="Y146" i="8" s="1"/>
  <c r="Y153" i="8" s="1"/>
  <c r="E139" i="8"/>
  <c r="AF139" i="8"/>
  <c r="AE139" i="8"/>
  <c r="Z139" i="8"/>
  <c r="Z146" i="8" s="1"/>
  <c r="Z153" i="8" s="1"/>
  <c r="K139" i="8"/>
  <c r="K146" i="8" s="1"/>
  <c r="K153" i="8" s="1"/>
  <c r="U139" i="8"/>
  <c r="U146" i="8" s="1"/>
  <c r="U153" i="8" s="1"/>
  <c r="T139" i="8"/>
  <c r="T146" i="8" s="1"/>
  <c r="T153" i="8" s="1"/>
  <c r="Q139" i="8"/>
  <c r="AD139" i="8"/>
  <c r="AD146" i="8" s="1"/>
  <c r="AD153" i="8" s="1"/>
  <c r="AC139" i="8"/>
  <c r="P139" i="8"/>
  <c r="P146" i="8" s="1"/>
  <c r="P153" i="8" s="1"/>
  <c r="M139" i="8"/>
  <c r="M146" i="8" s="1"/>
  <c r="M153" i="8" s="1"/>
  <c r="R139" i="8"/>
  <c r="R146" i="8" s="1"/>
  <c r="R153" i="8" s="1"/>
  <c r="W139" i="8"/>
  <c r="W146" i="8" s="1"/>
  <c r="W153" i="8" s="1"/>
  <c r="V139" i="8"/>
  <c r="V146" i="8" s="1"/>
  <c r="V153" i="8" s="1"/>
  <c r="I139" i="8"/>
  <c r="I146" i="8" s="1"/>
  <c r="I153" i="8" s="1"/>
  <c r="J139" i="8"/>
  <c r="J146" i="8" s="1"/>
  <c r="J153" i="8" s="1"/>
  <c r="L139" i="8"/>
  <c r="L146" i="8" s="1"/>
  <c r="L153" i="8" s="1"/>
  <c r="D168" i="8"/>
  <c r="E218" i="8"/>
  <c r="AF167" i="8"/>
  <c r="K168" i="8"/>
  <c r="F145" i="8"/>
  <c r="E276" i="8"/>
  <c r="F278" i="8"/>
  <c r="R168" i="8"/>
  <c r="AD168" i="8"/>
  <c r="AB152" i="8"/>
  <c r="P152" i="8"/>
  <c r="N162" i="8"/>
  <c r="L162" i="8"/>
  <c r="I162" i="8"/>
  <c r="O162" i="8"/>
  <c r="E162" i="8"/>
  <c r="AB162" i="8"/>
  <c r="V162" i="8"/>
  <c r="F162" i="8"/>
  <c r="M162" i="8"/>
  <c r="J162" i="8"/>
  <c r="K162" i="8"/>
  <c r="D162" i="8"/>
  <c r="P162" i="8"/>
  <c r="G162" i="8"/>
  <c r="H162" i="8"/>
  <c r="Y162" i="8"/>
  <c r="U162" i="8"/>
  <c r="S162" i="8"/>
  <c r="AE162" i="8"/>
  <c r="Z162" i="8"/>
  <c r="AD162" i="8"/>
  <c r="AC162" i="8"/>
  <c r="T162" i="8"/>
  <c r="AA162" i="8"/>
  <c r="Q162" i="8"/>
  <c r="R162" i="8"/>
  <c r="X162" i="8"/>
  <c r="W162" i="8"/>
  <c r="F282" i="8"/>
  <c r="AA168" i="8"/>
  <c r="AG167" i="8"/>
  <c r="E168" i="8"/>
  <c r="F218" i="8"/>
  <c r="V168" i="8"/>
  <c r="AC152" i="8"/>
  <c r="V145" i="8"/>
  <c r="AD145" i="8"/>
  <c r="E275" i="8"/>
  <c r="X152" i="8"/>
  <c r="Z168" i="8"/>
  <c r="W168" i="8"/>
  <c r="G152" i="8"/>
  <c r="AC168" i="8"/>
  <c r="Y168" i="8"/>
  <c r="AG142" i="8"/>
  <c r="AG46" i="8"/>
  <c r="Z145" i="8"/>
  <c r="F289" i="8"/>
  <c r="F227" i="8"/>
  <c r="AF142" i="8"/>
  <c r="AF46" i="8"/>
  <c r="M168" i="8"/>
  <c r="S168" i="8"/>
  <c r="J168" i="8"/>
  <c r="AE152" i="8"/>
  <c r="U145" i="8"/>
  <c r="AD173" i="8"/>
  <c r="P168" i="8"/>
  <c r="I168" i="8"/>
  <c r="F168" i="8"/>
  <c r="D152" i="8"/>
  <c r="M145" i="8"/>
  <c r="R145" i="8"/>
  <c r="F220" i="8"/>
  <c r="E277" i="8"/>
  <c r="E281" i="8"/>
  <c r="L152" i="8"/>
  <c r="L168" i="8"/>
  <c r="T168" i="8"/>
  <c r="X168" i="8"/>
  <c r="Q168" i="8"/>
  <c r="J145" i="8"/>
  <c r="H152" i="8"/>
  <c r="E152" i="8"/>
  <c r="F249" i="8" l="1"/>
  <c r="E179" i="8"/>
  <c r="AH138" i="8"/>
  <c r="L226" i="8"/>
  <c r="D149" i="8"/>
  <c r="F246" i="8"/>
  <c r="T173" i="8"/>
  <c r="G245" i="8" s="1"/>
  <c r="E173" i="8"/>
  <c r="E174" i="8" s="1"/>
  <c r="F239" i="8"/>
  <c r="Y173" i="8"/>
  <c r="H247" i="8" s="1"/>
  <c r="AE173" i="8"/>
  <c r="AE174" i="8" s="1"/>
  <c r="E247" i="8"/>
  <c r="Z173" i="8"/>
  <c r="G248" i="8" s="1"/>
  <c r="P173" i="8"/>
  <c r="P174" i="8" s="1"/>
  <c r="I243" i="8" s="1"/>
  <c r="F248" i="8"/>
  <c r="G282" i="8"/>
  <c r="K282" i="8" s="1"/>
  <c r="AG154" i="8"/>
  <c r="F326" i="8" s="1"/>
  <c r="H326" i="8" s="1"/>
  <c r="H173" i="8"/>
  <c r="G239" i="8" s="1"/>
  <c r="K278" i="8"/>
  <c r="G173" i="8"/>
  <c r="G174" i="8" s="1"/>
  <c r="AG147" i="8"/>
  <c r="F317" i="8" s="1"/>
  <c r="H317" i="8" s="1"/>
  <c r="K238" i="8"/>
  <c r="AF154" i="8"/>
  <c r="AG172" i="8"/>
  <c r="U173" i="8"/>
  <c r="U174" i="8" s="1"/>
  <c r="J245" i="8" s="1"/>
  <c r="O173" i="8"/>
  <c r="O174" i="8" s="1"/>
  <c r="J242" i="8" s="1"/>
  <c r="E237" i="8"/>
  <c r="S173" i="8"/>
  <c r="S174" i="8" s="1"/>
  <c r="U141" i="8"/>
  <c r="N173" i="8"/>
  <c r="G242" i="8" s="1"/>
  <c r="F243" i="8"/>
  <c r="AF147" i="8"/>
  <c r="K173" i="8"/>
  <c r="K174" i="8" s="1"/>
  <c r="M173" i="8"/>
  <c r="H241" i="8" s="1"/>
  <c r="L156" i="8"/>
  <c r="AH140" i="8"/>
  <c r="D308" i="8" s="1"/>
  <c r="R173" i="8"/>
  <c r="R174" i="8" s="1"/>
  <c r="I244" i="8" s="1"/>
  <c r="J173" i="8"/>
  <c r="J174" i="8" s="1"/>
  <c r="AB173" i="8"/>
  <c r="AB174" i="8" s="1"/>
  <c r="I249" i="8" s="1"/>
  <c r="V173" i="8"/>
  <c r="V174" i="8" s="1"/>
  <c r="I246" i="8" s="1"/>
  <c r="AF172" i="8"/>
  <c r="F171" i="8"/>
  <c r="P156" i="8"/>
  <c r="R141" i="8"/>
  <c r="F141" i="8"/>
  <c r="J141" i="8"/>
  <c r="AH167" i="8"/>
  <c r="Y141" i="8"/>
  <c r="P149" i="8"/>
  <c r="AB149" i="8"/>
  <c r="W141" i="8"/>
  <c r="V141" i="8"/>
  <c r="AB156" i="8"/>
  <c r="S156" i="8"/>
  <c r="N141" i="8"/>
  <c r="K141" i="8"/>
  <c r="AF145" i="8"/>
  <c r="E315" i="8" s="1"/>
  <c r="T149" i="8"/>
  <c r="O141" i="8"/>
  <c r="T141" i="8"/>
  <c r="F309" i="8"/>
  <c r="AB141" i="8"/>
  <c r="J281" i="8"/>
  <c r="H281" i="8"/>
  <c r="F259" i="8"/>
  <c r="I285" i="8"/>
  <c r="G285" i="8"/>
  <c r="AC169" i="8"/>
  <c r="J230" i="8" s="1"/>
  <c r="H230" i="8"/>
  <c r="G275" i="8"/>
  <c r="G289" i="8" s="1"/>
  <c r="P163" i="8"/>
  <c r="P179" i="8"/>
  <c r="E205" i="8"/>
  <c r="M141" i="8"/>
  <c r="I169" i="8"/>
  <c r="H220" i="8"/>
  <c r="E262" i="8"/>
  <c r="Z179" i="8"/>
  <c r="Z163" i="8"/>
  <c r="E210" i="8"/>
  <c r="AE146" i="8"/>
  <c r="AE141" i="8"/>
  <c r="F267" i="8"/>
  <c r="AE163" i="8"/>
  <c r="AE179" i="8"/>
  <c r="F212" i="8"/>
  <c r="I163" i="8"/>
  <c r="I179" i="8"/>
  <c r="F201" i="8"/>
  <c r="J278" i="8"/>
  <c r="H278" i="8"/>
  <c r="E307" i="8"/>
  <c r="E309" i="8" s="1"/>
  <c r="AH139" i="8"/>
  <c r="W174" i="8"/>
  <c r="J246" i="8" s="1"/>
  <c r="H246" i="8"/>
  <c r="D174" i="8"/>
  <c r="G237" i="8"/>
  <c r="G169" i="8"/>
  <c r="H219" i="8"/>
  <c r="J283" i="8"/>
  <c r="H283" i="8"/>
  <c r="J280" i="8"/>
  <c r="H280" i="8"/>
  <c r="F269" i="8"/>
  <c r="L163" i="8"/>
  <c r="L179" i="8"/>
  <c r="E203" i="8"/>
  <c r="AA174" i="8"/>
  <c r="H248" i="8"/>
  <c r="AB169" i="8"/>
  <c r="G230" i="8"/>
  <c r="AE169" i="8"/>
  <c r="H231" i="8"/>
  <c r="J152" i="8"/>
  <c r="J156" i="8" s="1"/>
  <c r="J149" i="8"/>
  <c r="L169" i="8"/>
  <c r="G222" i="8"/>
  <c r="J277" i="8"/>
  <c r="H277" i="8"/>
  <c r="F268" i="8"/>
  <c r="E267" i="8"/>
  <c r="F257" i="8"/>
  <c r="H275" i="8"/>
  <c r="AH142" i="8"/>
  <c r="AF141" i="8"/>
  <c r="AG141" i="8"/>
  <c r="I281" i="8"/>
  <c r="G281" i="8"/>
  <c r="Z169" i="8"/>
  <c r="G229" i="8"/>
  <c r="AA169" i="8"/>
  <c r="H229" i="8"/>
  <c r="Q163" i="8"/>
  <c r="Q179" i="8"/>
  <c r="F205" i="8"/>
  <c r="U163" i="8"/>
  <c r="U179" i="8"/>
  <c r="F207" i="8"/>
  <c r="M163" i="8"/>
  <c r="M179" i="8"/>
  <c r="F203" i="8"/>
  <c r="N163" i="8"/>
  <c r="N179" i="8"/>
  <c r="E204" i="8"/>
  <c r="AF168" i="8"/>
  <c r="G218" i="8"/>
  <c r="D169" i="8"/>
  <c r="Q146" i="8"/>
  <c r="Q141" i="8"/>
  <c r="W152" i="8"/>
  <c r="W156" i="8" s="1"/>
  <c r="W149" i="8"/>
  <c r="I141" i="8"/>
  <c r="I284" i="8"/>
  <c r="G284" i="8"/>
  <c r="E266" i="8"/>
  <c r="F260" i="8"/>
  <c r="AG162" i="8"/>
  <c r="E163" i="8"/>
  <c r="F199" i="8"/>
  <c r="J276" i="8"/>
  <c r="H276" i="8"/>
  <c r="F262" i="8"/>
  <c r="W179" i="8"/>
  <c r="W163" i="8"/>
  <c r="F208" i="8"/>
  <c r="E199" i="8"/>
  <c r="AF162" i="8"/>
  <c r="D179" i="8"/>
  <c r="D163" i="8"/>
  <c r="F264" i="8"/>
  <c r="F256" i="8"/>
  <c r="X179" i="8"/>
  <c r="X163" i="8"/>
  <c r="E209" i="8"/>
  <c r="X146" i="8"/>
  <c r="X141" i="8"/>
  <c r="AC174" i="8"/>
  <c r="J249" i="8" s="1"/>
  <c r="H249" i="8"/>
  <c r="J288" i="8"/>
  <c r="H288" i="8"/>
  <c r="J285" i="8"/>
  <c r="H285" i="8"/>
  <c r="I286" i="8"/>
  <c r="G286" i="8"/>
  <c r="N152" i="8"/>
  <c r="N156" i="8" s="1"/>
  <c r="N149" i="8"/>
  <c r="P169" i="8"/>
  <c r="G224" i="8"/>
  <c r="E265" i="8"/>
  <c r="E289" i="8"/>
  <c r="S163" i="8"/>
  <c r="S179" i="8"/>
  <c r="F206" i="8"/>
  <c r="F266" i="8"/>
  <c r="AD174" i="8"/>
  <c r="I250" i="8" s="1"/>
  <c r="G250" i="8"/>
  <c r="AA163" i="8"/>
  <c r="AA179" i="8"/>
  <c r="F210" i="8"/>
  <c r="E317" i="8"/>
  <c r="T174" i="8"/>
  <c r="I245" i="8" s="1"/>
  <c r="AD169" i="8"/>
  <c r="I231" i="8" s="1"/>
  <c r="G231" i="8"/>
  <c r="I174" i="8"/>
  <c r="J239" i="8" s="1"/>
  <c r="H239" i="8"/>
  <c r="F152" i="8"/>
  <c r="F156" i="8" s="1"/>
  <c r="F149" i="8"/>
  <c r="J282" i="8"/>
  <c r="H282" i="8"/>
  <c r="D153" i="8"/>
  <c r="D156" i="8" s="1"/>
  <c r="J284" i="8"/>
  <c r="H284" i="8"/>
  <c r="E257" i="8"/>
  <c r="E263" i="8"/>
  <c r="E258" i="8"/>
  <c r="J169" i="8"/>
  <c r="G221" i="8"/>
  <c r="Y169" i="8"/>
  <c r="H228" i="8"/>
  <c r="G156" i="8"/>
  <c r="AD152" i="8"/>
  <c r="AD156" i="8" s="1"/>
  <c r="AD149" i="8"/>
  <c r="V169" i="8"/>
  <c r="I227" i="8" s="1"/>
  <c r="G227" i="8"/>
  <c r="L141" i="8"/>
  <c r="T163" i="8"/>
  <c r="T179" i="8"/>
  <c r="E207" i="8"/>
  <c r="H163" i="8"/>
  <c r="H179" i="8"/>
  <c r="E201" i="8"/>
  <c r="V163" i="8"/>
  <c r="V179" i="8"/>
  <c r="E208" i="8"/>
  <c r="G276" i="8"/>
  <c r="I276" i="8"/>
  <c r="G141" i="8"/>
  <c r="O152" i="8"/>
  <c r="O156" i="8" s="1"/>
  <c r="O149" i="8"/>
  <c r="I280" i="8"/>
  <c r="G280" i="8"/>
  <c r="D306" i="8"/>
  <c r="D296" i="8"/>
  <c r="K149" i="8"/>
  <c r="R149" i="8"/>
  <c r="R152" i="8"/>
  <c r="R156" i="8" s="1"/>
  <c r="E268" i="8"/>
  <c r="S169" i="8"/>
  <c r="J225" i="8" s="1"/>
  <c r="H225" i="8"/>
  <c r="AD163" i="8"/>
  <c r="AD179" i="8"/>
  <c r="E212" i="8"/>
  <c r="K169" i="8"/>
  <c r="J221" i="8" s="1"/>
  <c r="H221" i="8"/>
  <c r="J287" i="8"/>
  <c r="H287" i="8"/>
  <c r="H146" i="8"/>
  <c r="H141" i="8"/>
  <c r="E260" i="8"/>
  <c r="E264" i="8"/>
  <c r="Z141" i="8"/>
  <c r="I277" i="8"/>
  <c r="G277" i="8"/>
  <c r="V149" i="8"/>
  <c r="V152" i="8"/>
  <c r="V156" i="8" s="1"/>
  <c r="F232" i="8"/>
  <c r="O163" i="8"/>
  <c r="O179" i="8"/>
  <c r="F204" i="8"/>
  <c r="T169" i="8"/>
  <c r="G226" i="8"/>
  <c r="J279" i="8"/>
  <c r="H279" i="8"/>
  <c r="M152" i="8"/>
  <c r="M156" i="8" s="1"/>
  <c r="M149" i="8"/>
  <c r="F258" i="8"/>
  <c r="Y152" i="8"/>
  <c r="Y156" i="8" s="1"/>
  <c r="Y149" i="8"/>
  <c r="M169" i="8"/>
  <c r="H222" i="8"/>
  <c r="Z149" i="8"/>
  <c r="Z152" i="8"/>
  <c r="Z156" i="8" s="1"/>
  <c r="W169" i="8"/>
  <c r="H227" i="8"/>
  <c r="AG168" i="8"/>
  <c r="E169" i="8"/>
  <c r="H218" i="8"/>
  <c r="K163" i="8"/>
  <c r="K179" i="8"/>
  <c r="F202" i="8"/>
  <c r="AC146" i="8"/>
  <c r="AC141" i="8"/>
  <c r="F263" i="8"/>
  <c r="F261" i="8"/>
  <c r="R179" i="8"/>
  <c r="R163" i="8"/>
  <c r="E206" i="8"/>
  <c r="J179" i="8"/>
  <c r="J163" i="8"/>
  <c r="E202" i="8"/>
  <c r="E232" i="8"/>
  <c r="E146" i="8"/>
  <c r="E141" i="8"/>
  <c r="J286" i="8"/>
  <c r="H286" i="8"/>
  <c r="E256" i="8"/>
  <c r="E259" i="8"/>
  <c r="U149" i="8"/>
  <c r="U152" i="8"/>
  <c r="U156" i="8" s="1"/>
  <c r="G149" i="8"/>
  <c r="I287" i="8"/>
  <c r="G287" i="8"/>
  <c r="I283" i="8"/>
  <c r="G283" i="8"/>
  <c r="Y163" i="8"/>
  <c r="Y179" i="8"/>
  <c r="F209" i="8"/>
  <c r="F163" i="8"/>
  <c r="F179" i="8"/>
  <c r="E200" i="8"/>
  <c r="L174" i="8"/>
  <c r="I241" i="8" s="1"/>
  <c r="G241" i="8"/>
  <c r="Q174" i="8"/>
  <c r="J243" i="8" s="1"/>
  <c r="H243" i="8"/>
  <c r="I152" i="8"/>
  <c r="I156" i="8" s="1"/>
  <c r="I149" i="8"/>
  <c r="H169" i="8"/>
  <c r="I220" i="8" s="1"/>
  <c r="G220" i="8"/>
  <c r="X174" i="8"/>
  <c r="I247" i="8" s="1"/>
  <c r="G247" i="8"/>
  <c r="Q169" i="8"/>
  <c r="H224" i="8"/>
  <c r="P141" i="8"/>
  <c r="AG145" i="8"/>
  <c r="X169" i="8"/>
  <c r="G228" i="8"/>
  <c r="L149" i="8"/>
  <c r="I288" i="8"/>
  <c r="G288" i="8"/>
  <c r="F169" i="8"/>
  <c r="G219" i="8"/>
  <c r="E269" i="8"/>
  <c r="F265" i="8"/>
  <c r="E261" i="8"/>
  <c r="I279" i="8"/>
  <c r="G279" i="8"/>
  <c r="T156" i="8"/>
  <c r="H309" i="8"/>
  <c r="AD141" i="8"/>
  <c r="AC179" i="8"/>
  <c r="AC163" i="8"/>
  <c r="F211" i="8"/>
  <c r="G163" i="8"/>
  <c r="G179" i="8"/>
  <c r="F200" i="8"/>
  <c r="AB179" i="8"/>
  <c r="AB163" i="8"/>
  <c r="E211" i="8"/>
  <c r="R169" i="8"/>
  <c r="G225" i="8"/>
  <c r="AA146" i="8"/>
  <c r="AA141" i="8"/>
  <c r="S149" i="8"/>
  <c r="D141" i="8"/>
  <c r="S141" i="8"/>
  <c r="N169" i="8"/>
  <c r="G223" i="8"/>
  <c r="O169" i="8"/>
  <c r="H223" i="8"/>
  <c r="K156" i="8"/>
  <c r="AG179" i="8" l="1"/>
  <c r="D191" i="8" s="1"/>
  <c r="AF179" i="8"/>
  <c r="G246" i="8"/>
  <c r="H245" i="8"/>
  <c r="L245" i="8" s="1"/>
  <c r="H237" i="8"/>
  <c r="Y174" i="8"/>
  <c r="J247" i="8" s="1"/>
  <c r="L247" i="8" s="1"/>
  <c r="M174" i="8"/>
  <c r="J241" i="8" s="1"/>
  <c r="L241" i="8" s="1"/>
  <c r="H174" i="8"/>
  <c r="I239" i="8" s="1"/>
  <c r="K239" i="8" s="1"/>
  <c r="Z174" i="8"/>
  <c r="I248" i="8" s="1"/>
  <c r="K248" i="8" s="1"/>
  <c r="E251" i="8"/>
  <c r="H250" i="8"/>
  <c r="H240" i="8"/>
  <c r="F251" i="8"/>
  <c r="AH154" i="8"/>
  <c r="D326" i="8" s="1"/>
  <c r="H238" i="8"/>
  <c r="H244" i="8"/>
  <c r="P171" i="8"/>
  <c r="H242" i="8"/>
  <c r="L242" i="8" s="1"/>
  <c r="E326" i="8"/>
  <c r="N174" i="8"/>
  <c r="AH172" i="8"/>
  <c r="AH147" i="8"/>
  <c r="D317" i="8" s="1"/>
  <c r="G243" i="8"/>
  <c r="K243" i="8" s="1"/>
  <c r="D298" i="8"/>
  <c r="G244" i="8"/>
  <c r="K244" i="8" s="1"/>
  <c r="AF173" i="8"/>
  <c r="AG173" i="8"/>
  <c r="G240" i="8"/>
  <c r="L285" i="8"/>
  <c r="G249" i="8"/>
  <c r="K249" i="8" s="1"/>
  <c r="V171" i="8"/>
  <c r="L284" i="8"/>
  <c r="K276" i="8"/>
  <c r="L249" i="8"/>
  <c r="R171" i="8"/>
  <c r="L280" i="8"/>
  <c r="L281" i="8"/>
  <c r="L279" i="8"/>
  <c r="L246" i="8"/>
  <c r="L276" i="8"/>
  <c r="AC166" i="8"/>
  <c r="L243" i="8"/>
  <c r="K247" i="8"/>
  <c r="L225" i="8"/>
  <c r="L239" i="8"/>
  <c r="L278" i="8"/>
  <c r="M278" i="8" s="1"/>
  <c r="L230" i="8"/>
  <c r="V166" i="8"/>
  <c r="L282" i="8"/>
  <c r="M282" i="8" s="1"/>
  <c r="AH168" i="8"/>
  <c r="W171" i="8"/>
  <c r="L288" i="8"/>
  <c r="I171" i="8"/>
  <c r="K279" i="8"/>
  <c r="K220" i="8"/>
  <c r="K241" i="8"/>
  <c r="K283" i="8"/>
  <c r="L277" i="8"/>
  <c r="L221" i="8"/>
  <c r="K231" i="8"/>
  <c r="K284" i="8"/>
  <c r="K281" i="8"/>
  <c r="L283" i="8"/>
  <c r="Q171" i="8"/>
  <c r="AH162" i="8"/>
  <c r="K277" i="8"/>
  <c r="K286" i="8"/>
  <c r="K285" i="8"/>
  <c r="U171" i="8"/>
  <c r="AF152" i="8"/>
  <c r="E324" i="8" s="1"/>
  <c r="AC171" i="8"/>
  <c r="G180" i="8"/>
  <c r="G164" i="8"/>
  <c r="G161" i="8" s="1"/>
  <c r="H200" i="8"/>
  <c r="F270" i="8"/>
  <c r="G199" i="8"/>
  <c r="AF163" i="8"/>
  <c r="D164" i="8"/>
  <c r="D161" i="8" s="1"/>
  <c r="D180" i="8"/>
  <c r="I262" i="8"/>
  <c r="G262" i="8"/>
  <c r="I275" i="8"/>
  <c r="J259" i="8"/>
  <c r="H259" i="8"/>
  <c r="Y180" i="8"/>
  <c r="Y164" i="8"/>
  <c r="Y161" i="8" s="1"/>
  <c r="H209" i="8"/>
  <c r="R180" i="8"/>
  <c r="R164" i="8"/>
  <c r="G206" i="8"/>
  <c r="K180" i="8"/>
  <c r="K164" i="8"/>
  <c r="K161" i="8" s="1"/>
  <c r="H202" i="8"/>
  <c r="I226" i="8"/>
  <c r="K226" i="8" s="1"/>
  <c r="M226" i="8" s="1"/>
  <c r="T166" i="8"/>
  <c r="J266" i="8"/>
  <c r="H266" i="8"/>
  <c r="H289" i="8"/>
  <c r="I237" i="8"/>
  <c r="D171" i="8"/>
  <c r="J240" i="8"/>
  <c r="K171" i="8"/>
  <c r="AE153" i="8"/>
  <c r="AE156" i="8" s="1"/>
  <c r="AE149" i="8"/>
  <c r="AB164" i="8"/>
  <c r="AB161" i="8" s="1"/>
  <c r="AB180" i="8"/>
  <c r="G211" i="8"/>
  <c r="H232" i="8"/>
  <c r="I223" i="8"/>
  <c r="K223" i="8" s="1"/>
  <c r="N166" i="8"/>
  <c r="K166" i="8"/>
  <c r="E270" i="8"/>
  <c r="J227" i="8"/>
  <c r="L227" i="8" s="1"/>
  <c r="W166" i="8"/>
  <c r="J237" i="8"/>
  <c r="L237" i="8" s="1"/>
  <c r="H153" i="8"/>
  <c r="H156" i="8" s="1"/>
  <c r="H149" i="8"/>
  <c r="I240" i="8"/>
  <c r="J171" i="8"/>
  <c r="I224" i="8"/>
  <c r="K224" i="8" s="1"/>
  <c r="P166" i="8"/>
  <c r="X180" i="8"/>
  <c r="X164" i="8"/>
  <c r="G209" i="8"/>
  <c r="J264" i="8"/>
  <c r="H264" i="8"/>
  <c r="W180" i="8"/>
  <c r="W164" i="8"/>
  <c r="H208" i="8"/>
  <c r="I266" i="8"/>
  <c r="G266" i="8"/>
  <c r="I218" i="8"/>
  <c r="AF169" i="8"/>
  <c r="D166" i="8"/>
  <c r="J219" i="8"/>
  <c r="L219" i="8" s="1"/>
  <c r="G166" i="8"/>
  <c r="D307" i="8"/>
  <c r="D309" i="8" s="1"/>
  <c r="E310" i="8" s="1"/>
  <c r="D297" i="8"/>
  <c r="J267" i="8"/>
  <c r="H267" i="8"/>
  <c r="X171" i="8"/>
  <c r="E171" i="8"/>
  <c r="O171" i="8"/>
  <c r="G256" i="8"/>
  <c r="G270" i="8" s="1"/>
  <c r="J258" i="8"/>
  <c r="H258" i="8"/>
  <c r="I264" i="8"/>
  <c r="G264" i="8"/>
  <c r="L287" i="8"/>
  <c r="H164" i="8"/>
  <c r="H180" i="8"/>
  <c r="G201" i="8"/>
  <c r="I263" i="8"/>
  <c r="G263" i="8"/>
  <c r="J244" i="8"/>
  <c r="S171" i="8"/>
  <c r="G232" i="8"/>
  <c r="I267" i="8"/>
  <c r="G267" i="8"/>
  <c r="I222" i="8"/>
  <c r="K222" i="8" s="1"/>
  <c r="L166" i="8"/>
  <c r="J248" i="8"/>
  <c r="L248" i="8" s="1"/>
  <c r="AA171" i="8"/>
  <c r="I164" i="8"/>
  <c r="I180" i="8"/>
  <c r="H201" i="8"/>
  <c r="AD166" i="8"/>
  <c r="AB171" i="8"/>
  <c r="J269" i="8"/>
  <c r="H269" i="8"/>
  <c r="I225" i="8"/>
  <c r="K225" i="8" s="1"/>
  <c r="R166" i="8"/>
  <c r="I261" i="8"/>
  <c r="G261" i="8"/>
  <c r="I219" i="8"/>
  <c r="K219" i="8" s="1"/>
  <c r="F166" i="8"/>
  <c r="I259" i="8"/>
  <c r="G259" i="8"/>
  <c r="O164" i="8"/>
  <c r="O180" i="8"/>
  <c r="H204" i="8"/>
  <c r="I260" i="8"/>
  <c r="G260" i="8"/>
  <c r="I221" i="8"/>
  <c r="K221" i="8" s="1"/>
  <c r="J166" i="8"/>
  <c r="J229" i="8"/>
  <c r="L229" i="8" s="1"/>
  <c r="AA166" i="8"/>
  <c r="H166" i="8"/>
  <c r="J223" i="8"/>
  <c r="L223" i="8" s="1"/>
  <c r="O166" i="8"/>
  <c r="AC180" i="8"/>
  <c r="AC164" i="8"/>
  <c r="H211" i="8"/>
  <c r="J218" i="8"/>
  <c r="L218" i="8" s="1"/>
  <c r="AG169" i="8"/>
  <c r="E166" i="8"/>
  <c r="J222" i="8"/>
  <c r="L222" i="8" s="1"/>
  <c r="M166" i="8"/>
  <c r="G257" i="8"/>
  <c r="I257" i="8"/>
  <c r="AF146" i="8"/>
  <c r="AG152" i="8"/>
  <c r="T171" i="8"/>
  <c r="S166" i="8"/>
  <c r="K288" i="8"/>
  <c r="J224" i="8"/>
  <c r="L224" i="8" s="1"/>
  <c r="Q166" i="8"/>
  <c r="K287" i="8"/>
  <c r="K246" i="8"/>
  <c r="J228" i="8"/>
  <c r="L228" i="8" s="1"/>
  <c r="Y166" i="8"/>
  <c r="AA164" i="8"/>
  <c r="AA180" i="8"/>
  <c r="H210" i="8"/>
  <c r="I265" i="8"/>
  <c r="G265" i="8"/>
  <c r="E213" i="8"/>
  <c r="J262" i="8"/>
  <c r="H262" i="8"/>
  <c r="H199" i="8"/>
  <c r="AG163" i="8"/>
  <c r="E180" i="8"/>
  <c r="E164" i="8"/>
  <c r="U164" i="8"/>
  <c r="U180" i="8"/>
  <c r="H207" i="8"/>
  <c r="I229" i="8"/>
  <c r="K229" i="8" s="1"/>
  <c r="Z166" i="8"/>
  <c r="Z164" i="8"/>
  <c r="G210" i="8"/>
  <c r="Z180" i="8"/>
  <c r="L171" i="8"/>
  <c r="I269" i="8"/>
  <c r="G269" i="8"/>
  <c r="I228" i="8"/>
  <c r="K228" i="8" s="1"/>
  <c r="X166" i="8"/>
  <c r="E153" i="8"/>
  <c r="AG146" i="8"/>
  <c r="F316" i="8" s="1"/>
  <c r="H316" i="8" s="1"/>
  <c r="E149" i="8"/>
  <c r="J263" i="8"/>
  <c r="H263" i="8"/>
  <c r="AD164" i="8"/>
  <c r="AD161" i="8" s="1"/>
  <c r="AD180" i="8"/>
  <c r="G212" i="8"/>
  <c r="M164" i="8"/>
  <c r="M180" i="8"/>
  <c r="H203" i="8"/>
  <c r="Q164" i="8"/>
  <c r="Q180" i="8"/>
  <c r="H205" i="8"/>
  <c r="J275" i="8"/>
  <c r="J289" i="8" s="1"/>
  <c r="F315" i="8"/>
  <c r="F213" i="8"/>
  <c r="J250" i="8"/>
  <c r="AE171" i="8"/>
  <c r="AH179" i="8"/>
  <c r="D190" i="8"/>
  <c r="J268" i="8"/>
  <c r="H268" i="8"/>
  <c r="J220" i="8"/>
  <c r="L220" i="8" s="1"/>
  <c r="I166" i="8"/>
  <c r="V164" i="8"/>
  <c r="V180" i="8"/>
  <c r="G208" i="8"/>
  <c r="T164" i="8"/>
  <c r="T180" i="8"/>
  <c r="G207" i="8"/>
  <c r="X153" i="8"/>
  <c r="X156" i="8" s="1"/>
  <c r="X149" i="8"/>
  <c r="H256" i="8"/>
  <c r="H270" i="8" s="1"/>
  <c r="J260" i="8"/>
  <c r="H260" i="8"/>
  <c r="N164" i="8"/>
  <c r="N161" i="8" s="1"/>
  <c r="N180" i="8"/>
  <c r="G204" i="8"/>
  <c r="J257" i="8"/>
  <c r="H257" i="8"/>
  <c r="J231" i="8"/>
  <c r="L231" i="8" s="1"/>
  <c r="AE166" i="8"/>
  <c r="L180" i="8"/>
  <c r="L164" i="8"/>
  <c r="G203" i="8"/>
  <c r="AE180" i="8"/>
  <c r="AE164" i="8"/>
  <c r="H212" i="8"/>
  <c r="AA153" i="8"/>
  <c r="AA156" i="8" s="1"/>
  <c r="AA149" i="8"/>
  <c r="J265" i="8"/>
  <c r="H265" i="8"/>
  <c r="G200" i="8"/>
  <c r="F164" i="8"/>
  <c r="F180" i="8"/>
  <c r="L286" i="8"/>
  <c r="J164" i="8"/>
  <c r="J161" i="8" s="1"/>
  <c r="J180" i="8"/>
  <c r="G202" i="8"/>
  <c r="J261" i="8"/>
  <c r="H261" i="8"/>
  <c r="AC153" i="8"/>
  <c r="AC156" i="8" s="1"/>
  <c r="AC149" i="8"/>
  <c r="I268" i="8"/>
  <c r="G268" i="8"/>
  <c r="K280" i="8"/>
  <c r="K227" i="8"/>
  <c r="I258" i="8"/>
  <c r="G258" i="8"/>
  <c r="K245" i="8"/>
  <c r="K250" i="8"/>
  <c r="S180" i="8"/>
  <c r="S164" i="8"/>
  <c r="H206" i="8"/>
  <c r="Q153" i="8"/>
  <c r="Q156" i="8" s="1"/>
  <c r="Q149" i="8"/>
  <c r="I230" i="8"/>
  <c r="K230" i="8" s="1"/>
  <c r="AB166" i="8"/>
  <c r="J238" i="8"/>
  <c r="G171" i="8"/>
  <c r="P180" i="8"/>
  <c r="P164" i="8"/>
  <c r="G205" i="8"/>
  <c r="AD171" i="8"/>
  <c r="AH145" i="8"/>
  <c r="Y171" i="8" l="1"/>
  <c r="M281" i="8"/>
  <c r="AG180" i="8"/>
  <c r="E191" i="8" s="1"/>
  <c r="AF180" i="8"/>
  <c r="F298" i="8"/>
  <c r="AG174" i="8"/>
  <c r="L238" i="8"/>
  <c r="M238" i="8" s="1"/>
  <c r="L244" i="8"/>
  <c r="M244" i="8" s="1"/>
  <c r="M171" i="8"/>
  <c r="AG171" i="8" s="1"/>
  <c r="I298" i="8" s="1"/>
  <c r="K298" i="8" s="1"/>
  <c r="M230" i="8"/>
  <c r="H171" i="8"/>
  <c r="D299" i="8"/>
  <c r="AF174" i="8"/>
  <c r="L240" i="8"/>
  <c r="N171" i="8"/>
  <c r="Z171" i="8"/>
  <c r="L250" i="8"/>
  <c r="M250" i="8" s="1"/>
  <c r="I242" i="8"/>
  <c r="K242" i="8" s="1"/>
  <c r="M242" i="8" s="1"/>
  <c r="M285" i="8"/>
  <c r="H251" i="8"/>
  <c r="M249" i="8"/>
  <c r="AH173" i="8"/>
  <c r="M279" i="8"/>
  <c r="E298" i="8"/>
  <c r="G251" i="8"/>
  <c r="AH152" i="8"/>
  <c r="D324" i="8" s="1"/>
  <c r="M243" i="8"/>
  <c r="M280" i="8"/>
  <c r="M276" i="8"/>
  <c r="K240" i="8"/>
  <c r="M240" i="8" s="1"/>
  <c r="M246" i="8"/>
  <c r="M277" i="8"/>
  <c r="L257" i="8"/>
  <c r="M284" i="8"/>
  <c r="M241" i="8"/>
  <c r="M220" i="8"/>
  <c r="M221" i="8"/>
  <c r="M239" i="8"/>
  <c r="K268" i="8"/>
  <c r="K265" i="8"/>
  <c r="M247" i="8"/>
  <c r="L267" i="8"/>
  <c r="K266" i="8"/>
  <c r="M219" i="8"/>
  <c r="M248" i="8"/>
  <c r="K267" i="8"/>
  <c r="K259" i="8"/>
  <c r="M225" i="8"/>
  <c r="L266" i="8"/>
  <c r="L259" i="8"/>
  <c r="M286" i="8"/>
  <c r="M231" i="8"/>
  <c r="L263" i="8"/>
  <c r="M288" i="8"/>
  <c r="M283" i="8"/>
  <c r="M245" i="8"/>
  <c r="L265" i="8"/>
  <c r="L268" i="8"/>
  <c r="L269" i="8"/>
  <c r="K258" i="8"/>
  <c r="L260" i="8"/>
  <c r="K257" i="8"/>
  <c r="L264" i="8"/>
  <c r="K261" i="8"/>
  <c r="M228" i="8"/>
  <c r="K263" i="8"/>
  <c r="K264" i="8"/>
  <c r="K269" i="8"/>
  <c r="M222" i="8"/>
  <c r="L261" i="8"/>
  <c r="L262" i="8"/>
  <c r="AF153" i="8"/>
  <c r="AF156" i="8" s="1"/>
  <c r="K260" i="8"/>
  <c r="L258" i="8"/>
  <c r="K262" i="8"/>
  <c r="E296" i="8"/>
  <c r="D315" i="8"/>
  <c r="M224" i="8"/>
  <c r="Q181" i="8"/>
  <c r="Q182" i="8" s="1"/>
  <c r="Q183" i="8" s="1"/>
  <c r="Q184" i="8" s="1"/>
  <c r="Q185" i="8" s="1"/>
  <c r="Q186" i="8" s="1"/>
  <c r="Q187" i="8" s="1"/>
  <c r="J205" i="8"/>
  <c r="L205" i="8" s="1"/>
  <c r="J204" i="8"/>
  <c r="L204" i="8" s="1"/>
  <c r="O181" i="8"/>
  <c r="O182" i="8" s="1"/>
  <c r="O183" i="8" s="1"/>
  <c r="O184" i="8" s="1"/>
  <c r="O185" i="8" s="1"/>
  <c r="O186" i="8" s="1"/>
  <c r="O187" i="8" s="1"/>
  <c r="O161" i="8"/>
  <c r="X181" i="8"/>
  <c r="X182" i="8" s="1"/>
  <c r="X183" i="8" s="1"/>
  <c r="X184" i="8" s="1"/>
  <c r="X185" i="8" s="1"/>
  <c r="X186" i="8" s="1"/>
  <c r="X187" i="8" s="1"/>
  <c r="I209" i="8"/>
  <c r="K209" i="8" s="1"/>
  <c r="R181" i="8"/>
  <c r="R182" i="8" s="1"/>
  <c r="R183" i="8" s="1"/>
  <c r="R184" i="8" s="1"/>
  <c r="R185" i="8" s="1"/>
  <c r="R186" i="8" s="1"/>
  <c r="R187" i="8" s="1"/>
  <c r="I206" i="8"/>
  <c r="K206" i="8" s="1"/>
  <c r="R161" i="8"/>
  <c r="I289" i="8"/>
  <c r="K289" i="8" s="1"/>
  <c r="K275" i="8"/>
  <c r="AH163" i="8"/>
  <c r="M227" i="8"/>
  <c r="H213" i="8"/>
  <c r="J211" i="8"/>
  <c r="L211" i="8" s="1"/>
  <c r="AC181" i="8"/>
  <c r="AC182" i="8" s="1"/>
  <c r="AC183" i="8" s="1"/>
  <c r="AC184" i="8" s="1"/>
  <c r="AC185" i="8" s="1"/>
  <c r="AC186" i="8" s="1"/>
  <c r="AC187" i="8" s="1"/>
  <c r="AC161" i="8"/>
  <c r="H181" i="8"/>
  <c r="H182" i="8" s="1"/>
  <c r="H183" i="8" s="1"/>
  <c r="H184" i="8" s="1"/>
  <c r="H185" i="8" s="1"/>
  <c r="H186" i="8" s="1"/>
  <c r="H187" i="8" s="1"/>
  <c r="I201" i="8"/>
  <c r="K201" i="8" s="1"/>
  <c r="H161" i="8"/>
  <c r="I211" i="8"/>
  <c r="K211" i="8" s="1"/>
  <c r="AB181" i="8"/>
  <c r="AB182" i="8" s="1"/>
  <c r="AB183" i="8" s="1"/>
  <c r="AB184" i="8" s="1"/>
  <c r="AB185" i="8" s="1"/>
  <c r="AB186" i="8" s="1"/>
  <c r="AB187" i="8" s="1"/>
  <c r="L275" i="8"/>
  <c r="G213" i="8"/>
  <c r="G181" i="8"/>
  <c r="G182" i="8" s="1"/>
  <c r="G183" i="8" s="1"/>
  <c r="G184" i="8" s="1"/>
  <c r="G185" i="8" s="1"/>
  <c r="G186" i="8" s="1"/>
  <c r="G187" i="8" s="1"/>
  <c r="J200" i="8"/>
  <c r="L200" i="8" s="1"/>
  <c r="E316" i="8"/>
  <c r="E318" i="8" s="1"/>
  <c r="AH146" i="8"/>
  <c r="AF149" i="8"/>
  <c r="M181" i="8"/>
  <c r="M182" i="8" s="1"/>
  <c r="M183" i="8" s="1"/>
  <c r="M184" i="8" s="1"/>
  <c r="M185" i="8" s="1"/>
  <c r="M186" i="8" s="1"/>
  <c r="M187" i="8" s="1"/>
  <c r="J203" i="8"/>
  <c r="L203" i="8" s="1"/>
  <c r="AG166" i="8"/>
  <c r="I297" i="8" s="1"/>
  <c r="K297" i="8" s="1"/>
  <c r="W181" i="8"/>
  <c r="W182" i="8" s="1"/>
  <c r="W183" i="8" s="1"/>
  <c r="W184" i="8" s="1"/>
  <c r="W185" i="8" s="1"/>
  <c r="W186" i="8" s="1"/>
  <c r="W187" i="8" s="1"/>
  <c r="J208" i="8"/>
  <c r="L208" i="8" s="1"/>
  <c r="W161" i="8"/>
  <c r="Y181" i="8"/>
  <c r="Y182" i="8" s="1"/>
  <c r="Y183" i="8" s="1"/>
  <c r="Y184" i="8" s="1"/>
  <c r="Y185" i="8" s="1"/>
  <c r="Y186" i="8" s="1"/>
  <c r="Y187" i="8" s="1"/>
  <c r="J209" i="8"/>
  <c r="L209" i="8" s="1"/>
  <c r="M229" i="8"/>
  <c r="AG153" i="8"/>
  <c r="F325" i="8" s="1"/>
  <c r="H325" i="8" s="1"/>
  <c r="E156" i="8"/>
  <c r="U181" i="8"/>
  <c r="U182" i="8" s="1"/>
  <c r="U183" i="8" s="1"/>
  <c r="U184" i="8" s="1"/>
  <c r="U185" i="8" s="1"/>
  <c r="U186" i="8" s="1"/>
  <c r="U187" i="8" s="1"/>
  <c r="J207" i="8"/>
  <c r="L207" i="8" s="1"/>
  <c r="U161" i="8"/>
  <c r="AA181" i="8"/>
  <c r="AA182" i="8" s="1"/>
  <c r="AA183" i="8" s="1"/>
  <c r="AA184" i="8" s="1"/>
  <c r="AA185" i="8" s="1"/>
  <c r="AA186" i="8" s="1"/>
  <c r="AA187" i="8" s="1"/>
  <c r="J210" i="8"/>
  <c r="L210" i="8" s="1"/>
  <c r="AA161" i="8"/>
  <c r="I256" i="8"/>
  <c r="I270" i="8" s="1"/>
  <c r="K270" i="8" s="1"/>
  <c r="L289" i="8"/>
  <c r="I205" i="8"/>
  <c r="K205" i="8" s="1"/>
  <c r="P181" i="8"/>
  <c r="P182" i="8" s="1"/>
  <c r="P183" i="8" s="1"/>
  <c r="P184" i="8" s="1"/>
  <c r="P185" i="8" s="1"/>
  <c r="P186" i="8" s="1"/>
  <c r="P187" i="8" s="1"/>
  <c r="P161" i="8"/>
  <c r="F181" i="8"/>
  <c r="F182" i="8" s="1"/>
  <c r="F183" i="8" s="1"/>
  <c r="F184" i="8" s="1"/>
  <c r="F185" i="8" s="1"/>
  <c r="F186" i="8" s="1"/>
  <c r="F187" i="8" s="1"/>
  <c r="I200" i="8"/>
  <c r="K200" i="8" s="1"/>
  <c r="F161" i="8"/>
  <c r="AE181" i="8"/>
  <c r="AE182" i="8" s="1"/>
  <c r="AE183" i="8" s="1"/>
  <c r="AE184" i="8" s="1"/>
  <c r="AE185" i="8" s="1"/>
  <c r="AE186" i="8" s="1"/>
  <c r="AE187" i="8" s="1"/>
  <c r="J212" i="8"/>
  <c r="L212" i="8" s="1"/>
  <c r="AE161" i="8"/>
  <c r="T181" i="8"/>
  <c r="T182" i="8" s="1"/>
  <c r="T183" i="8" s="1"/>
  <c r="T184" i="8" s="1"/>
  <c r="T185" i="8" s="1"/>
  <c r="T186" i="8" s="1"/>
  <c r="T187" i="8" s="1"/>
  <c r="I207" i="8"/>
  <c r="K207" i="8" s="1"/>
  <c r="T161" i="8"/>
  <c r="Z181" i="8"/>
  <c r="Z182" i="8" s="1"/>
  <c r="Z183" i="8" s="1"/>
  <c r="Z184" i="8" s="1"/>
  <c r="Z185" i="8" s="1"/>
  <c r="Z186" i="8" s="1"/>
  <c r="Z187" i="8" s="1"/>
  <c r="I210" i="8"/>
  <c r="K210" i="8" s="1"/>
  <c r="Z161" i="8"/>
  <c r="J256" i="8"/>
  <c r="F324" i="8"/>
  <c r="I203" i="8"/>
  <c r="K203" i="8" s="1"/>
  <c r="L181" i="8"/>
  <c r="L182" i="8" s="1"/>
  <c r="L183" i="8" s="1"/>
  <c r="L184" i="8" s="1"/>
  <c r="L185" i="8" s="1"/>
  <c r="L186" i="8" s="1"/>
  <c r="L187" i="8" s="1"/>
  <c r="L161" i="8"/>
  <c r="V181" i="8"/>
  <c r="V182" i="8" s="1"/>
  <c r="V183" i="8" s="1"/>
  <c r="V184" i="8" s="1"/>
  <c r="V185" i="8" s="1"/>
  <c r="V186" i="8" s="1"/>
  <c r="V187" i="8" s="1"/>
  <c r="I208" i="8"/>
  <c r="K208" i="8" s="1"/>
  <c r="V161" i="8"/>
  <c r="AG149" i="8"/>
  <c r="E181" i="8"/>
  <c r="J199" i="8"/>
  <c r="AG164" i="8"/>
  <c r="E161" i="8"/>
  <c r="M287" i="8"/>
  <c r="I181" i="8"/>
  <c r="I182" i="8" s="1"/>
  <c r="I183" i="8" s="1"/>
  <c r="I184" i="8" s="1"/>
  <c r="I185" i="8" s="1"/>
  <c r="I186" i="8" s="1"/>
  <c r="I187" i="8" s="1"/>
  <c r="J201" i="8"/>
  <c r="L201" i="8" s="1"/>
  <c r="I161" i="8"/>
  <c r="AH169" i="8"/>
  <c r="E190" i="8"/>
  <c r="E192" i="8" s="1"/>
  <c r="C123" i="21" s="1"/>
  <c r="AH180" i="8"/>
  <c r="Q161" i="8"/>
  <c r="S181" i="8"/>
  <c r="S182" i="8" s="1"/>
  <c r="S183" i="8" s="1"/>
  <c r="S184" i="8" s="1"/>
  <c r="S185" i="8" s="1"/>
  <c r="S186" i="8" s="1"/>
  <c r="S187" i="8" s="1"/>
  <c r="J206" i="8"/>
  <c r="L206" i="8" s="1"/>
  <c r="S161" i="8"/>
  <c r="D192" i="8"/>
  <c r="C110" i="21" s="1"/>
  <c r="J232" i="8"/>
  <c r="L232" i="8" s="1"/>
  <c r="AF166" i="8"/>
  <c r="M223" i="8"/>
  <c r="K181" i="8"/>
  <c r="K182" i="8" s="1"/>
  <c r="K183" i="8" s="1"/>
  <c r="K184" i="8" s="1"/>
  <c r="K185" i="8" s="1"/>
  <c r="K186" i="8" s="1"/>
  <c r="K187" i="8" s="1"/>
  <c r="J202" i="8"/>
  <c r="L202" i="8" s="1"/>
  <c r="M161" i="8"/>
  <c r="X161" i="8"/>
  <c r="J181" i="8"/>
  <c r="J182" i="8" s="1"/>
  <c r="J183" i="8" s="1"/>
  <c r="J184" i="8" s="1"/>
  <c r="J185" i="8" s="1"/>
  <c r="J186" i="8" s="1"/>
  <c r="J187" i="8" s="1"/>
  <c r="I202" i="8"/>
  <c r="K202" i="8" s="1"/>
  <c r="I204" i="8"/>
  <c r="K204" i="8" s="1"/>
  <c r="N181" i="8"/>
  <c r="N182" i="8" s="1"/>
  <c r="N183" i="8" s="1"/>
  <c r="N184" i="8" s="1"/>
  <c r="N185" i="8" s="1"/>
  <c r="N186" i="8" s="1"/>
  <c r="N187" i="8" s="1"/>
  <c r="F318" i="8"/>
  <c r="H315" i="8"/>
  <c r="H318" i="8" s="1"/>
  <c r="AD181" i="8"/>
  <c r="AD182" i="8" s="1"/>
  <c r="AD183" i="8" s="1"/>
  <c r="AD184" i="8" s="1"/>
  <c r="AD185" i="8" s="1"/>
  <c r="AD186" i="8" s="1"/>
  <c r="AD187" i="8" s="1"/>
  <c r="I212" i="8"/>
  <c r="K212" i="8" s="1"/>
  <c r="I232" i="8"/>
  <c r="K232" i="8" s="1"/>
  <c r="K218" i="8"/>
  <c r="M218" i="8" s="1"/>
  <c r="J251" i="8"/>
  <c r="K237" i="8"/>
  <c r="M237" i="8" s="1"/>
  <c r="I199" i="8"/>
  <c r="D181" i="8"/>
  <c r="AF164" i="8"/>
  <c r="C113" i="21" l="1"/>
  <c r="E110" i="21"/>
  <c r="E113" i="21" s="1"/>
  <c r="E114" i="21" s="1"/>
  <c r="C126" i="21"/>
  <c r="E123" i="21"/>
  <c r="E126" i="21" s="1"/>
  <c r="E127" i="21" s="1"/>
  <c r="G298" i="8"/>
  <c r="AH174" i="8"/>
  <c r="AF171" i="8"/>
  <c r="H298" i="8" s="1"/>
  <c r="M204" i="8"/>
  <c r="L251" i="8"/>
  <c r="I251" i="8"/>
  <c r="K251" i="8" s="1"/>
  <c r="M267" i="8"/>
  <c r="F296" i="8"/>
  <c r="G296" i="8" s="1"/>
  <c r="M257" i="8"/>
  <c r="M262" i="8"/>
  <c r="M268" i="8"/>
  <c r="AH164" i="8"/>
  <c r="M205" i="8"/>
  <c r="M203" i="8"/>
  <c r="M232" i="8"/>
  <c r="M265" i="8"/>
  <c r="M259" i="8"/>
  <c r="M266" i="8"/>
  <c r="E325" i="8"/>
  <c r="E327" i="8" s="1"/>
  <c r="M263" i="8"/>
  <c r="M258" i="8"/>
  <c r="M275" i="8"/>
  <c r="M260" i="8"/>
  <c r="M269" i="8"/>
  <c r="M209" i="8"/>
  <c r="M261" i="8"/>
  <c r="M264" i="8"/>
  <c r="M210" i="8"/>
  <c r="AF161" i="8"/>
  <c r="H296" i="8" s="1"/>
  <c r="M202" i="8"/>
  <c r="M207" i="8"/>
  <c r="H297" i="8"/>
  <c r="AH166" i="8"/>
  <c r="K256" i="8"/>
  <c r="J270" i="8"/>
  <c r="L270" i="8" s="1"/>
  <c r="M270" i="8" s="1"/>
  <c r="L256" i="8"/>
  <c r="AH149" i="8"/>
  <c r="E297" i="8"/>
  <c r="E299" i="8" s="1"/>
  <c r="D316" i="8"/>
  <c r="D318" i="8" s="1"/>
  <c r="E319" i="8" s="1"/>
  <c r="M200" i="8"/>
  <c r="M208" i="8"/>
  <c r="I213" i="8"/>
  <c r="K213" i="8" s="1"/>
  <c r="K199" i="8"/>
  <c r="M212" i="8"/>
  <c r="M289" i="8"/>
  <c r="AH153" i="8"/>
  <c r="J213" i="8"/>
  <c r="L213" i="8" s="1"/>
  <c r="L199" i="8"/>
  <c r="M211" i="8"/>
  <c r="E182" i="8"/>
  <c r="AG181" i="8"/>
  <c r="F191" i="8" s="1"/>
  <c r="F327" i="8"/>
  <c r="H324" i="8"/>
  <c r="H327" i="8" s="1"/>
  <c r="AF181" i="8"/>
  <c r="D182" i="8"/>
  <c r="AG156" i="8"/>
  <c r="AH156" i="8" s="1"/>
  <c r="M201" i="8"/>
  <c r="AG161" i="8"/>
  <c r="I296" i="8" s="1"/>
  <c r="M206" i="8"/>
  <c r="D127" i="21" l="1"/>
  <c r="C128" i="21" s="1"/>
  <c r="D191" i="21"/>
  <c r="D195" i="21" s="1"/>
  <c r="D114" i="21"/>
  <c r="C115" i="21" s="1"/>
  <c r="C191" i="21"/>
  <c r="M251" i="8"/>
  <c r="AH171" i="8"/>
  <c r="M199" i="8"/>
  <c r="AF182" i="8"/>
  <c r="D183" i="8"/>
  <c r="D325" i="8"/>
  <c r="D327" i="8" s="1"/>
  <c r="E328" i="8" s="1"/>
  <c r="F297" i="8"/>
  <c r="F299" i="8" s="1"/>
  <c r="I299" i="8"/>
  <c r="K296" i="8"/>
  <c r="K299" i="8" s="1"/>
  <c r="M213" i="8"/>
  <c r="AG182" i="8"/>
  <c r="G191" i="8" s="1"/>
  <c r="E183" i="8"/>
  <c r="H299" i="8"/>
  <c r="F190" i="8"/>
  <c r="AH181" i="8"/>
  <c r="M256" i="8"/>
  <c r="AH161" i="8"/>
  <c r="C195" i="21" l="1"/>
  <c r="F192" i="8"/>
  <c r="C137" i="21" s="1"/>
  <c r="G297" i="8"/>
  <c r="G299" i="8" s="1"/>
  <c r="K300" i="8" s="1"/>
  <c r="AG183" i="8"/>
  <c r="H191" i="8" s="1"/>
  <c r="E184" i="8"/>
  <c r="AF183" i="8"/>
  <c r="D184" i="8"/>
  <c r="G190" i="8"/>
  <c r="G192" i="8" s="1"/>
  <c r="C151" i="21" s="1"/>
  <c r="AH182" i="8"/>
  <c r="C140" i="21" l="1"/>
  <c r="E137" i="21"/>
  <c r="E140" i="21" s="1"/>
  <c r="E141" i="21" s="1"/>
  <c r="C154" i="21"/>
  <c r="E151" i="21"/>
  <c r="E154" i="21" s="1"/>
  <c r="E155" i="21" s="1"/>
  <c r="AF184" i="8"/>
  <c r="D185" i="8"/>
  <c r="I300" i="8"/>
  <c r="H190" i="8"/>
  <c r="H192" i="8" s="1"/>
  <c r="C165" i="21" s="1"/>
  <c r="AH183" i="8"/>
  <c r="E185" i="8"/>
  <c r="AG184" i="8"/>
  <c r="I191" i="8" s="1"/>
  <c r="F310" i="8"/>
  <c r="H310" i="8"/>
  <c r="H319" i="8"/>
  <c r="F319" i="8"/>
  <c r="F328" i="8"/>
  <c r="H328" i="8"/>
  <c r="H300" i="8"/>
  <c r="D155" i="21" l="1"/>
  <c r="C156" i="21" s="1"/>
  <c r="F191" i="21"/>
  <c r="F195" i="21" s="1"/>
  <c r="C168" i="21"/>
  <c r="E165" i="21"/>
  <c r="E168" i="21" s="1"/>
  <c r="E169" i="21" s="1"/>
  <c r="E191" i="21"/>
  <c r="D141" i="21"/>
  <c r="C142" i="21" s="1"/>
  <c r="G301" i="8"/>
  <c r="D311" i="8"/>
  <c r="E186" i="8"/>
  <c r="AG185" i="8"/>
  <c r="J191" i="8" s="1"/>
  <c r="D186" i="8"/>
  <c r="AF185" i="8"/>
  <c r="I190" i="8"/>
  <c r="I192" i="8" s="1"/>
  <c r="C179" i="21" s="1"/>
  <c r="AH184" i="8"/>
  <c r="C182" i="21" l="1"/>
  <c r="E179" i="21"/>
  <c r="E182" i="21" s="1"/>
  <c r="E183" i="21" s="1"/>
  <c r="E195" i="21"/>
  <c r="G191" i="21"/>
  <c r="G195" i="21" s="1"/>
  <c r="D169" i="21"/>
  <c r="C170" i="21" s="1"/>
  <c r="J190" i="8"/>
  <c r="J192" i="8" s="1"/>
  <c r="AH185" i="8"/>
  <c r="D187" i="8"/>
  <c r="AF187" i="8" s="1"/>
  <c r="AF186" i="8"/>
  <c r="AG186" i="8"/>
  <c r="K191" i="8" s="1"/>
  <c r="E187" i="8"/>
  <c r="AG187" i="8" s="1"/>
  <c r="L191" i="8" s="1"/>
  <c r="H191" i="21" l="1"/>
  <c r="H195" i="21" s="1"/>
  <c r="D183" i="21"/>
  <c r="C184" i="21" s="1"/>
  <c r="M191" i="8"/>
  <c r="K190" i="8"/>
  <c r="K192" i="8" s="1"/>
  <c r="AH186" i="8"/>
  <c r="L190" i="8"/>
  <c r="AH187" i="8"/>
  <c r="I191" i="21" l="1"/>
  <c r="L192" i="8"/>
  <c r="M190" i="8"/>
  <c r="M192" i="8" s="1"/>
  <c r="K191" i="21" l="1"/>
  <c r="K195" i="21" s="1"/>
  <c r="I195" i="21"/>
  <c r="J196" i="21" s="1"/>
  <c r="K196" i="21" l="1"/>
  <c r="I197" i="21"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monitoria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pólizas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 ref="C48"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<sst xmlns="http://schemas.openxmlformats.org/spreadsheetml/2006/main" count="2800" uniqueCount="1273">
  <si>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</si>
  <si>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</si>
  <si>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</si>
  <si>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</si>
  <si>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</si>
  <si>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</si>
  <si>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</si>
  <si>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</si>
  <si>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Control de cambios a los proyectos</t>
  </si>
  <si>
    <t>PDI-07</t>
  </si>
  <si>
    <t>Nombre del indicador de propósito al cual le apunta este proyecto</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</si>
  <si>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</si>
  <si>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</si>
  <si>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</si>
  <si>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</si>
  <si>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</si>
  <si>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</si>
  <si>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</si>
  <si>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</si>
  <si>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</si>
  <si>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</si>
  <si>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</si>
  <si>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</si>
  <si>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</si>
  <si>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</si>
  <si>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</si>
  <si>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</si>
  <si>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</si>
  <si>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</si>
  <si>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</si>
  <si>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</si>
  <si>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</si>
  <si>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</si>
  <si>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</si>
  <si>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</si>
  <si>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</si>
  <si>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</si>
  <si>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</si>
  <si>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</si>
  <si>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</si>
  <si>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</si>
  <si>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</si>
  <si>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</si>
  <si>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</si>
  <si>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</si>
  <si>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</si>
  <si>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</si>
  <si>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</si>
  <si>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</si>
  <si>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</si>
  <si>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</si>
  <si>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</si>
  <si>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</si>
  <si>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</si>
  <si>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</si>
  <si>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</si>
  <si>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</si>
  <si>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</si>
  <si>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</si>
  <si>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</si>
  <si>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</si>
  <si>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</si>
  <si>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</si>
  <si>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</si>
  <si>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</si>
  <si>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</si>
  <si>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</si>
  <si>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</si>
  <si>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</si>
  <si>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</si>
  <si>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</si>
  <si>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</si>
  <si>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</si>
  <si>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</si>
  <si>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</si>
  <si>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</si>
  <si>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</si>
  <si>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</si>
  <si>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</si>
  <si>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</si>
  <si>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</si>
  <si>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</si>
  <si>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</si>
  <si>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</si>
  <si>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</si>
  <si>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</si>
  <si>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</si>
  <si>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</si>
  <si>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</si>
  <si>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</si>
  <si>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</si>
  <si>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</si>
  <si>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</si>
  <si>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</si>
  <si>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</si>
  <si>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</si>
  <si>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Libros y/o revistas</t>
  </si>
  <si>
    <t>Nación</t>
  </si>
  <si>
    <t xml:space="preserve">Departamento </t>
  </si>
  <si>
    <t xml:space="preserve">Municipio </t>
  </si>
  <si>
    <t>Nombre del Plan Operativo</t>
  </si>
  <si>
    <t>Descripción</t>
  </si>
  <si>
    <t>Recursos UTP inversión</t>
  </si>
  <si>
    <t>Número de estudiantes vinculados al programa de Prácticas Universitarias</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</si>
  <si>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</si>
  <si>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</si>
  <si>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</si>
  <si>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</si>
  <si>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</si>
  <si>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</si>
  <si>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</si>
  <si>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</si>
  <si>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</si>
  <si>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</si>
  <si>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</si>
  <si>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</si>
  <si>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</si>
  <si>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</si>
  <si>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</si>
  <si>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</si>
  <si>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</si>
  <si>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</si>
  <si>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</si>
  <si>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</si>
  <si>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</si>
  <si>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</si>
  <si>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</si>
  <si>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</si>
  <si>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</si>
  <si>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</si>
  <si>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</si>
  <si>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</si>
  <si>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</si>
  <si>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</si>
  <si>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</si>
  <si>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</si>
  <si>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</si>
  <si>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</si>
  <si>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</si>
  <si>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</si>
  <si>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</si>
  <si>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</si>
  <si>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</si>
  <si>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</si>
  <si>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</si>
  <si>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</si>
  <si>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</si>
  <si>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</si>
  <si>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</si>
  <si>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</si>
  <si>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</si>
  <si>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</si>
  <si>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</si>
  <si>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</si>
  <si>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</si>
  <si>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</si>
  <si>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</si>
  <si>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</si>
  <si>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</si>
  <si>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</si>
  <si>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</si>
  <si>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</si>
  <si>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</si>
  <si>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</si>
  <si>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</si>
  <si>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</si>
  <si>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</si>
  <si>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</si>
  <si>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</si>
  <si>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</si>
  <si>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</si>
  <si>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</si>
  <si>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</si>
  <si>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</si>
  <si>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</si>
  <si>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</si>
  <si>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</si>
  <si>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</si>
  <si>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</si>
  <si>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</si>
  <si>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</si>
  <si>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</si>
  <si>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</si>
  <si>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</si>
  <si>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</si>
  <si>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</si>
  <si>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</si>
  <si>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</si>
  <si>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</si>
  <si>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</si>
  <si>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</si>
  <si>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</si>
  <si>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</si>
  <si>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</si>
  <si>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</si>
  <si>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</si>
  <si>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</si>
  <si>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</si>
  <si>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</si>
  <si>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</si>
  <si>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</si>
  <si>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</si>
  <si>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</si>
  <si>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</si>
  <si>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</si>
  <si>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</si>
  <si>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</si>
  <si>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</si>
  <si>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</si>
  <si>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</si>
  <si>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</si>
  <si>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</si>
  <si>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</si>
  <si>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</si>
  <si>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</si>
  <si>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</si>
  <si>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</si>
  <si>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</si>
  <si>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</si>
  <si>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</si>
  <si>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</si>
  <si>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</si>
  <si>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</si>
  <si>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</si>
  <si>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</si>
  <si>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</si>
  <si>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</si>
  <si>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</si>
  <si>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</si>
  <si>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</si>
  <si>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</si>
  <si>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</si>
  <si>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</si>
  <si>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</si>
  <si>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</si>
  <si>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</si>
  <si>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</si>
  <si>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</si>
  <si>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</si>
  <si>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</si>
  <si>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</si>
  <si>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</si>
  <si>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</si>
  <si>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</si>
  <si>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</si>
  <si>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</si>
  <si>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</si>
  <si>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</si>
  <si>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</si>
  <si>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</si>
  <si>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</si>
  <si>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</si>
  <si>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</si>
  <si>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</si>
  <si>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</si>
  <si>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</si>
  <si>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</si>
  <si>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</si>
  <si>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</si>
  <si>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</si>
  <si>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</si>
  <si>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</si>
  <si>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</si>
  <si>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</si>
  <si>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</si>
  <si>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</si>
  <si>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</si>
  <si>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</si>
  <si>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</si>
  <si>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</si>
  <si>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</si>
  <si>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</si>
  <si>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</si>
  <si>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</si>
  <si>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</si>
  <si>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</si>
  <si>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</si>
  <si>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</si>
  <si>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</si>
  <si>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</si>
  <si>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</si>
  <si>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</si>
  <si>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</si>
  <si>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</si>
  <si>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</si>
  <si>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</si>
  <si>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</si>
  <si>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</si>
  <si>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</si>
  <si>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</si>
  <si>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</si>
  <si>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</si>
  <si>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</si>
  <si>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</si>
  <si>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</si>
  <si>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</si>
  <si>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</si>
  <si>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</si>
  <si>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</si>
  <si>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</si>
  <si>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</si>
  <si>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</si>
  <si>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</si>
  <si>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</si>
  <si>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</si>
  <si>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</si>
  <si>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</si>
  <si>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</si>
  <si>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</si>
  <si>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</si>
  <si>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</si>
  <si>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</si>
  <si>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</si>
  <si>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</si>
  <si>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</si>
  <si>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</si>
  <si>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</si>
  <si>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</si>
  <si>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</si>
  <si>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</si>
  <si>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</si>
  <si>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</si>
  <si>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</si>
  <si>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</si>
  <si>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</si>
  <si>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</si>
  <si>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</si>
  <si>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</si>
  <si>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</si>
  <si>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</si>
  <si>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</si>
  <si>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</si>
  <si>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</si>
  <si>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</si>
  <si>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</si>
  <si>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</si>
  <si>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</si>
  <si>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</si>
  <si>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</si>
  <si>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</si>
  <si>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</si>
  <si>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</si>
  <si>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</si>
  <si>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</si>
  <si>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</si>
  <si>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</si>
  <si>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</si>
  <si>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</si>
  <si>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</si>
  <si>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</si>
  <si>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</si>
  <si>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</si>
  <si>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</si>
  <si>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</si>
  <si>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</si>
  <si>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</si>
  <si>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</si>
  <si>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</si>
  <si>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</si>
  <si>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</si>
  <si>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</si>
  <si>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</si>
  <si>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</si>
  <si>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</si>
  <si>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</si>
  <si>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</si>
  <si>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</si>
  <si>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</si>
  <si>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</si>
  <si>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</si>
  <si>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</si>
  <si>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</si>
  <si>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</si>
  <si>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</si>
  <si>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</si>
  <si>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</si>
  <si>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</si>
  <si>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</si>
  <si>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</si>
  <si>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</si>
  <si>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</si>
  <si>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</si>
  <si>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</si>
  <si>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</si>
  <si>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</si>
  <si>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</si>
  <si>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</si>
  <si>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</si>
  <si>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</si>
  <si>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</si>
  <si>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</si>
  <si>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</si>
  <si>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</si>
  <si>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</si>
  <si>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</si>
  <si>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</si>
  <si>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</si>
  <si>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</si>
  <si>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</si>
  <si>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</si>
  <si>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</si>
  <si>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</si>
  <si>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</si>
  <si>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</si>
  <si>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</si>
  <si>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</si>
  <si>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</si>
  <si>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</si>
  <si>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</si>
  <si>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</si>
  <si>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</si>
  <si>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</si>
  <si>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</si>
  <si>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</si>
  <si>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</si>
  <si>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</si>
  <si>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</si>
  <si>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</si>
  <si>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</si>
  <si>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</si>
  <si>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</si>
  <si>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</si>
  <si>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</si>
  <si>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</si>
  <si>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</si>
  <si>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</si>
  <si>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</si>
  <si>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</si>
  <si>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</si>
  <si>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</si>
  <si>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</si>
  <si>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</si>
  <si>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</si>
  <si>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</si>
  <si>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</si>
  <si>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</si>
  <si>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</si>
  <si>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</si>
  <si>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</si>
  <si>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</si>
  <si>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</si>
  <si>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</si>
  <si>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</si>
  <si>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</si>
  <si>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</si>
  <si>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</si>
  <si>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</si>
  <si>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</si>
  <si>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</si>
  <si>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</si>
  <si>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</si>
  <si>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</si>
  <si>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</si>
  <si>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</si>
  <si>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</si>
  <si>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</si>
  <si>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</si>
  <si>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</si>
  <si>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</si>
  <si>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</si>
  <si>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</si>
  <si>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</si>
  <si>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</si>
  <si>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</si>
  <si>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</si>
  <si>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</si>
  <si>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</si>
  <si>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</si>
  <si>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</si>
  <si>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</si>
  <si>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</si>
  <si>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</si>
  <si>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</si>
  <si>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</si>
  <si>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</si>
  <si>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</si>
  <si>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</si>
  <si>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</si>
  <si>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</si>
  <si>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</si>
  <si>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</si>
  <si>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</si>
  <si>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</si>
  <si>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</si>
  <si>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</si>
  <si>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</si>
  <si>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</si>
  <si>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</si>
  <si>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</si>
  <si>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</si>
  <si>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</si>
  <si>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</si>
  <si>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</si>
  <si>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</si>
  <si>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</si>
  <si>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</si>
  <si>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</si>
  <si>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</si>
  <si>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</si>
  <si>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</si>
  <si>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</si>
  <si>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</si>
  <si>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</si>
  <si>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</si>
  <si>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</si>
  <si>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</si>
  <si>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</si>
  <si>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</si>
  <si>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</si>
  <si>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</si>
  <si>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</si>
  <si>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</si>
  <si>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</si>
  <si>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</si>
  <si>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</si>
  <si>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</si>
  <si>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</si>
  <si>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</si>
  <si>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</si>
  <si>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</si>
  <si>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</si>
  <si>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</si>
  <si>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</si>
  <si>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</si>
  <si>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</si>
  <si>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</si>
  <si>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</si>
  <si>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</si>
  <si>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</si>
  <si>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</si>
  <si>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</si>
  <si>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</si>
  <si>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</si>
  <si>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</si>
  <si>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</si>
  <si>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</si>
  <si>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</si>
  <si>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</si>
  <si>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</si>
  <si>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</si>
  <si>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</si>
  <si>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</si>
  <si>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</si>
  <si>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</si>
  <si>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</si>
  <si>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</si>
  <si>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</si>
  <si>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</si>
  <si>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</si>
  <si>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</si>
  <si>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</si>
  <si>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</si>
  <si>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</si>
  <si>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</si>
  <si>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</si>
  <si>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</si>
  <si>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</si>
  <si>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</si>
  <si>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</si>
  <si>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</si>
  <si>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</si>
  <si>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</si>
  <si>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</si>
  <si>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</si>
  <si>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</si>
  <si>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</si>
  <si>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</si>
  <si>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</si>
  <si>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</si>
  <si>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</si>
  <si>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</si>
  <si>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</si>
  <si>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</si>
  <si>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</si>
  <si>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</si>
  <si>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</si>
  <si>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</si>
  <si>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</si>
  <si>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</si>
  <si>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</si>
  <si>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</si>
  <si>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</si>
  <si>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</si>
  <si>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</si>
  <si>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</si>
  <si>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</si>
  <si>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</si>
  <si>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</si>
  <si>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</si>
  <si>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</si>
  <si>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</si>
  <si>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</si>
  <si>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</si>
  <si>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</si>
  <si>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</si>
  <si>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</si>
  <si>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</si>
  <si>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</si>
  <si>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</si>
  <si>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</si>
  <si>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</si>
  <si>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</si>
  <si>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</si>
  <si>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</si>
  <si>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</si>
  <si>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</si>
  <si>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</si>
  <si>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</si>
  <si>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</si>
  <si>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</si>
  <si>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</si>
  <si>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</si>
  <si>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</si>
  <si>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</si>
  <si>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</si>
  <si>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</si>
  <si>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</si>
  <si>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</si>
  <si>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</si>
  <si>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</si>
  <si>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</si>
  <si>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</si>
  <si>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</si>
  <si>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</si>
  <si>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</si>
  <si>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</si>
  <si>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</si>
  <si>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</si>
  <si>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</si>
  <si>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</si>
  <si>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</si>
  <si>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</si>
  <si>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</si>
  <si>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</si>
  <si>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</si>
  <si>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</si>
  <si>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</si>
  <si>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</si>
  <si>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</si>
  <si>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</si>
  <si>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</si>
  <si>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</si>
  <si>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</si>
  <si>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</si>
  <si>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</si>
  <si>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</si>
  <si>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</si>
  <si>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</si>
  <si>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</si>
  <si>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</si>
  <si>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</si>
  <si>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</si>
  <si>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</si>
  <si>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</si>
  <si>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</si>
  <si>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</si>
  <si>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</si>
  <si>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</si>
  <si>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</si>
  <si>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</si>
  <si>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</si>
  <si>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</si>
  <si>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</si>
  <si>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</si>
  <si>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</si>
  <si>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</si>
  <si>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</si>
  <si>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</si>
  <si>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</si>
  <si>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</si>
  <si>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</si>
  <si>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</si>
  <si>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</si>
  <si>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</si>
  <si>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</si>
  <si>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</si>
  <si>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</si>
  <si>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</si>
  <si>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</si>
  <si>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</si>
  <si>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</si>
  <si>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</si>
  <si>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</si>
  <si>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</si>
  <si>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</si>
  <si>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</si>
  <si>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</si>
  <si>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</si>
  <si>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</si>
  <si>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</si>
  <si>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</si>
  <si>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</si>
  <si>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</si>
  <si>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</si>
  <si>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</si>
  <si>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</si>
  <si>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</si>
  <si>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</si>
  <si>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</si>
  <si>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</si>
  <si>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</si>
  <si>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</si>
  <si>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</si>
  <si>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</si>
  <si>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</si>
  <si>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</si>
  <si>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</si>
  <si>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</si>
  <si>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</si>
  <si>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</si>
  <si>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</si>
  <si>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</si>
  <si>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</si>
  <si>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</si>
  <si>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</si>
  <si>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</si>
  <si>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</si>
  <si>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</si>
  <si>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</si>
  <si>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</si>
  <si>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</si>
  <si>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</si>
  <si>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</si>
  <si>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</si>
  <si>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</si>
  <si>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</si>
  <si>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</si>
  <si>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</si>
  <si>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</si>
  <si>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</si>
  <si>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</si>
  <si>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</si>
  <si>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</si>
  <si>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</si>
  <si>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</si>
  <si>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</si>
  <si>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</si>
  <si>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</si>
  <si>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</si>
  <si>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</si>
  <si>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</si>
  <si>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</si>
  <si>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</si>
  <si>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</si>
  <si>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</si>
  <si>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</si>
  <si>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</si>
  <si>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</si>
  <si>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</si>
  <si>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</si>
  <si>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</si>
  <si>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</si>
  <si>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</si>
  <si>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</si>
  <si>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</si>
  <si>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</si>
  <si>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</si>
  <si>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</si>
  <si>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</si>
  <si>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</si>
  <si>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</si>
  <si>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</si>
  <si>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</si>
  <si>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</si>
  <si>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</si>
  <si>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</si>
  <si>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</si>
  <si>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</si>
  <si>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</si>
  <si>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</si>
  <si>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</si>
  <si>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</si>
  <si>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</si>
  <si>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</si>
  <si>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</si>
  <si>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</si>
  <si>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X</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</si>
  <si>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</si>
  <si>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</si>
  <si>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</si>
  <si>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</si>
  <si>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</si>
  <si>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</si>
  <si>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</si>
  <si>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</si>
  <si>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</si>
  <si>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</si>
  <si>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</si>
  <si>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Causa Directa 3</t>
  </si>
  <si>
    <t>Objetivo específico 1</t>
  </si>
  <si>
    <t>Objetivo específico 2</t>
  </si>
  <si>
    <t>Objetivo específico 3</t>
  </si>
  <si>
    <t>Fines del proyecto</t>
  </si>
  <si>
    <t>Meta 2020</t>
  </si>
  <si>
    <t>Meta 2021</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</si>
  <si>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</si>
  <si>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</si>
  <si>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</si>
  <si>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</si>
  <si>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</si>
  <si>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</si>
  <si>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</si>
  <si>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</si>
  <si>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</si>
  <si>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</si>
  <si>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</si>
  <si>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</si>
  <si>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</si>
  <si>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</si>
  <si>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</si>
  <si>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</si>
  <si>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</si>
  <si>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</si>
  <si>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</si>
  <si>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</si>
  <si>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</si>
  <si>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</si>
  <si>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</si>
  <si>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</si>
  <si>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</si>
  <si>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</si>
  <si>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</si>
  <si>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</si>
  <si>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</si>
  <si>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</si>
  <si>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</si>
  <si>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</si>
  <si>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</si>
  <si>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</si>
  <si>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</si>
  <si>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</si>
  <si>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</si>
  <si>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</si>
  <si>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</si>
  <si>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</si>
  <si>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</si>
  <si>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</si>
  <si>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</si>
  <si>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</si>
  <si>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</si>
  <si>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</si>
  <si>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</si>
  <si>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</si>
  <si>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</si>
  <si>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</si>
  <si>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</si>
  <si>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</si>
  <si>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</si>
  <si>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</si>
  <si>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</si>
  <si>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</si>
  <si>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</si>
  <si>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</si>
  <si>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</si>
  <si>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</si>
  <si>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</si>
  <si>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</si>
  <si>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</si>
  <si>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</si>
  <si>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</si>
  <si>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</si>
  <si>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</si>
  <si>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</si>
  <si>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</si>
  <si>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</si>
  <si>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</si>
  <si>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</si>
  <si>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</si>
  <si>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</si>
  <si>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</si>
  <si>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</si>
  <si>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</si>
  <si>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</si>
  <si>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</si>
  <si>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</si>
  <si>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</si>
  <si>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</si>
  <si>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</si>
  <si>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</si>
  <si>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</si>
  <si>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</si>
  <si>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</si>
  <si>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</si>
  <si>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</si>
  <si>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</si>
  <si>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</si>
  <si>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</si>
  <si>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</si>
  <si>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</si>
  <si>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</si>
  <si>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</si>
  <si>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</si>
  <si>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</si>
  <si>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</si>
  <si>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</si>
  <si>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</si>
  <si>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</si>
  <si>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</si>
  <si>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</si>
  <si>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</si>
  <si>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</si>
  <si>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</si>
  <si>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</si>
  <si>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</si>
  <si>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</si>
  <si>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</si>
  <si>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</si>
  <si>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</si>
  <si>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</si>
  <si>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</si>
  <si>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</si>
  <si>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</si>
  <si>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</si>
  <si>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</si>
  <si>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</si>
  <si>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</si>
  <si>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</si>
  <si>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</si>
  <si>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</si>
  <si>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</si>
  <si>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</si>
  <si>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</si>
  <si>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</si>
  <si>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</si>
  <si>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</si>
  <si>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</si>
  <si>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</si>
  <si>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</si>
  <si>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</si>
  <si>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</si>
  <si>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</si>
  <si>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</si>
  <si>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</si>
  <si>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</si>
  <si>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</si>
  <si>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</si>
  <si>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</si>
  <si>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</si>
  <si>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PO2A2</t>
  </si>
  <si>
    <t>PO2A3</t>
  </si>
  <si>
    <t>PO2A4</t>
  </si>
  <si>
    <t>PO2A5</t>
  </si>
  <si>
    <t>PO2A6</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</si>
  <si>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</si>
  <si>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</si>
  <si>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</si>
  <si>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</si>
  <si>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</si>
  <si>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</si>
  <si>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</si>
  <si>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</si>
  <si>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</si>
  <si>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</si>
  <si>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</si>
  <si>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</si>
  <si>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</si>
  <si>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</si>
  <si>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</si>
  <si>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</si>
  <si>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</si>
  <si>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</si>
  <si>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</si>
  <si>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</si>
  <si>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</si>
  <si>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</si>
  <si>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</si>
  <si>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</si>
  <si>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</si>
  <si>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</si>
  <si>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</si>
  <si>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</si>
  <si>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</si>
  <si>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</si>
  <si>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</si>
  <si>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</si>
  <si>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</si>
  <si>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</si>
  <si>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</si>
  <si>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</si>
  <si>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</si>
  <si>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</si>
  <si>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</si>
  <si>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</si>
  <si>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</si>
  <si>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</si>
  <si>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</si>
  <si>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</si>
  <si>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</si>
  <si>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</si>
  <si>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</si>
  <si>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</si>
  <si>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</si>
  <si>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</si>
  <si>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</si>
  <si>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</si>
  <si>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</si>
  <si>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</si>
  <si>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</si>
  <si>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</si>
  <si>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</si>
  <si>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</si>
  <si>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</si>
  <si>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</si>
  <si>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</si>
  <si>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</si>
  <si>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</si>
  <si>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</si>
  <si>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Cultura de la legalidad, la transparencia, el gobierno corporativo y la participación ciudadana</t>
  </si>
  <si>
    <t>Gestión Estratégica para el Bienestar</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</si>
  <si>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</si>
  <si>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</si>
  <si>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</si>
  <si>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</si>
  <si>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</si>
  <si>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</si>
  <si>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</si>
  <si>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</si>
  <si>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</si>
  <si>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</si>
  <si>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Planeación</t>
  </si>
  <si>
    <t>Francisco Uribe</t>
  </si>
  <si>
    <t xml:space="preserve">Monitores de apoyo al proceso </t>
  </si>
  <si>
    <t>-</t>
  </si>
  <si>
    <t>Convocatoria, actas, fotografías, videos, listas de asistencia e informe final consolidado.</t>
  </si>
  <si>
    <t>Oscar Arango / Claudia P. Herrera</t>
  </si>
  <si>
    <t xml:space="preserve">Porcentaje de cumplimiento del plan operativo de la vigencia </t>
  </si>
  <si>
    <t>Porcentaje de cumplimiento de la vigencia</t>
  </si>
  <si>
    <t xml:space="preserve">Disponibilidad Financiera y voluntad de los actores sociales e institucionales.
Voluntad y disponibilidad de los actores institucionales para la articulación y el trabajo regional en los temas relacionados. </t>
  </si>
  <si>
    <t>Número de actividades realizadas</t>
  </si>
  <si>
    <t xml:space="preserve">Cumplimiento del plan operativo de la vigencia </t>
  </si>
  <si>
    <t xml:space="preserve">Los procesos de la Red de custodios, mercados agroecológicos, compras locales sostenibles y SPG promueven la agroecología como una agricultura sostenible y las redes de agricultura familiar.    </t>
  </si>
  <si>
    <t>En el mercado agroecológico "UTP: Alimentos para la vida" promueve el consumo saludable en la comunidad universitaria y sus visitantes</t>
  </si>
  <si>
    <t xml:space="preserve">El mercado agroecológico promueve el consumo y la producción sostenible en la comunidad universitaria   </t>
  </si>
  <si>
    <t>Comunidad en general, comunidad universitaria  (Estudiantes, Administrativos y Docentes)</t>
  </si>
  <si>
    <t>Insuficientes procesos de gestión que aporten a la integración académica, el desarrollo sostenible y la competitividad nacional</t>
  </si>
  <si>
    <t xml:space="preserve">Oscar Arango </t>
  </si>
  <si>
    <t xml:space="preserve">Oscar Arango / Aida Milena García </t>
  </si>
  <si>
    <t>Oscar Arango / Claudia P. Herrera/ Aida Milena García</t>
  </si>
  <si>
    <t>Aida Milena García</t>
  </si>
  <si>
    <t>SUEJE/ Centro de Gestión Ambiental/ Ciencias Agrarias y Agroindustria/ Facultad de Ingenierías y Tecnologías UTP/ Facultad de Ciencias Ambientales/ Programa de Turismo Sostenible/ Oficina de Internacionalización</t>
  </si>
  <si>
    <t>El proyecto está comprometido con procesos sostenibles, la transferencia de conocimiento para fortalecer la competitividad y agroindustria; el intercambio económico entre productores y consumidores, donde se suprime el actor intermediario, lo que se constituye en mejores beneficios tanto para el productor como para el consumidor.</t>
  </si>
  <si>
    <t>Oscar Arango/ Aida Milena García</t>
  </si>
  <si>
    <t>Convocatoria, actas, documentos maestros, fotografías, videos, listas de asistencia e informe final consolidado.</t>
  </si>
  <si>
    <t>Reuniones de concertación interna e interinstitucional</t>
  </si>
  <si>
    <t xml:space="preserve">Apoyo a observatorios </t>
  </si>
  <si>
    <t>Alianzas estratégicas</t>
  </si>
  <si>
    <t>Participación en la formulación, debate y socialización de políticas públicas asociadas</t>
  </si>
  <si>
    <t xml:space="preserve">Oscar Arango/ Yesica Tabares </t>
  </si>
  <si>
    <t xml:space="preserve">Levantamiento de información académica y producción de documentos </t>
  </si>
  <si>
    <t>Reuniones interinstitucionales y participación en procesos de política pública</t>
  </si>
  <si>
    <t>Mercado agroecológico</t>
  </si>
  <si>
    <t>Red de custodios de semillas</t>
  </si>
  <si>
    <t>Iniciativas que fomenten procesos de desarrollo sostenible regional, nacional e internacional</t>
  </si>
  <si>
    <t>Apoyo a observatorios</t>
  </si>
  <si>
    <t>Profesionales de apoyo al proyecto</t>
  </si>
  <si>
    <t>Acciones para aportar a la competitividad del sector productivo y los cafés especiales a nivel regional, nacional e internacional</t>
  </si>
  <si>
    <t>Profesional de apoyo al proceso</t>
  </si>
  <si>
    <t xml:space="preserve">Reuniones de concertación interna e interinstitucional </t>
  </si>
  <si>
    <t xml:space="preserve">Investigación y difusión del paisaje cultural cafetero  </t>
  </si>
  <si>
    <t xml:space="preserve">Generar procesos para  la integración académica, el desarrollo sostenible y la competitividad </t>
  </si>
  <si>
    <t xml:space="preserve">Actas, fotografías, videos, listas de asistencia e informe final consolidado. </t>
  </si>
  <si>
    <t>Planeación/ SUEJE</t>
  </si>
  <si>
    <t>Ofertas de formación en red en los que participa la UTP</t>
  </si>
  <si>
    <t>Proyectos de desarrollo sostenible en los que participa la UTP</t>
  </si>
  <si>
    <t>Proyectos de competitividad regional en los que participa la UTP</t>
  </si>
  <si>
    <t>Mide la participación de la Universidad en ofertas de formación en red</t>
  </si>
  <si>
    <t>Mide la participación de la Universidad en proyectos de desarrollo sostenible</t>
  </si>
  <si>
    <t>Mide la participación de la Universidad en proyectos de competitividad regional</t>
  </si>
  <si>
    <t>Sumatoria de  ofertas de formación en red en las que participa la Universidad</t>
  </si>
  <si>
    <t>Sumatoria de proyectos de competitividad regional en los que participa la Universidad</t>
  </si>
  <si>
    <t>Sumatoria de  proyectos de desarrollo sostenible en los que participa la Universidad</t>
  </si>
  <si>
    <t>Gestión del contexto y visibilidad nacional e internacional</t>
  </si>
  <si>
    <t>Procesos asociados al desarrollo sostenible, la competitividad y la movilización social</t>
  </si>
  <si>
    <t>1.1  Desarticulación interinstitucional para el trabajo en red en temáticas para el desarrollo sostenible.
1.2 Insuficientes iniciativas que fomenten procesos de desarrollo sostenible regional y nacional.</t>
  </si>
  <si>
    <t>3.1 Débil integración académica para la gestión de postgrados en red
3.2 Descontextualización en procesos académicos</t>
  </si>
  <si>
    <t>1.Débiles procesos que aporten al desarrollo sostenible.</t>
  </si>
  <si>
    <t>3. Insuficientes procesos para la integración académica.</t>
  </si>
  <si>
    <r>
      <t xml:space="preserve">Según el Informe de la Comisión sobre el Medio Ambiente y el Desarrollo (1987), «el desarrollo sostenible </t>
    </r>
    <r>
      <rPr>
        <i/>
        <sz val="11"/>
        <color indexed="8"/>
        <rFont val="Arial Narrow"/>
        <family val="2"/>
      </rPr>
      <t>se concib</t>
    </r>
    <r>
      <rPr>
        <sz val="11"/>
        <color indexed="8"/>
        <rFont val="Arial Narrow"/>
        <family val="2"/>
      </rPr>
      <t>e como la satisfacción de «las necesidades de la generación presente sin comprometer la capacidad de las generaciones futuras para satisfacer sus propias necesidades». En 2012, veinte años después de la histórica Cumbre de la Tierra, los líderes mundiales se reunirán de nuevo en Río de Janeiro a: 1) asegurar el compromiso político renovado con el desarrollo sostenible, 2) evaluar el progreso de su aplicación deficiente en el cumplimiento de los compromisos ya acordados, y 3) abordar los desafíos nuevos y emergentes. La Conferencia de las Naciones Unidas sobre el Desarrollo Sostenible, o Cumbre de la Tierra de Río 20, se centrará en dos temas: 1) economía verde en el contexto del desarrollo sostenible y la erradicación de la pobreza y 2) el marco institucional para el desarrollo sostenible.
El desarrollo sostenible puede ilustrarse como una figura de tres lados interdependientes, cuyos impactos positivos van directamente orientados al entorno tanto inmediato como lejano de las organizaciones. Son tres perspectivas: económica, social y ambiental, las cuales deben estar en perfecta armonía y equilibrio para que la sostenibilidad sea una estrategia rentable. Hoy se hace necesario continuar con dicho esfuerzo y profundizar las acciones que se adelantan desde la Academia.</t>
    </r>
  </si>
  <si>
    <t>1.1 Precario y obsoleto ordenamiento territorial.
1.2 Desconocimiento de diálogos de saberes para el desarrollo sostenible.
1.3. Bajo nivel de debate público.</t>
  </si>
  <si>
    <t>2.1  Profundización de la desigualdad.
2.2. Pérdida de oportunidades para la competitividad en el territorio.</t>
  </si>
  <si>
    <t>3.1 Bajo nivel de demanda de ofertas académicas de la Universidad.
3.2 Alta deserción de estudiantes.</t>
  </si>
  <si>
    <t>1. Desarrollo de la región sin criterios de sostenibilidad ambiental.</t>
  </si>
  <si>
    <t>2. Poca apropiación social del conocimiento y bajos niveles de competitividad.</t>
  </si>
  <si>
    <t>3. Oferta académica desarticulada con la realidad.</t>
  </si>
  <si>
    <t>1. Fortalecer los procesos que aportan al desarrollo sostenible.</t>
  </si>
  <si>
    <t>Realizar reuniones de concertación interna e interinstitucional</t>
  </si>
  <si>
    <t>Participar en la formulación, debate y socialización de políticas públicas asociadas</t>
  </si>
  <si>
    <t>Liderar y/o participar en iniciativas que fomenten procesos de desarrollo sostenible regional, nacional e internacional</t>
  </si>
  <si>
    <t>Fortalecer procesos como Agroecología, mercados agroecológicos y custodios de semillas</t>
  </si>
  <si>
    <t>Gestionar Alianzas estratégicas para el desarrollo sostenible</t>
  </si>
  <si>
    <t xml:space="preserve">Apoyar la red de observatorios </t>
  </si>
  <si>
    <t>Participar en ejercicios de planeación y ordenación del territorio</t>
  </si>
  <si>
    <t>Ejecutar acciones para aportar a la competitividad del sector productivo y los cafés especiales a nivel regional, nacional e internacional</t>
  </si>
  <si>
    <t>Consolidación de la educación virtual</t>
  </si>
  <si>
    <t>Universidad para la ciudadanía, la convivencia, la democracia y la paz</t>
  </si>
  <si>
    <t>Formación Vivencial</t>
  </si>
  <si>
    <t>2. Procesos desarticulados para la competitividad, la planeación del territorio y el ordenamiento territorial.</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</si>
  <si>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</si>
  <si>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</si>
  <si>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</si>
  <si>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</si>
  <si>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</si>
  <si>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Objetivo del pilar</t>
  </si>
  <si>
    <t xml:space="preserve">Excelencia Académica para la Formación Integral </t>
  </si>
  <si>
    <t>Contribuir al mejoramiento de la calidad de vida en contextos universitarios</t>
  </si>
  <si>
    <t>2. xxxxxxxxxxxxxxxxxxxxxxxxxxxxxxxxxxxxx</t>
  </si>
  <si>
    <t>Bienestar Institucional, calidad de vida e inclusión en contextos universitarios</t>
  </si>
  <si>
    <t>3. xxxxxxxxxxxxxxxxxxxxxxxxxxxxxxxxxxxxxxxxx</t>
  </si>
  <si>
    <t>Gestión del Contexto y visibilidad nacional e internacional</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</si>
  <si>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</si>
  <si>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y sostenibilidad institucional</t>
  </si>
  <si>
    <t>5. xxxxxxxxxxxxxxxxxxxxxxxxxxxxxxxxxxxxxxxx</t>
  </si>
  <si>
    <t xml:space="preserve">Excelencia Académica para la Formación Integral
</t>
  </si>
  <si>
    <t>Gestión curricular</t>
  </si>
  <si>
    <t>Medios, recursos e integración de las TIC en los procesos educativos</t>
  </si>
  <si>
    <t>Gestión de egresados</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</si>
  <si>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</si>
  <si>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</si>
  <si>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</si>
  <si>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Articulación interna para la gestión del contexto</t>
  </si>
  <si>
    <t>Internacionalización integral de la Universidad</t>
  </si>
  <si>
    <t xml:space="preserve">Gestión de infraestructura tecnológica </t>
  </si>
  <si>
    <t>Gestión Integral para un Campus Sostenible, inteligente e incluyente</t>
  </si>
  <si>
    <t>Gestión del Desarrollo Humano y organizacional</t>
  </si>
  <si>
    <t>Sostenibilidad financiera</t>
  </si>
  <si>
    <t>Bienestar institucional, calidad de vida e inclusión en contextos universitarios</t>
  </si>
  <si>
    <t>Gestión e Implementación de la Política de Bienestar Institucional</t>
  </si>
  <si>
    <t>Excelencia Académica para la Formación Integral</t>
  </si>
  <si>
    <t>3. Consolidar procesos que aporten a la integración académica</t>
  </si>
  <si>
    <t>Procesos de gestión que aportan a la integración académica, el desarrollo sostenible y la competitividad nacional (PDI2028 – GCV - 25)</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</si>
  <si>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</si>
  <si>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Políticas públicas y proyectos de alto impacto en los que participa la universidad</t>
  </si>
  <si>
    <t>Mide la participación de la universidad en Políticas públicas y proyectos de alto impacto</t>
  </si>
  <si>
    <t>No. de políticas públicas / proyectos de alto impacto con participación de la Universidad       
∑ (# de políticas públicas y proyectos de alto impacto con participación de la universidad)</t>
  </si>
  <si>
    <t>Evidencias del proceso de participación (actas, registros de asistencia, memorandos, convenios, actos administrativos, entre otros)</t>
  </si>
  <si>
    <t>La comunidad universitaria participa y aporta en Políticas públicas y proyectos de alto impacto</t>
  </si>
  <si>
    <t>Oficina de planeación, SUEJE, Vicerrectoría de investigaciones, innovación y extensión.</t>
  </si>
  <si>
    <t>Unidad UN</t>
  </si>
  <si>
    <t>Proyectos de movilización social de alto impacto en los que participa la UTP</t>
  </si>
  <si>
    <t>Sumatoria de proyectos de la sociedad en movimiento construidos, en ejecución y transferidos a otros territorios.</t>
  </si>
  <si>
    <t xml:space="preserve">Corporación Autónoma Regional de Risaralda, Red Nacional de Agricultura Familiar RENAF, Movimiento Agroecológico Latinoamericano, Foro Nacional por Colombia, Universidad de Caldas, Universidad del Quindío, Gobernación del Risaralda, Alcaldías de Caldas, Quindío, Risaralda y Norte del Valle </t>
  </si>
  <si>
    <t xml:space="preserve">2.1  Incipiente participación en ejercicios de planeación y ordenación del territorio.
2.2. Insuficientes aportes a la competitividad del sector productivo.  </t>
  </si>
  <si>
    <t xml:space="preserve">Se presentan Insuficientes procesos de gestión que aporten a la integración académica, el desarrollo sostenible y la competitividad regional a causa de débiles procesos para el aporte a la gestión ambiental territorial que tiene como causas indirectas la desarticulación interinstitucional para el trabajo en red en temáticas ambientales e Insuficientes iniciativas que fomenten procesos de desarrollo sostenible y  la insuficiente participación e incidencia de la Universidad en políticas públicas, programas y proyectos de ordenación del territorio, integración académica y competitividad cuyas causas indirectos son: la débil integración académica para la gestión de nuevos postgrados en red; Incipiente participación en ejercicios de planeación y ordenación del territorio; Insuficientes aportes a la competitividad del sector productivo. </t>
  </si>
  <si>
    <t xml:space="preserve">En este proyecto se proponen varios procesos externos que han sido liderados por la universidad y que permitan una mayor visibilidad nacional e internacional, así como la consolidación de procesos en alianza con socios internacionales. Dentro del proyecto se integran diversas apuestas que permitan contribuir al desarrollo sostenible, la competitividad y la integración académica. </t>
  </si>
  <si>
    <t>2. Articular procesos que aporten a la competitividad, la planificación y el ordenamiento del territorio.</t>
  </si>
  <si>
    <t>Programa del pilar al cual aporta directamente el proyecto</t>
  </si>
  <si>
    <t xml:space="preserve">Fortalecimiento de procesos asociados al desarrollo sostenible, la competitividad regional y la movilización.  </t>
  </si>
  <si>
    <t>Presenta el número de proyectos de Movilización Social  construidos, en ejecución y transferidos a otros territorios,  con las instancias de la Universidad (Estudiantes, Docentes, Grupos de Investigación, Observatorios)</t>
  </si>
  <si>
    <t>Plan de acción de Sociedad en Movimiento</t>
  </si>
  <si>
    <t>Voluntad Política de las administraciones locales para el financiamiento de las propuestas de intervención planteadas por la academia.</t>
  </si>
  <si>
    <t>En este nivel se identifican los planes operativos a desarrollar necesarios para lograr los resultados del proyecto</t>
  </si>
  <si>
    <t>Participar en actividades que aporten a la investigación y difusión del paisaje cultural cafetero</t>
  </si>
  <si>
    <t>Realización actividades para fortalecer el integración académica para la gestión de nuevos postgrados en red</t>
  </si>
  <si>
    <t xml:space="preserve">El proyecto favorece la transferencia de conocimiento en ambas vías, así como el proceso de conservación de especies y saberes ancestrales; Además, los procesos de Agroecología mejoran la calidad de vida de las comunidades involucradas y permiten hacer un aporte hacia la soberanía alimentaria y la sostenibilidad ambiental. Como eje central el desarrollo sostenible se concibe como la triada social, ambiental y económica; de esta forma la sociedad en su conjunto se beneficia mediante procesos que cuiden y conserven el planeta y sus sociedades. </t>
  </si>
  <si>
    <t>Acta o Acto Administrativo que avala el cambio</t>
  </si>
  <si>
    <t>Fecha de modificación</t>
  </si>
  <si>
    <t>Tipo de ajuste (Marcar con una X)</t>
  </si>
  <si>
    <t>Descripción del ajuste</t>
  </si>
  <si>
    <t>Justificación del ajuste</t>
  </si>
  <si>
    <t>Nivel de la cadena de valor donde realiza el cambio (pilar- programa-proyecto-plan operativo)</t>
  </si>
  <si>
    <t xml:space="preserve">Cambio del nombre (sólo aplica para planes operativos y proyectos) </t>
  </si>
  <si>
    <t xml:space="preserve">Adición o eliminación 
(sólo aplica para planes operativos y proyectos) </t>
  </si>
  <si>
    <t xml:space="preserve">Cambio del nombre del indicador 
(sólo aplica para planes operativos y proyectos) </t>
  </si>
  <si>
    <t>Adición o eliminación de indicadores (Aplica para todos los niveles)</t>
  </si>
  <si>
    <t>Pilar</t>
  </si>
  <si>
    <t>Proyecto</t>
  </si>
  <si>
    <t>Plan Operativo</t>
  </si>
  <si>
    <t>En este nivel encuentran las actividades que se desarrollarán en el plan operativo 2020</t>
  </si>
  <si>
    <t>Actividades 2020</t>
  </si>
  <si>
    <t>Actividades 2021</t>
  </si>
  <si>
    <t>En este nivel encuentran las actividades que se desarrollarán en el plan operativo 2021</t>
  </si>
  <si>
    <t>Fecha de inicio 2021</t>
  </si>
  <si>
    <t>Fecha fin 2021</t>
  </si>
  <si>
    <t>Meta 2023</t>
  </si>
  <si>
    <t>Meta 2022</t>
  </si>
  <si>
    <t>En este nivel encuentran las actividades que se desarrollarán en el plan operativo 2022</t>
  </si>
  <si>
    <t>Fecha de inicio 2022</t>
  </si>
  <si>
    <t>Fecha fin 2022</t>
  </si>
  <si>
    <t>Actividades 2022</t>
  </si>
  <si>
    <t>Adelantar procesos asociados al Bosque Modelo</t>
  </si>
  <si>
    <t xml:space="preserve">1. Procesos que aportan al desarrollo sostenible </t>
  </si>
  <si>
    <t xml:space="preserve">2. Procesos que aportan a la competitividad, la planificación y el ordenamiento del territorio </t>
  </si>
  <si>
    <t>3. Procesos que aportan a la integración académica</t>
  </si>
  <si>
    <t>Realización actividades para fortalecer la integración acádemica para la gestión de nuevos postgrados en red</t>
  </si>
  <si>
    <t>Realización actividades para fortalecer la integración académica para la gestión de nuevos postgrados en red</t>
  </si>
  <si>
    <t>Vanessa Aristizabal Hincapié</t>
  </si>
  <si>
    <t>Debe diligenciar los siguientes puntos (solo celdas naranjas), dar clic en el correspondiente:</t>
  </si>
  <si>
    <t>Sistema participativo de garantías</t>
  </si>
  <si>
    <t>Aporte académico y participación en ejercicios de planeación y ordenación del territorio</t>
  </si>
  <si>
    <t>Actividades para fortalecer el integración académica para la gestión de nuevos postgrados en red</t>
  </si>
  <si>
    <t>Subtotal Inv.</t>
  </si>
  <si>
    <t>Actividades 2023</t>
  </si>
  <si>
    <t>En este nivel encuentran las actividades que se desarrollarán en el plan operativo 2023</t>
  </si>
  <si>
    <t>Fecha de inicio 2023</t>
  </si>
  <si>
    <t>Fecha fin 2023</t>
  </si>
  <si>
    <t>Paticipar en actividades que aporten a la investigación y difusión del paisaje cultural cafetero</t>
  </si>
  <si>
    <t>Meta 2024</t>
  </si>
  <si>
    <t>En este nivel encuentran las actividades que se desarrollarán en el plan operativo 2024</t>
  </si>
  <si>
    <t>Fecha de inicio 2024</t>
  </si>
  <si>
    <t>Fecha fin 2024</t>
  </si>
  <si>
    <t>Actividades 2024</t>
  </si>
  <si>
    <t>Claudia Patricia Herrera G. SUEJE</t>
  </si>
  <si>
    <t>Adelantar procesos asociados al Bosque Modelo Risaralda </t>
  </si>
  <si>
    <t>Apoyar la red de observatorios </t>
  </si>
  <si>
    <t>Fecha de inicio 2025</t>
  </si>
  <si>
    <t>Fecha fin 2025</t>
  </si>
  <si>
    <t>En este nivel encuentran las actividades que se desarrollarán en el plan operativo 2025</t>
  </si>
  <si>
    <t>Actividades 2025</t>
  </si>
  <si>
    <t xml:space="preserve">Adelantar procesos asociados al Bosque Modelo Risaralda </t>
  </si>
  <si>
    <t>Implementar el Mercado Agroecológico UTP Alimentos para la Vida</t>
  </si>
  <si>
    <t>Implementar la Canasta Virtual Mercado Agroecológico UTP</t>
  </si>
  <si>
    <t>Implementar la estrategia de Certificación de Confianza Risaralda (SPG)</t>
  </si>
  <si>
    <t>Fortalecer la Red de Custodios de Semillas de Risaralda</t>
  </si>
  <si>
    <t>31/06/2025</t>
  </si>
  <si>
    <t xml:space="preserve">Disponibilidad Financiera y voluntad de los actores sociales e institucionales.
Voluntad y disponibilidad de los actores institucionales para la articulación y el trabajo en los temas relacionados. </t>
  </si>
  <si>
    <t>Plan operativo inicia en 2025</t>
  </si>
  <si>
    <t>5 de 9</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</si>
  <si>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</si>
  <si>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</si>
  <si>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Estimación de presupuesto año 2020</t>
  </si>
  <si>
    <t>Estimación de presupuesto
año 2021</t>
  </si>
  <si>
    <t>Estimación de presupuesto
año 2022</t>
  </si>
  <si>
    <t>Estimación de presupuesto
año 2023</t>
  </si>
  <si>
    <t>Estimación de presupuesto
año 2024</t>
  </si>
  <si>
    <t>Estimación de presupuesto
año 2025</t>
  </si>
  <si>
    <t>Contratos de Prestación de Servicios</t>
  </si>
  <si>
    <t xml:space="preserve">Compra de equipo </t>
  </si>
  <si>
    <t>Compra de Materiales</t>
  </si>
  <si>
    <t xml:space="preserve">Viáticos </t>
  </si>
  <si>
    <t>Capacitación administrativa</t>
  </si>
  <si>
    <t>Libros y/o revistas (Material Bibliográfico)</t>
  </si>
  <si>
    <t>Arrendamientos de espacios y alquiler de equipos</t>
  </si>
  <si>
    <t xml:space="preserve">Mantenimiento </t>
  </si>
  <si>
    <t>Presupuesto general año 2020</t>
  </si>
  <si>
    <t>Necesidad de presupuesto año 2020</t>
  </si>
  <si>
    <t>Recursos UTP inversión*
(Asignación presupuestal 2020)</t>
  </si>
  <si>
    <r>
      <t xml:space="preserve">Total recursos por gestionar
</t>
    </r>
    <r>
      <rPr>
        <i/>
        <sz val="9"/>
        <color theme="1"/>
        <rFont val="Arial Narrow"/>
        <family val="2"/>
      </rPr>
      <t xml:space="preserve">Fuentes de finaciación </t>
    </r>
    <r>
      <rPr>
        <b/>
        <i/>
        <sz val="9"/>
        <color theme="1"/>
        <rFont val="Arial Narrow"/>
        <family val="2"/>
      </rPr>
      <t xml:space="preserve">distintas </t>
    </r>
    <r>
      <rPr>
        <i/>
        <sz val="9"/>
        <color theme="1"/>
        <rFont val="Arial Narrow"/>
        <family val="2"/>
      </rPr>
      <t>a las otorgadas en el ppto institucional</t>
    </r>
    <r>
      <rPr>
        <b/>
        <sz val="11"/>
        <color theme="1"/>
        <rFont val="Arial Narrow"/>
        <family val="2"/>
      </rPr>
      <t xml:space="preserve">
(2020)</t>
    </r>
  </si>
  <si>
    <t>Plan operativo 1. Ofertas académicas para la convivencia, la democracia y la paz</t>
  </si>
  <si>
    <t>Plan operativo 2. Acciones investigativas, de comunicación y de proyección social del conocimiento</t>
  </si>
  <si>
    <t>Plan operativo 4. Alianzas para la paz</t>
  </si>
  <si>
    <t>Presupuesto general año 2021</t>
  </si>
  <si>
    <t>Estimación de presupuesto año 2021</t>
  </si>
  <si>
    <t>Recursos UTP inversión*
(Asignación presupuestal 2021)</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</si>
  <si>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(2021)</t>
    </r>
  </si>
  <si>
    <t>Presupuesto general año 2022</t>
  </si>
  <si>
    <t>Estimación de presupuesto año 2022</t>
  </si>
  <si>
    <t>Recursos UTP inversión*
(Asignación presupuestal 2022)</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</si>
  <si>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(2022)</t>
    </r>
  </si>
  <si>
    <t>Presupuesto general año 2023</t>
  </si>
  <si>
    <t>Estimación de presupuesto año 2023</t>
  </si>
  <si>
    <t>Recursos UTP inversión*
(Asignación presupuestal 2023)</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</si>
  <si>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(2023)</t>
    </r>
  </si>
  <si>
    <t>Presupuesto general año 2024</t>
  </si>
  <si>
    <t>Estimación de presupuesto año 2024</t>
  </si>
  <si>
    <t>Recursos UTP inversión*
(Asignación presupuestal 2024)</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</si>
  <si>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(2024)</t>
    </r>
  </si>
  <si>
    <t>Presupuesto general año 2025</t>
  </si>
  <si>
    <t>Estimación de presupuesto año 2025</t>
  </si>
  <si>
    <t>Recursos UTP inversión
(Asignación presupuestal 2025)</t>
  </si>
  <si>
    <r>
      <t xml:space="preserve">Total recursos por gestionar
</t>
    </r>
    <r>
      <rPr>
        <i/>
        <sz val="9"/>
        <color theme="1"/>
        <rFont val="Arial Narrow"/>
        <family val="2"/>
      </rPr>
      <t xml:space="preserve">Fuentes de finaciación </t>
    </r>
    <r>
      <rPr>
        <b/>
        <i/>
        <sz val="9"/>
        <color theme="1"/>
        <rFont val="Arial Narrow"/>
        <family val="2"/>
      </rPr>
      <t>distintas</t>
    </r>
    <r>
      <rPr>
        <i/>
        <sz val="9"/>
        <color theme="1"/>
        <rFont val="Arial Narrow"/>
        <family val="2"/>
      </rPr>
      <t xml:space="preserve"> a las otorgadas en el ppto institucional</t>
    </r>
    <r>
      <rPr>
        <b/>
        <sz val="11"/>
        <color theme="1"/>
        <rFont val="Arial Narrow"/>
        <family val="2"/>
      </rPr>
      <t xml:space="preserve">
(2025)</t>
    </r>
  </si>
  <si>
    <t>Presupuesto general plurianual 2020 - 2025 (Pesos)</t>
  </si>
  <si>
    <t>Total
2020 - 2025</t>
  </si>
  <si>
    <t>Recursos UTP inversión
(Asignación presupuestal 2020 - 2025)</t>
  </si>
  <si>
    <t>Total recursos por gestionar
(2020 - 2025)</t>
  </si>
  <si>
    <t>Identificación de posibles fuentes de financiación del proyecto (seleccione con una X)</t>
  </si>
  <si>
    <t>Sistema General de Regalías SGR</t>
  </si>
  <si>
    <t>Otro ¿cuál?</t>
  </si>
  <si>
    <t xml:space="preserve">Plan operativo 1. Procesos que aportan al desarrollo sostenible </t>
  </si>
  <si>
    <t xml:space="preserve">Plan operativo 2. Procesos que aportan a la competitividad, la planificación y el ordenamiento del territorio </t>
  </si>
  <si>
    <t>4. Fortalecimiento de procesos asociados a la Agroecología y Soberanía Alimentaria</t>
  </si>
  <si>
    <t>Plan operativo 3. Procesos que aportan a la integración académica</t>
  </si>
  <si>
    <t>Plan operativo 4. Fortalecimiento de procesos asociados a la Agroecología y Soberanía Alimentaria</t>
  </si>
  <si>
    <t xml:space="preserve">Nota: El portafolio de proyectos se construye de acuerdo con el horizonte de tiempo del período Rectoral (2020 -2023), por lo tanto, se proyectaron las metas de los proyectos al año 2025 mientras se surtía el proceso de elección de Rector.  Una vez elegido, se realizará el proceso de fortalecimiento del PDI y actualización/formulación de proyectos articulados al nuevo periodo Rectoral para el período 2025 - 2028 (fecha límite: 25 de junio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</si>
</sst>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 numFmtId="174" formatCode="d/m/yyyy"/>
  </numFmts>
  <fonts count="60"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
      <u/>
      <sz val="11"/>
      <color theme="10"/>
      <name val="Calibri"/>
      <family val="2"/>
      <scheme val="minor"/>
    </font>
    <font>
      <u/>
      <sz val="11"/>
      <color theme="11"/>
      <name val="Calibri"/>
      <family val="2"/>
      <scheme val="minor"/>
    </font>
    <font>
      <i/>
      <sz val="11"/>
      <color indexed="8"/>
      <name val="Arial Narrow"/>
      <family val="2"/>
    </font>
    <font>
      <sz val="11"/>
      <color theme="1"/>
      <name val="Arial Narrow"/>
      <family val="2"/>
    </font>
    <font>
      <sz val="11"/>
      <color rgb="FF000000"/>
      <name val="Arial Narrow"/>
      <family val="2"/>
    </font>
    <font>
      <sz val="10"/>
      <color theme="1"/>
      <name val="Arial Narrow"/>
      <family val="2"/>
    </font>
    <font>
      <b/>
      <sz val="10"/>
      <color theme="1"/>
      <name val="Arial Narrow"/>
      <family val="2"/>
    </font>
    <font>
      <i/>
      <sz val="9"/>
      <color theme="1"/>
      <name val="Arial Narrow"/>
      <family val="2"/>
    </font>
    <font>
      <b/>
      <i/>
      <sz val="9"/>
      <color theme="1"/>
      <name val="Arial Narrow"/>
      <family val="2"/>
    </font>
    <font>
      <b/>
      <sz val="11"/>
      <color theme="0"/>
      <name val="Arial Narrow"/>
      <family val="2"/>
    </font>
  </fonts>
  <fills count="3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theme="0"/>
        <bgColor rgb="FFDEEAF6"/>
      </patternFill>
    </fill>
    <fill>
      <patternFill patternType="solid">
        <fgColor theme="0"/>
        <bgColor rgb="FFC5E0B3"/>
      </patternFill>
    </fill>
    <fill>
      <patternFill patternType="solid">
        <fgColor theme="0"/>
        <bgColor theme="0"/>
      </patternFill>
    </fill>
    <fill>
      <patternFill patternType="solid">
        <fgColor rgb="FF17830F"/>
        <bgColor indexed="64"/>
      </patternFill>
    </fill>
    <fill>
      <patternFill patternType="solid">
        <fgColor theme="0" tint="-0.249977111117893"/>
        <bgColor indexed="64"/>
      </patternFill>
    </fill>
    <fill>
      <patternFill patternType="solid">
        <fgColor rgb="FFE2E2E2"/>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auto="1"/>
      </left>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auto="1"/>
      </left>
      <right/>
      <top/>
      <bottom/>
      <diagonal/>
    </border>
    <border>
      <left style="thin">
        <color auto="1"/>
      </left>
      <right style="thin">
        <color auto="1"/>
      </right>
      <top style="thin">
        <color auto="1"/>
      </top>
      <bottom style="medium">
        <color auto="1"/>
      </bottom>
      <diagonal/>
    </border>
    <border>
      <left/>
      <right style="thin">
        <color rgb="FF000000"/>
      </right>
      <top/>
      <bottom/>
      <diagonal/>
    </border>
    <border>
      <left/>
      <right/>
      <top style="thin">
        <color rgb="FF000000"/>
      </top>
      <bottom style="thin">
        <color rgb="FF000000"/>
      </bottom>
      <diagonal/>
    </border>
    <border>
      <left/>
      <right style="thin">
        <color auto="1"/>
      </right>
      <top/>
      <bottom style="thin">
        <color auto="1"/>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auto="1"/>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right style="thin">
        <color rgb="FF000000"/>
      </right>
      <top style="thin">
        <color auto="1"/>
      </top>
      <bottom/>
      <diagonal/>
    </border>
  </borders>
  <cellStyleXfs count="375">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0"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164" fontId="5" fillId="0" borderId="0" applyFont="0" applyFill="0" applyBorder="0" applyAlignment="0" applyProtection="0"/>
  </cellStyleXfs>
  <cellXfs count="953">
    <xf numFmtId="0" fontId="0" fillId="0" borderId="0" xfId="0"/>
    <xf numFmtId="0" fontId="1" fillId="0" borderId="0" xfId="0" applyFont="1" applyBorder="1" applyAlignment="1" applyProtection="1">
      <alignment horizontal="center"/>
    </xf>
    <xf numFmtId="0" fontId="2" fillId="0" borderId="0" xfId="0" applyFont="1" applyProtection="1"/>
    <xf numFmtId="0" fontId="0" fillId="4" borderId="0" xfId="0" applyFill="1"/>
    <xf numFmtId="0" fontId="0" fillId="4" borderId="0" xfId="0" applyFont="1" applyFill="1" applyProtection="1"/>
    <xf numFmtId="0" fontId="10" fillId="4"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Protection="1"/>
    <xf numFmtId="0" fontId="9" fillId="2" borderId="0" xfId="0" applyFont="1" applyFill="1" applyProtection="1"/>
    <xf numFmtId="166" fontId="9" fillId="0" borderId="0" xfId="0" applyNumberFormat="1" applyFont="1" applyProtection="1"/>
    <xf numFmtId="0" fontId="9" fillId="2" borderId="0" xfId="0" applyFont="1" applyFill="1" applyAlignment="1" applyProtection="1">
      <alignment wrapText="1"/>
    </xf>
    <xf numFmtId="0" fontId="0" fillId="2" borderId="0" xfId="0" applyFont="1" applyFill="1" applyProtection="1"/>
    <xf numFmtId="0" fontId="0" fillId="2" borderId="0" xfId="0" applyFont="1" applyFill="1" applyBorder="1" applyProtection="1"/>
    <xf numFmtId="0" fontId="7" fillId="0" borderId="0" xfId="0" applyFont="1" applyBorder="1" applyAlignment="1" applyProtection="1">
      <alignment horizontal="center" vertical="center"/>
    </xf>
    <xf numFmtId="0" fontId="0" fillId="3" borderId="0" xfId="0" applyFont="1" applyFill="1" applyProtection="1"/>
    <xf numFmtId="0" fontId="0" fillId="0" borderId="0" xfId="0" applyFont="1" applyProtection="1"/>
    <xf numFmtId="0" fontId="7" fillId="0" borderId="0" xfId="0" applyFont="1" applyBorder="1" applyAlignment="1" applyProtection="1">
      <alignment horizontal="center" vertical="center" wrapText="1"/>
    </xf>
    <xf numFmtId="0" fontId="0" fillId="3" borderId="0" xfId="0" applyFont="1" applyFill="1" applyBorder="1" applyProtection="1"/>
    <xf numFmtId="0" fontId="17" fillId="0" borderId="0" xfId="0" applyFont="1" applyProtection="1"/>
    <xf numFmtId="0" fontId="17"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wrapText="1"/>
    </xf>
    <xf numFmtId="0" fontId="1" fillId="0" borderId="0" xfId="0" applyFont="1" applyFill="1" applyBorder="1" applyAlignment="1" applyProtection="1">
      <alignment wrapText="1"/>
    </xf>
    <xf numFmtId="0" fontId="1" fillId="2" borderId="0" xfId="0" applyFont="1" applyFill="1" applyBorder="1" applyAlignment="1" applyProtection="1">
      <alignment horizontal="center" vertical="center" wrapText="1"/>
    </xf>
    <xf numFmtId="0" fontId="2" fillId="2" borderId="0" xfId="0" applyFont="1" applyFill="1" applyBorder="1" applyProtection="1"/>
    <xf numFmtId="0" fontId="1" fillId="2" borderId="0" xfId="0" applyFont="1" applyFill="1" applyBorder="1" applyAlignment="1" applyProtection="1">
      <alignment wrapText="1"/>
    </xf>
    <xf numFmtId="0" fontId="2" fillId="0" borderId="0" xfId="0" applyFont="1" applyBorder="1" applyProtection="1"/>
    <xf numFmtId="0" fontId="2" fillId="0" borderId="0" xfId="0" applyFont="1" applyAlignment="1" applyProtection="1">
      <alignment horizontal="left"/>
    </xf>
    <xf numFmtId="0" fontId="1" fillId="2" borderId="0" xfId="0" applyFont="1" applyFill="1" applyBorder="1" applyAlignment="1" applyProtection="1">
      <alignment horizontal="center" vertical="center" textRotation="90" wrapText="1"/>
    </xf>
    <xf numFmtId="0" fontId="2" fillId="2" borderId="0" xfId="0" applyFont="1" applyFill="1" applyProtection="1"/>
    <xf numFmtId="0" fontId="1" fillId="2" borderId="0" xfId="0" applyFont="1" applyFill="1" applyBorder="1" applyAlignment="1" applyProtection="1">
      <alignment horizontal="center" wrapText="1"/>
    </xf>
    <xf numFmtId="0" fontId="2" fillId="0" borderId="0" xfId="0" applyFont="1" applyBorder="1" applyAlignment="1" applyProtection="1"/>
    <xf numFmtId="0" fontId="2" fillId="0" borderId="0" xfId="0" applyFont="1" applyBorder="1" applyAlignment="1" applyProtection="1">
      <alignment horizontal="center"/>
    </xf>
    <xf numFmtId="0" fontId="1" fillId="0" borderId="0" xfId="0" applyFont="1" applyFill="1" applyBorder="1" applyAlignment="1" applyProtection="1">
      <alignment horizontal="center" vertical="center" textRotation="90" wrapText="1"/>
    </xf>
    <xf numFmtId="0" fontId="2" fillId="0" borderId="0" xfId="0" applyFont="1" applyFill="1" applyProtection="1"/>
    <xf numFmtId="0" fontId="2" fillId="0" borderId="0" xfId="0" applyFont="1" applyFill="1" applyBorder="1" applyProtection="1"/>
    <xf numFmtId="0" fontId="2" fillId="2" borderId="0" xfId="0" applyFont="1" applyFill="1" applyBorder="1" applyAlignment="1" applyProtection="1">
      <alignment wrapText="1"/>
    </xf>
    <xf numFmtId="0" fontId="18" fillId="0" borderId="1" xfId="0" applyFont="1" applyBorder="1" applyAlignment="1" applyProtection="1">
      <alignment horizontal="center" vertical="center" wrapText="1"/>
      <protection locked="0"/>
    </xf>
    <xf numFmtId="1" fontId="2" fillId="0" borderId="1" xfId="4" applyNumberFormat="1" applyFont="1" applyBorder="1" applyAlignment="1" applyProtection="1">
      <alignment horizontal="center" vertical="center" wrapText="1"/>
      <protection locked="0"/>
    </xf>
    <xf numFmtId="0" fontId="2" fillId="2" borderId="0" xfId="0" applyFont="1" applyFill="1" applyBorder="1" applyAlignment="1" applyProtection="1"/>
    <xf numFmtId="0" fontId="2" fillId="0" borderId="0" xfId="0" applyFont="1" applyFill="1" applyBorder="1" applyAlignment="1" applyProtection="1">
      <alignment wrapText="1"/>
    </xf>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horizontal="center" vertical="center"/>
    </xf>
    <xf numFmtId="0" fontId="17" fillId="2" borderId="0" xfId="0" applyFont="1" applyFill="1" applyProtection="1"/>
    <xf numFmtId="0" fontId="17" fillId="2" borderId="0" xfId="0" applyFont="1" applyFill="1" applyBorder="1" applyProtection="1"/>
    <xf numFmtId="0" fontId="2" fillId="2" borderId="0" xfId="0" applyFont="1" applyFill="1" applyBorder="1" applyAlignment="1" applyProtection="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xf>
    <xf numFmtId="0" fontId="17" fillId="3" borderId="0" xfId="0" applyFont="1" applyFill="1" applyProtection="1"/>
    <xf numFmtId="0" fontId="1" fillId="5" borderId="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xf>
    <xf numFmtId="0" fontId="0" fillId="3" borderId="1" xfId="0" applyFont="1" applyFill="1" applyBorder="1" applyProtection="1"/>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0" fillId="0" borderId="0" xfId="0" applyAlignment="1"/>
    <xf numFmtId="0" fontId="1" fillId="7" borderId="4" xfId="0" applyFont="1" applyFill="1" applyBorder="1" applyAlignment="1" applyProtection="1">
      <alignment horizontal="center" vertical="center"/>
    </xf>
    <xf numFmtId="0" fontId="10" fillId="9" borderId="10" xfId="0" applyFont="1" applyFill="1" applyBorder="1" applyAlignment="1">
      <alignment vertical="center"/>
    </xf>
    <xf numFmtId="0" fontId="1" fillId="0" borderId="9" xfId="0" applyFont="1" applyFill="1" applyBorder="1" applyAlignment="1" applyProtection="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Fill="1" applyBorder="1" applyAlignment="1">
      <alignment vertical="center"/>
    </xf>
    <xf numFmtId="0" fontId="21" fillId="0" borderId="0" xfId="0" applyFont="1"/>
    <xf numFmtId="0" fontId="22" fillId="5" borderId="1" xfId="0" applyFont="1" applyFill="1" applyBorder="1" applyAlignment="1" applyProtection="1">
      <alignment horizontal="center" vertical="center" wrapText="1"/>
    </xf>
    <xf numFmtId="0" fontId="22" fillId="5" borderId="1" xfId="0" applyFont="1" applyFill="1" applyBorder="1" applyAlignment="1" applyProtection="1">
      <alignment vertical="center" wrapText="1"/>
    </xf>
    <xf numFmtId="0" fontId="21" fillId="0" borderId="0" xfId="0" applyFont="1" applyFill="1" applyBorder="1" applyAlignment="1">
      <alignment vertical="center"/>
    </xf>
    <xf numFmtId="0" fontId="22" fillId="3" borderId="2" xfId="0" applyFont="1" applyFill="1" applyBorder="1" applyAlignment="1" applyProtection="1">
      <alignment vertical="center" wrapText="1"/>
    </xf>
    <xf numFmtId="0" fontId="22" fillId="3" borderId="4" xfId="0" applyFont="1" applyFill="1" applyBorder="1" applyAlignment="1" applyProtection="1">
      <alignment horizontal="left" vertical="center" wrapText="1" indent="1"/>
    </xf>
    <xf numFmtId="0" fontId="22"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left" vertical="center" wrapText="1" indent="1"/>
    </xf>
    <xf numFmtId="10" fontId="22" fillId="0" borderId="1" xfId="0" applyNumberFormat="1" applyFont="1" applyBorder="1" applyAlignment="1" applyProtection="1">
      <alignment horizontal="center" vertical="center" wrapText="1"/>
      <protection locked="0"/>
    </xf>
    <xf numFmtId="0" fontId="25" fillId="3" borderId="2" xfId="0" applyFont="1" applyFill="1" applyBorder="1" applyAlignment="1" applyProtection="1">
      <alignment vertical="center" wrapText="1"/>
    </xf>
    <xf numFmtId="0" fontId="25" fillId="0" borderId="2" xfId="0" applyFont="1" applyBorder="1" applyAlignment="1" applyProtection="1">
      <alignment vertical="center" wrapText="1"/>
      <protection locked="0"/>
    </xf>
    <xf numFmtId="0" fontId="21"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NumberFormat="1" applyFont="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6" fillId="0" borderId="1" xfId="8" applyFont="1" applyFill="1" applyBorder="1" applyAlignment="1">
      <alignment horizontal="center" vertical="center" wrapText="1"/>
    </xf>
    <xf numFmtId="10" fontId="26" fillId="0" borderId="1" xfId="6" applyNumberFormat="1"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1" fillId="0" borderId="1" xfId="0" applyFont="1" applyFill="1" applyBorder="1" applyAlignment="1">
      <alignment horizontal="center" vertical="center" wrapText="1"/>
    </xf>
    <xf numFmtId="10" fontId="21" fillId="0" borderId="1" xfId="0" applyNumberFormat="1" applyFont="1" applyFill="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9" fontId="25" fillId="0" borderId="1"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9" fontId="25" fillId="0" borderId="1" xfId="0" applyNumberFormat="1" applyFont="1" applyFill="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1" fontId="28" fillId="0" borderId="23" xfId="0" applyNumberFormat="1" applyFont="1" applyBorder="1" applyAlignment="1">
      <alignment horizontal="center" vertical="center" wrapText="1"/>
    </xf>
    <xf numFmtId="9" fontId="28"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10" fontId="28" fillId="0" borderId="23"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0" fontId="26" fillId="0" borderId="20" xfId="0" applyFont="1" applyBorder="1" applyAlignment="1">
      <alignment horizontal="center" vertical="center" wrapText="1"/>
    </xf>
    <xf numFmtId="0" fontId="26" fillId="0" borderId="20" xfId="0" applyNumberFormat="1" applyFont="1" applyBorder="1" applyAlignment="1">
      <alignment horizontal="center" vertical="center" wrapText="1"/>
    </xf>
    <xf numFmtId="0" fontId="28" fillId="0" borderId="25" xfId="0" applyFont="1" applyBorder="1" applyAlignment="1">
      <alignment horizontal="center" vertical="center" wrapText="1"/>
    </xf>
    <xf numFmtId="0" fontId="28" fillId="0" borderId="23" xfId="0" applyFont="1" applyFill="1" applyBorder="1" applyAlignment="1">
      <alignment horizontal="center" vertical="center" wrapText="1"/>
    </xf>
    <xf numFmtId="0" fontId="26" fillId="0" borderId="4"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10" fontId="25" fillId="0" borderId="1" xfId="0" applyNumberFormat="1" applyFont="1" applyBorder="1" applyAlignment="1" applyProtection="1">
      <alignment horizontal="center" vertical="center" wrapText="1"/>
      <protection locked="0"/>
    </xf>
    <xf numFmtId="0" fontId="26"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9" fontId="21" fillId="0" borderId="1" xfId="6" applyFont="1" applyBorder="1" applyAlignment="1" applyProtection="1">
      <alignment horizontal="center" vertical="center" wrapText="1"/>
      <protection locked="0"/>
    </xf>
    <xf numFmtId="9" fontId="21" fillId="0" borderId="1" xfId="6" applyFont="1" applyBorder="1" applyAlignment="1" applyProtection="1">
      <alignment horizontal="center" vertical="center"/>
      <protection locked="0"/>
    </xf>
    <xf numFmtId="9" fontId="26" fillId="0" borderId="1" xfId="6" applyFont="1" applyBorder="1" applyAlignment="1" applyProtection="1">
      <alignment horizontal="center" vertical="center"/>
      <protection locked="0"/>
    </xf>
    <xf numFmtId="0" fontId="7" fillId="11" borderId="1" xfId="0" applyFont="1" applyFill="1" applyBorder="1" applyAlignment="1" applyProtection="1">
      <alignment horizontal="center" vertical="center" wrapText="1"/>
    </xf>
    <xf numFmtId="0" fontId="0" fillId="12" borderId="1" xfId="0"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protection locked="0"/>
    </xf>
    <xf numFmtId="10" fontId="0" fillId="12" borderId="1" xfId="0" applyNumberFormat="1" applyFon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wrapText="1" indent="1"/>
      <protection locked="0"/>
    </xf>
    <xf numFmtId="10" fontId="24"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8"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8"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8"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applyProtection="1"/>
    <xf numFmtId="0" fontId="18"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8"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8"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8"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9" fontId="18"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pplyProtection="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pplyProtection="1">
      <alignment horizontal="center" vertical="center"/>
    </xf>
    <xf numFmtId="0" fontId="18"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8"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8"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8"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8"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8"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8" fillId="6" borderId="1" xfId="0" applyFont="1" applyFill="1" applyBorder="1" applyAlignment="1" applyProtection="1">
      <alignment horizontal="center" vertical="center" wrapText="1"/>
      <protection locked="0"/>
    </xf>
    <xf numFmtId="0" fontId="23" fillId="14" borderId="22" xfId="0" applyFont="1" applyFill="1" applyBorder="1" applyAlignment="1">
      <alignment horizontal="center" vertical="center" wrapText="1"/>
    </xf>
    <xf numFmtId="0" fontId="23" fillId="14" borderId="26"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18" fillId="14" borderId="23" xfId="0" applyFont="1" applyFill="1" applyBorder="1" applyAlignment="1">
      <alignment horizontal="center" vertical="center" wrapText="1"/>
    </xf>
    <xf numFmtId="9" fontId="23" fillId="14" borderId="23" xfId="6" applyFont="1" applyFill="1" applyBorder="1" applyAlignment="1">
      <alignment horizontal="center" vertical="center" wrapText="1"/>
    </xf>
    <xf numFmtId="9" fontId="23" fillId="14" borderId="23" xfId="0" applyNumberFormat="1"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 xfId="0" applyFont="1" applyFill="1" applyBorder="1" applyAlignment="1">
      <alignment vertical="center" wrapText="1"/>
    </xf>
    <xf numFmtId="0" fontId="23" fillId="14" borderId="1" xfId="0" applyFont="1" applyFill="1" applyBorder="1" applyAlignment="1">
      <alignment horizontal="center" vertical="center"/>
    </xf>
    <xf numFmtId="0" fontId="23" fillId="14" borderId="4"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30" fillId="14" borderId="1" xfId="0" applyFont="1" applyFill="1" applyBorder="1" applyAlignment="1">
      <alignment horizontal="center" vertical="center" wrapText="1"/>
    </xf>
    <xf numFmtId="0" fontId="18" fillId="15" borderId="1" xfId="0" applyFont="1" applyFill="1" applyBorder="1" applyAlignment="1" applyProtection="1">
      <alignment horizontal="center" vertical="center" wrapText="1"/>
      <protection locked="0"/>
    </xf>
    <xf numFmtId="0" fontId="18" fillId="15" borderId="4" xfId="0" applyFont="1" applyFill="1" applyBorder="1" applyAlignment="1" applyProtection="1">
      <alignment horizontal="center" vertical="center" wrapText="1"/>
      <protection locked="0"/>
    </xf>
    <xf numFmtId="169" fontId="18" fillId="15" borderId="1" xfId="0" applyNumberFormat="1" applyFont="1" applyFill="1" applyBorder="1" applyAlignment="1" applyProtection="1">
      <alignment horizontal="center" vertical="center" wrapText="1"/>
      <protection locked="0"/>
    </xf>
    <xf numFmtId="9" fontId="18" fillId="15" borderId="1" xfId="0" applyNumberFormat="1" applyFont="1" applyFill="1" applyBorder="1" applyAlignment="1" applyProtection="1">
      <alignment horizontal="center" vertical="center" wrapText="1"/>
      <protection locked="0"/>
    </xf>
    <xf numFmtId="9" fontId="18" fillId="15" borderId="1" xfId="1" applyNumberFormat="1" applyFont="1" applyFill="1" applyBorder="1" applyAlignment="1" applyProtection="1">
      <alignment horizontal="center" vertical="center" wrapText="1"/>
      <protection locked="0"/>
    </xf>
    <xf numFmtId="9" fontId="18" fillId="15" borderId="1" xfId="6" applyFont="1" applyFill="1" applyBorder="1" applyAlignment="1" applyProtection="1">
      <alignment horizontal="center" vertical="center" wrapText="1"/>
      <protection locked="0"/>
    </xf>
    <xf numFmtId="0" fontId="18" fillId="15" borderId="1" xfId="1" applyNumberFormat="1" applyFont="1" applyFill="1" applyBorder="1" applyAlignment="1" applyProtection="1">
      <alignment horizontal="center" vertical="center" wrapText="1"/>
      <protection locked="0"/>
    </xf>
    <xf numFmtId="0" fontId="18" fillId="15" borderId="1" xfId="0" applyFont="1" applyFill="1" applyBorder="1" applyAlignment="1" applyProtection="1">
      <alignment horizontal="center" vertical="center" wrapText="1"/>
    </xf>
    <xf numFmtId="0" fontId="18" fillId="15" borderId="1" xfId="0" applyNumberFormat="1" applyFont="1" applyFill="1" applyBorder="1" applyAlignment="1" applyProtection="1">
      <alignment horizontal="center" vertical="center" wrapText="1"/>
    </xf>
    <xf numFmtId="168" fontId="18" fillId="15" borderId="1" xfId="1" applyNumberFormat="1" applyFont="1" applyFill="1" applyBorder="1" applyAlignment="1" applyProtection="1">
      <alignment horizontal="center" vertical="center" wrapText="1"/>
      <protection locked="0"/>
    </xf>
    <xf numFmtId="9" fontId="18"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8" fillId="15" borderId="1" xfId="10" applyNumberFormat="1" applyFont="1" applyFill="1" applyBorder="1" applyAlignment="1" applyProtection="1">
      <alignment horizontal="center" vertical="center"/>
      <protection locked="0"/>
    </xf>
    <xf numFmtId="0" fontId="19"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protection locked="0"/>
    </xf>
    <xf numFmtId="0" fontId="32"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2"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xf>
    <xf numFmtId="0" fontId="18"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8" fillId="15" borderId="18"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8" fillId="15" borderId="1" xfId="8" applyFont="1" applyFill="1" applyBorder="1" applyAlignment="1">
      <alignment horizontal="center" vertical="center" wrapText="1"/>
    </xf>
    <xf numFmtId="0" fontId="18"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pplyProtection="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19"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19" fillId="13" borderId="1" xfId="0" applyFont="1" applyFill="1" applyBorder="1" applyAlignment="1" applyProtection="1">
      <alignment vertical="center" wrapText="1"/>
      <protection locked="0"/>
    </xf>
    <xf numFmtId="0" fontId="1" fillId="6" borderId="1" xfId="0" applyFont="1" applyFill="1" applyBorder="1" applyAlignment="1" applyProtection="1">
      <alignment vertical="center"/>
    </xf>
    <xf numFmtId="0" fontId="30" fillId="14" borderId="29" xfId="0" applyFont="1" applyFill="1" applyBorder="1" applyAlignment="1">
      <alignment vertical="center" wrapText="1"/>
    </xf>
    <xf numFmtId="0" fontId="30" fillId="14" borderId="24" xfId="0" applyFont="1" applyFill="1" applyBorder="1" applyAlignment="1">
      <alignment vertical="center" wrapText="1"/>
    </xf>
    <xf numFmtId="0" fontId="30" fillId="14" borderId="7" xfId="0" applyFont="1" applyFill="1" applyBorder="1" applyAlignment="1">
      <alignment vertical="center" wrapText="1"/>
    </xf>
    <xf numFmtId="0" fontId="19"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19" fillId="15" borderId="2" xfId="0" applyFont="1" applyFill="1" applyBorder="1" applyAlignment="1" applyProtection="1">
      <alignment vertical="center" wrapText="1"/>
      <protection locked="0"/>
    </xf>
    <xf numFmtId="0" fontId="33"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Border="1" applyAlignment="1" applyProtection="1">
      <alignment vertical="center"/>
    </xf>
    <xf numFmtId="0" fontId="2" fillId="0" borderId="0" xfId="0" applyFont="1" applyFill="1" applyAlignment="1" applyProtection="1">
      <alignment horizontal="left" vertical="center"/>
    </xf>
    <xf numFmtId="0" fontId="0" fillId="16" borderId="0" xfId="0" applyFill="1" applyProtection="1"/>
    <xf numFmtId="10" fontId="25" fillId="0" borderId="1" xfId="0" applyNumberFormat="1" applyFont="1" applyFill="1" applyBorder="1" applyAlignment="1" applyProtection="1">
      <alignment horizontal="center" vertical="center" wrapText="1"/>
      <protection locked="0"/>
    </xf>
    <xf numFmtId="10" fontId="28" fillId="0" borderId="23" xfId="4" applyNumberFormat="1" applyFont="1" applyBorder="1" applyAlignment="1">
      <alignment horizontal="center" vertical="center" wrapText="1"/>
    </xf>
    <xf numFmtId="0" fontId="7" fillId="11"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10" fontId="22" fillId="0" borderId="2"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8" fillId="0" borderId="20" xfId="0" applyNumberFormat="1" applyFont="1" applyBorder="1" applyAlignment="1">
      <alignment horizontal="center" vertical="center" wrapText="1"/>
    </xf>
    <xf numFmtId="0" fontId="26" fillId="0" borderId="30" xfId="0" applyNumberFormat="1"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8" fillId="13" borderId="1" xfId="6" applyNumberFormat="1" applyFont="1" applyFill="1" applyBorder="1" applyAlignment="1">
      <alignment horizontal="center" vertical="center" wrapText="1"/>
    </xf>
    <xf numFmtId="1" fontId="18"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23" fillId="14" borderId="20" xfId="0" applyFont="1" applyFill="1" applyBorder="1" applyAlignment="1">
      <alignment horizontal="center" vertical="center" wrapText="1"/>
    </xf>
    <xf numFmtId="0" fontId="30" fillId="14" borderId="1" xfId="0" applyFont="1" applyFill="1" applyBorder="1" applyAlignment="1">
      <alignment vertical="center" wrapText="1"/>
    </xf>
    <xf numFmtId="10" fontId="2" fillId="13" borderId="2" xfId="0" applyNumberFormat="1" applyFont="1" applyFill="1" applyBorder="1" applyAlignment="1" applyProtection="1">
      <alignment horizontal="center" vertical="center"/>
    </xf>
    <xf numFmtId="0" fontId="17" fillId="0" borderId="1" xfId="0" applyFont="1" applyBorder="1" applyAlignment="1" applyProtection="1">
      <alignment horizontal="center" vertical="center" wrapText="1"/>
      <protection locked="0"/>
    </xf>
    <xf numFmtId="0" fontId="0" fillId="2" borderId="0" xfId="0" applyFont="1" applyFill="1" applyAlignment="1" applyProtection="1">
      <alignment vertical="center"/>
    </xf>
    <xf numFmtId="0" fontId="0" fillId="3" borderId="0" xfId="0" applyFont="1" applyFill="1" applyBorder="1" applyAlignment="1" applyProtection="1">
      <alignment vertical="center"/>
    </xf>
    <xf numFmtId="0" fontId="1" fillId="7" borderId="9" xfId="0" applyFont="1" applyFill="1" applyBorder="1" applyAlignment="1" applyProtection="1">
      <alignment horizontal="center" vertical="center"/>
    </xf>
    <xf numFmtId="1" fontId="2" fillId="0" borderId="1" xfId="0" applyNumberFormat="1" applyFont="1" applyBorder="1" applyAlignment="1" applyProtection="1">
      <alignment horizontal="center" vertical="center" wrapText="1"/>
      <protection locked="0"/>
    </xf>
    <xf numFmtId="0" fontId="17" fillId="0" borderId="1" xfId="4" applyNumberFormat="1" applyFont="1" applyFill="1" applyBorder="1" applyAlignment="1" applyProtection="1">
      <alignment horizontal="center" vertical="center"/>
      <protection locked="0"/>
    </xf>
    <xf numFmtId="0" fontId="0" fillId="17" borderId="0" xfId="0" applyFill="1" applyProtection="1"/>
    <xf numFmtId="0" fontId="0" fillId="17" borderId="0" xfId="0" applyFont="1" applyFill="1" applyProtection="1"/>
    <xf numFmtId="0" fontId="4" fillId="17" borderId="0" xfId="0" applyFont="1" applyFill="1" applyBorder="1" applyAlignment="1" applyProtection="1">
      <alignment vertical="center"/>
    </xf>
    <xf numFmtId="0" fontId="4" fillId="17" borderId="13" xfId="0" applyFont="1" applyFill="1" applyBorder="1" applyAlignment="1" applyProtection="1">
      <alignment vertical="center"/>
    </xf>
    <xf numFmtId="0" fontId="8" fillId="17" borderId="0" xfId="0" applyFont="1" applyFill="1" applyBorder="1" applyAlignment="1" applyProtection="1">
      <alignment vertical="center" wrapText="1"/>
    </xf>
    <xf numFmtId="0" fontId="8" fillId="17" borderId="0" xfId="0" applyFont="1" applyFill="1" applyBorder="1" applyAlignment="1" applyProtection="1">
      <alignment vertical="center"/>
    </xf>
    <xf numFmtId="0" fontId="0" fillId="18" borderId="0" xfId="0" applyFill="1"/>
    <xf numFmtId="0" fontId="4" fillId="18" borderId="0" xfId="0" applyFont="1" applyFill="1" applyBorder="1" applyAlignment="1">
      <alignment vertical="center"/>
    </xf>
    <xf numFmtId="0" fontId="12" fillId="18" borderId="11" xfId="0" applyFont="1" applyFill="1" applyBorder="1" applyAlignment="1">
      <alignment horizontal="center" vertical="center"/>
    </xf>
    <xf numFmtId="0" fontId="12" fillId="18" borderId="12" xfId="0" applyFont="1" applyFill="1" applyBorder="1" applyAlignment="1">
      <alignment horizontal="center" vertical="center"/>
    </xf>
    <xf numFmtId="0" fontId="12" fillId="18" borderId="14" xfId="0" applyFont="1" applyFill="1" applyBorder="1" applyAlignment="1">
      <alignment horizontal="center" vertical="center"/>
    </xf>
    <xf numFmtId="0" fontId="12" fillId="18" borderId="13" xfId="0" applyFont="1" applyFill="1" applyBorder="1" applyAlignment="1">
      <alignment horizontal="center" vertical="center"/>
    </xf>
    <xf numFmtId="14" fontId="12" fillId="18" borderId="12" xfId="0" quotePrefix="1" applyNumberFormat="1" applyFont="1" applyFill="1" applyBorder="1" applyAlignment="1">
      <alignment horizontal="center" vertical="center"/>
    </xf>
    <xf numFmtId="0" fontId="0" fillId="18" borderId="0" xfId="0" applyFill="1" applyBorder="1"/>
    <xf numFmtId="0" fontId="14" fillId="18" borderId="0" xfId="0" applyFont="1" applyFill="1"/>
    <xf numFmtId="0" fontId="11" fillId="17" borderId="0" xfId="0" applyFont="1" applyFill="1" applyBorder="1" applyAlignment="1" applyProtection="1">
      <alignment vertical="center"/>
    </xf>
    <xf numFmtId="0" fontId="10" fillId="17" borderId="0" xfId="0" applyFont="1" applyFill="1" applyBorder="1" applyAlignment="1" applyProtection="1">
      <alignment vertical="center" wrapText="1"/>
    </xf>
    <xf numFmtId="0" fontId="10" fillId="17" borderId="0" xfId="0" applyFont="1" applyFill="1" applyBorder="1" applyAlignment="1" applyProtection="1">
      <alignment vertical="center"/>
    </xf>
    <xf numFmtId="0" fontId="0" fillId="17" borderId="0" xfId="0" applyFont="1" applyFill="1" applyAlignment="1" applyProtection="1">
      <alignment horizontal="center" vertical="center" wrapText="1"/>
    </xf>
    <xf numFmtId="0" fontId="0" fillId="17" borderId="0" xfId="0" applyFont="1" applyFill="1" applyBorder="1" applyProtection="1"/>
    <xf numFmtId="0" fontId="0" fillId="17" borderId="0" xfId="0" applyFont="1" applyFill="1" applyAlignment="1" applyProtection="1">
      <alignment vertical="center"/>
    </xf>
    <xf numFmtId="0" fontId="1" fillId="20" borderId="1" xfId="0" applyFont="1" applyFill="1" applyBorder="1" applyAlignment="1" applyProtection="1">
      <alignment horizontal="center" vertical="center"/>
    </xf>
    <xf numFmtId="0" fontId="0" fillId="0" borderId="0" xfId="0" applyFill="1" applyBorder="1" applyAlignment="1"/>
    <xf numFmtId="0" fontId="38" fillId="0" borderId="0" xfId="0" applyFont="1" applyFill="1" applyBorder="1" applyAlignment="1">
      <alignment vertical="center" wrapText="1"/>
    </xf>
    <xf numFmtId="0" fontId="38" fillId="0" borderId="0" xfId="0" applyFont="1" applyFill="1" applyBorder="1" applyAlignment="1">
      <alignment vertical="top" wrapText="1"/>
    </xf>
    <xf numFmtId="0" fontId="2" fillId="19" borderId="1" xfId="0" applyFont="1" applyFill="1" applyBorder="1" applyAlignment="1" applyProtection="1">
      <alignment horizontal="center" vertical="center" wrapText="1"/>
    </xf>
    <xf numFmtId="166" fontId="2" fillId="19" borderId="1" xfId="0" applyNumberFormat="1" applyFont="1" applyFill="1" applyBorder="1" applyAlignment="1" applyProtection="1">
      <alignment horizontal="center" vertical="center" wrapText="1"/>
    </xf>
    <xf numFmtId="0" fontId="17" fillId="19" borderId="1" xfId="0" applyFont="1" applyFill="1" applyBorder="1" applyAlignment="1" applyProtection="1">
      <alignment horizontal="center" vertical="center" wrapText="1"/>
    </xf>
    <xf numFmtId="0" fontId="20" fillId="17" borderId="36" xfId="0" applyFont="1" applyFill="1" applyBorder="1" applyAlignment="1" applyProtection="1">
      <alignment vertical="center" wrapText="1"/>
    </xf>
    <xf numFmtId="0" fontId="20" fillId="17" borderId="37" xfId="0" applyFont="1" applyFill="1" applyBorder="1" applyAlignment="1" applyProtection="1">
      <alignment vertical="center" wrapText="1"/>
    </xf>
    <xf numFmtId="0" fontId="20" fillId="17" borderId="33" xfId="0" applyFont="1" applyFill="1" applyBorder="1" applyAlignment="1" applyProtection="1">
      <alignment vertical="center" wrapText="1"/>
    </xf>
    <xf numFmtId="0" fontId="20" fillId="17" borderId="43" xfId="0" applyFont="1" applyFill="1" applyBorder="1" applyAlignment="1" applyProtection="1">
      <alignment vertical="center" wrapText="1"/>
    </xf>
    <xf numFmtId="0" fontId="20" fillId="17" borderId="44" xfId="0" applyFont="1" applyFill="1" applyBorder="1" applyAlignment="1" applyProtection="1">
      <alignment vertical="center" wrapText="1"/>
    </xf>
    <xf numFmtId="0" fontId="20" fillId="17" borderId="45" xfId="0" applyFont="1" applyFill="1" applyBorder="1" applyAlignment="1" applyProtection="1">
      <alignment vertical="center" wrapText="1"/>
    </xf>
    <xf numFmtId="42" fontId="0" fillId="20" borderId="33" xfId="11" applyFont="1" applyFill="1" applyBorder="1" applyProtection="1"/>
    <xf numFmtId="0" fontId="39" fillId="0" borderId="39" xfId="0" applyFont="1" applyFill="1" applyBorder="1" applyAlignment="1" applyProtection="1">
      <alignment horizontal="center" textRotation="90" wrapText="1"/>
    </xf>
    <xf numFmtId="0" fontId="20" fillId="17" borderId="2" xfId="0" applyFont="1" applyFill="1" applyBorder="1" applyAlignment="1" applyProtection="1">
      <alignment horizontal="center" textRotation="90" wrapText="1"/>
    </xf>
    <xf numFmtId="0" fontId="24" fillId="19" borderId="36" xfId="0" applyFont="1" applyFill="1" applyBorder="1" applyAlignment="1" applyProtection="1">
      <alignment horizontal="center" vertical="center" wrapText="1"/>
    </xf>
    <xf numFmtId="0" fontId="24" fillId="19" borderId="37" xfId="0" applyFont="1" applyFill="1" applyBorder="1" applyAlignment="1" applyProtection="1">
      <alignment horizontal="center" vertical="center" wrapText="1"/>
    </xf>
    <xf numFmtId="0" fontId="24" fillId="19" borderId="41" xfId="0" applyFont="1" applyFill="1" applyBorder="1" applyAlignment="1" applyProtection="1">
      <alignment horizontal="center" vertical="center" wrapText="1"/>
    </xf>
    <xf numFmtId="42" fontId="0" fillId="22" borderId="36" xfId="11" applyFont="1" applyFill="1" applyBorder="1" applyProtection="1"/>
    <xf numFmtId="42" fontId="0" fillId="22" borderId="37" xfId="11" applyFont="1" applyFill="1" applyBorder="1" applyProtection="1"/>
    <xf numFmtId="42" fontId="0" fillId="22" borderId="41" xfId="11" applyFont="1" applyFill="1" applyBorder="1" applyProtection="1"/>
    <xf numFmtId="42" fontId="39" fillId="0" borderId="0" xfId="0" applyNumberFormat="1" applyFont="1" applyProtection="1"/>
    <xf numFmtId="42" fontId="0" fillId="20" borderId="36" xfId="11" applyFont="1" applyFill="1" applyBorder="1" applyProtection="1"/>
    <xf numFmtId="42" fontId="0" fillId="20" borderId="37" xfId="11" applyFont="1" applyFill="1" applyBorder="1" applyProtection="1"/>
    <xf numFmtId="42" fontId="0" fillId="20" borderId="41" xfId="11" applyFont="1" applyFill="1" applyBorder="1" applyProtection="1"/>
    <xf numFmtId="42" fontId="0" fillId="20" borderId="36" xfId="11" applyNumberFormat="1" applyFont="1" applyFill="1" applyBorder="1" applyProtection="1"/>
    <xf numFmtId="171" fontId="0" fillId="22" borderId="36" xfId="11" applyNumberFormat="1" applyFont="1" applyFill="1" applyBorder="1" applyProtection="1"/>
    <xf numFmtId="42" fontId="0" fillId="14" borderId="36" xfId="11" applyFont="1" applyFill="1" applyBorder="1" applyProtection="1">
      <protection locked="0"/>
    </xf>
    <xf numFmtId="42" fontId="0" fillId="14" borderId="37" xfId="11" applyFont="1" applyFill="1" applyBorder="1" applyProtection="1">
      <protection locked="0"/>
    </xf>
    <xf numFmtId="42" fontId="0" fillId="14" borderId="41" xfId="11" applyFont="1" applyFill="1" applyBorder="1" applyProtection="1">
      <protection locked="0"/>
    </xf>
    <xf numFmtId="9" fontId="0" fillId="7" borderId="48" xfId="4" applyFont="1" applyFill="1" applyBorder="1" applyProtection="1"/>
    <xf numFmtId="173" fontId="9" fillId="22" borderId="3" xfId="0" applyNumberFormat="1" applyFont="1" applyFill="1" applyBorder="1" applyAlignment="1" applyProtection="1">
      <alignment horizontal="center" vertical="center" wrapText="1"/>
    </xf>
    <xf numFmtId="166" fontId="9" fillId="22" borderId="1" xfId="0" applyNumberFormat="1" applyFont="1" applyFill="1" applyBorder="1" applyAlignment="1" applyProtection="1">
      <alignment horizontal="center" vertical="center"/>
    </xf>
    <xf numFmtId="166" fontId="9" fillId="20" borderId="1" xfId="0" applyNumberFormat="1" applyFont="1" applyFill="1" applyBorder="1" applyAlignment="1" applyProtection="1">
      <alignment horizontal="center" vertical="center"/>
    </xf>
    <xf numFmtId="166" fontId="9" fillId="0" borderId="1" xfId="0" applyNumberFormat="1" applyFont="1" applyBorder="1" applyAlignment="1" applyProtection="1">
      <alignment horizontal="center" vertical="center"/>
    </xf>
    <xf numFmtId="172" fontId="0" fillId="0" borderId="0" xfId="0" applyNumberFormat="1" applyFont="1" applyProtection="1"/>
    <xf numFmtId="0" fontId="0" fillId="0" borderId="0" xfId="0" applyFont="1" applyFill="1" applyBorder="1" applyProtection="1"/>
    <xf numFmtId="166" fontId="9" fillId="14" borderId="1" xfId="0" applyNumberFormat="1" applyFont="1" applyFill="1" applyBorder="1" applyAlignment="1" applyProtection="1">
      <alignment horizontal="center" vertical="center"/>
    </xf>
    <xf numFmtId="0" fontId="20" fillId="0" borderId="0" xfId="0" applyFont="1" applyProtection="1"/>
    <xf numFmtId="0" fontId="40" fillId="21" borderId="33" xfId="0" applyFont="1" applyFill="1" applyBorder="1" applyAlignment="1" applyProtection="1">
      <alignment horizontal="right" vertical="center"/>
    </xf>
    <xf numFmtId="0" fontId="0" fillId="19" borderId="33" xfId="0" applyFont="1" applyFill="1" applyBorder="1" applyAlignment="1" applyProtection="1">
      <alignment vertical="center" wrapText="1"/>
    </xf>
    <xf numFmtId="0" fontId="0" fillId="0" borderId="0" xfId="0" applyFont="1" applyAlignment="1" applyProtection="1">
      <alignment horizontal="right" vertical="center"/>
    </xf>
    <xf numFmtId="0" fontId="0" fillId="0" borderId="0" xfId="0" applyFont="1" applyAlignment="1" applyProtection="1">
      <alignment vertical="center" wrapText="1"/>
    </xf>
    <xf numFmtId="0" fontId="20" fillId="17" borderId="33" xfId="0" applyFont="1" applyFill="1" applyBorder="1" applyAlignment="1" applyProtection="1">
      <alignment horizontal="centerContinuous" vertical="center"/>
    </xf>
    <xf numFmtId="0" fontId="20" fillId="17" borderId="36" xfId="0" applyFont="1" applyFill="1" applyBorder="1" applyAlignment="1" applyProtection="1">
      <alignment horizontal="center" vertical="center" wrapText="1"/>
    </xf>
    <xf numFmtId="0" fontId="20" fillId="17" borderId="41" xfId="0" applyFont="1" applyFill="1" applyBorder="1" applyAlignment="1" applyProtection="1">
      <alignment horizontal="center" vertical="center" wrapText="1"/>
    </xf>
    <xf numFmtId="42" fontId="0" fillId="19" borderId="36" xfId="11" applyFont="1" applyFill="1" applyBorder="1" applyProtection="1"/>
    <xf numFmtId="42" fontId="0" fillId="19" borderId="41" xfId="11" applyFont="1" applyFill="1" applyBorder="1" applyProtection="1"/>
    <xf numFmtId="0" fontId="16" fillId="18" borderId="32" xfId="0" applyFont="1" applyFill="1" applyBorder="1" applyAlignment="1" applyProtection="1">
      <alignment horizontal="center" vertical="center"/>
    </xf>
    <xf numFmtId="0" fontId="20" fillId="18" borderId="36" xfId="0" applyFont="1" applyFill="1" applyBorder="1" applyAlignment="1" applyProtection="1">
      <alignment horizontal="center" vertical="center" wrapText="1"/>
    </xf>
    <xf numFmtId="0" fontId="20" fillId="18" borderId="46" xfId="0" applyFont="1" applyFill="1" applyBorder="1" applyAlignment="1" applyProtection="1">
      <alignment horizontal="center" vertical="center" wrapText="1"/>
    </xf>
    <xf numFmtId="0" fontId="20" fillId="18" borderId="37" xfId="0" applyFont="1" applyFill="1" applyBorder="1" applyAlignment="1" applyProtection="1">
      <alignment horizontal="center" vertical="center" wrapText="1"/>
    </xf>
    <xf numFmtId="0" fontId="40" fillId="21" borderId="32" xfId="0" applyFont="1" applyFill="1" applyBorder="1" applyAlignment="1" applyProtection="1">
      <alignment horizontal="center" vertical="center"/>
    </xf>
    <xf numFmtId="49" fontId="0" fillId="20" borderId="33" xfId="0" applyNumberFormat="1" applyFont="1" applyFill="1" applyBorder="1" applyAlignment="1" applyProtection="1">
      <alignment horizontal="center" vertical="center" wrapText="1"/>
    </xf>
    <xf numFmtId="0" fontId="20" fillId="17" borderId="36" xfId="0" applyFont="1" applyFill="1" applyBorder="1" applyAlignment="1" applyProtection="1">
      <alignment horizontal="right" vertical="center" wrapText="1"/>
    </xf>
    <xf numFmtId="0" fontId="20" fillId="17" borderId="37" xfId="0" applyFont="1" applyFill="1" applyBorder="1" applyAlignment="1" applyProtection="1">
      <alignment horizontal="right" vertical="center" wrapText="1"/>
    </xf>
    <xf numFmtId="0" fontId="20" fillId="17" borderId="33" xfId="0" applyFont="1" applyFill="1" applyBorder="1" applyAlignment="1" applyProtection="1">
      <alignment horizontal="right" vertical="center" wrapText="1"/>
    </xf>
    <xf numFmtId="0" fontId="9" fillId="0" borderId="1" xfId="0" applyFont="1" applyBorder="1" applyAlignment="1" applyProtection="1">
      <alignment horizontal="center" vertical="center" wrapText="1"/>
    </xf>
    <xf numFmtId="166" fontId="7" fillId="24" borderId="1" xfId="0" applyNumberFormat="1" applyFont="1" applyFill="1" applyBorder="1" applyAlignment="1" applyProtection="1">
      <alignment horizontal="center" vertical="center"/>
    </xf>
    <xf numFmtId="0" fontId="1" fillId="20" borderId="4" xfId="0" applyFont="1" applyFill="1" applyBorder="1" applyAlignment="1" applyProtection="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applyAlignment="1"/>
    <xf numFmtId="0" fontId="10" fillId="0" borderId="1" xfId="0" applyFont="1" applyBorder="1" applyAlignment="1">
      <alignment vertical="center" wrapText="1"/>
    </xf>
    <xf numFmtId="0" fontId="10" fillId="0" borderId="0" xfId="0" applyFont="1" applyFill="1" applyBorder="1" applyAlignment="1">
      <alignment horizontal="center" vertical="center"/>
    </xf>
    <xf numFmtId="0" fontId="10" fillId="0" borderId="0" xfId="0" applyFont="1" applyAlignment="1">
      <alignment horizontal="center"/>
    </xf>
    <xf numFmtId="0" fontId="1" fillId="19" borderId="1" xfId="0" applyFont="1" applyFill="1" applyBorder="1" applyAlignment="1" applyProtection="1">
      <alignment horizontal="center" vertical="center" wrapText="1"/>
    </xf>
    <xf numFmtId="0" fontId="1" fillId="19" borderId="9"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xf>
    <xf numFmtId="0" fontId="1" fillId="19" borderId="1" xfId="0" applyFont="1" applyFill="1" applyBorder="1" applyAlignment="1" applyProtection="1">
      <alignment horizontal="center" vertical="center"/>
    </xf>
    <xf numFmtId="0" fontId="1" fillId="19" borderId="2"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19"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20" fillId="18" borderId="3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8" fillId="0" borderId="1" xfId="0" applyNumberFormat="1" applyFont="1" applyBorder="1" applyAlignment="1" applyProtection="1">
      <alignment horizontal="center" vertical="center" wrapText="1"/>
      <protection locked="0"/>
    </xf>
    <xf numFmtId="0" fontId="20" fillId="17" borderId="0" xfId="0" applyFont="1" applyFill="1" applyProtection="1"/>
    <xf numFmtId="0" fontId="0" fillId="16" borderId="0" xfId="0" applyFont="1" applyFill="1" applyProtection="1"/>
    <xf numFmtId="0" fontId="45" fillId="17" borderId="0" xfId="0" applyFont="1" applyFill="1" applyProtection="1"/>
    <xf numFmtId="0" fontId="41" fillId="17" borderId="0" xfId="0" applyFont="1" applyFill="1" applyProtection="1"/>
    <xf numFmtId="0" fontId="20"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166" fontId="0" fillId="0" borderId="0" xfId="0" applyNumberFormat="1" applyFont="1" applyBorder="1" applyAlignment="1" applyProtection="1">
      <alignment horizontal="justify" vertical="center" wrapText="1"/>
    </xf>
    <xf numFmtId="166" fontId="9" fillId="0" borderId="0" xfId="0" applyNumberFormat="1"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166" fontId="9" fillId="0" borderId="0" xfId="0" applyNumberFormat="1" applyFont="1" applyBorder="1" applyAlignment="1" applyProtection="1">
      <alignment wrapText="1"/>
    </xf>
    <xf numFmtId="0" fontId="0" fillId="0" borderId="0" xfId="0" applyFont="1" applyAlignment="1" applyProtection="1">
      <alignment wrapText="1"/>
    </xf>
    <xf numFmtId="0" fontId="20" fillId="0" borderId="0" xfId="0" applyFont="1" applyFill="1" applyAlignment="1" applyProtection="1">
      <alignment textRotation="90" wrapText="1"/>
    </xf>
    <xf numFmtId="0" fontId="39" fillId="0" borderId="0" xfId="0" applyFont="1" applyFill="1" applyAlignment="1" applyProtection="1">
      <alignment horizontal="right" vertical="center" textRotation="90" wrapText="1"/>
    </xf>
    <xf numFmtId="0" fontId="39" fillId="0" borderId="0" xfId="0" applyFont="1" applyFill="1" applyAlignment="1" applyProtection="1">
      <alignment textRotation="90" wrapText="1"/>
    </xf>
    <xf numFmtId="0" fontId="20" fillId="0" borderId="0" xfId="0" applyFont="1" applyAlignment="1" applyProtection="1">
      <alignment vertical="center"/>
    </xf>
    <xf numFmtId="0" fontId="0" fillId="0" borderId="0" xfId="0" applyFont="1" applyAlignment="1" applyProtection="1">
      <alignment vertical="center"/>
    </xf>
    <xf numFmtId="0" fontId="20" fillId="0" borderId="0" xfId="0" applyFont="1" applyAlignment="1" applyProtection="1">
      <alignment vertical="center" wrapText="1"/>
    </xf>
    <xf numFmtId="0" fontId="0" fillId="20" borderId="33" xfId="0" applyFont="1" applyFill="1" applyBorder="1" applyAlignment="1" applyProtection="1">
      <alignment vertical="center" wrapText="1"/>
    </xf>
    <xf numFmtId="0" fontId="0" fillId="20" borderId="0" xfId="0" applyFont="1" applyFill="1" applyProtection="1"/>
    <xf numFmtId="42" fontId="0" fillId="19" borderId="47" xfId="11" applyFont="1" applyFill="1" applyBorder="1" applyProtection="1"/>
    <xf numFmtId="42" fontId="0" fillId="19" borderId="33" xfId="11" applyFont="1" applyFill="1" applyBorder="1" applyProtection="1"/>
    <xf numFmtId="42" fontId="10" fillId="23" borderId="33" xfId="11" applyFont="1" applyFill="1" applyBorder="1" applyProtection="1"/>
    <xf numFmtId="0" fontId="20" fillId="18" borderId="42" xfId="0" applyFont="1" applyFill="1" applyBorder="1" applyProtection="1"/>
    <xf numFmtId="0" fontId="20" fillId="18" borderId="38" xfId="0" applyFont="1" applyFill="1" applyBorder="1" applyProtection="1"/>
    <xf numFmtId="166" fontId="9" fillId="0" borderId="0" xfId="0" applyNumberFormat="1" applyFont="1" applyBorder="1" applyAlignment="1" applyProtection="1">
      <alignment horizontal="center" vertical="center" wrapText="1"/>
    </xf>
    <xf numFmtId="1" fontId="0" fillId="0" borderId="0" xfId="0" applyNumberFormat="1" applyFont="1" applyAlignment="1" applyProtection="1">
      <alignment horizontal="center" vertical="center"/>
    </xf>
    <xf numFmtId="0" fontId="7" fillId="19" borderId="3"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10" fillId="19" borderId="1" xfId="0" applyNumberFormat="1" applyFont="1" applyFill="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10" fillId="19" borderId="1" xfId="0" applyFont="1" applyFill="1" applyBorder="1" applyAlignment="1" applyProtection="1">
      <alignment horizontal="center" vertical="center" wrapText="1"/>
    </xf>
    <xf numFmtId="0" fontId="10" fillId="20" borderId="1" xfId="0" applyNumberFormat="1" applyFont="1" applyFill="1" applyBorder="1" applyAlignment="1" applyProtection="1">
      <alignment horizontal="center" vertical="center" wrapText="1"/>
    </xf>
    <xf numFmtId="0" fontId="0" fillId="20" borderId="1" xfId="0" applyNumberFormat="1" applyFont="1" applyFill="1" applyBorder="1" applyAlignment="1" applyProtection="1">
      <alignment horizontal="center" vertical="center" wrapText="1"/>
    </xf>
    <xf numFmtId="166" fontId="0" fillId="20" borderId="3" xfId="0" applyNumberFormat="1" applyFont="1" applyFill="1" applyBorder="1" applyAlignment="1" applyProtection="1">
      <alignment horizontal="center" vertical="center"/>
    </xf>
    <xf numFmtId="166" fontId="0" fillId="20" borderId="1" xfId="0" applyNumberFormat="1" applyFont="1" applyFill="1" applyBorder="1" applyAlignment="1" applyProtection="1">
      <alignment horizontal="center" vertical="center"/>
    </xf>
    <xf numFmtId="166" fontId="7" fillId="19" borderId="1" xfId="0" applyNumberFormat="1" applyFont="1" applyFill="1" applyBorder="1" applyAlignment="1" applyProtection="1">
      <alignment horizontal="center" vertical="center"/>
    </xf>
    <xf numFmtId="166" fontId="10" fillId="19" borderId="1"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42" fillId="19" borderId="1" xfId="0" applyFont="1" applyFill="1" applyBorder="1" applyAlignment="1" applyProtection="1">
      <alignment horizontal="center" vertical="center" wrapText="1"/>
    </xf>
    <xf numFmtId="0" fontId="7" fillId="0" borderId="0" xfId="0" applyFont="1" applyBorder="1" applyAlignment="1" applyProtection="1">
      <alignment horizontal="center" wrapText="1"/>
    </xf>
    <xf numFmtId="166" fontId="16" fillId="18" borderId="32" xfId="0" applyNumberFormat="1" applyFont="1" applyFill="1" applyBorder="1" applyAlignment="1" applyProtection="1">
      <alignment horizontal="center" vertical="center"/>
    </xf>
    <xf numFmtId="166" fontId="9" fillId="18" borderId="42" xfId="0" applyNumberFormat="1" applyFont="1" applyFill="1" applyBorder="1" applyProtection="1"/>
    <xf numFmtId="0" fontId="0" fillId="18" borderId="42" xfId="0" applyFont="1" applyFill="1" applyBorder="1" applyProtection="1"/>
    <xf numFmtId="0" fontId="39" fillId="18" borderId="38" xfId="0" applyFont="1" applyFill="1" applyBorder="1" applyProtection="1"/>
    <xf numFmtId="0" fontId="44" fillId="0" borderId="0" xfId="0" applyFont="1" applyBorder="1" applyAlignment="1" applyProtection="1">
      <alignment horizontal="right"/>
    </xf>
    <xf numFmtId="0" fontId="39" fillId="0" borderId="0" xfId="0" applyFont="1" applyProtection="1"/>
    <xf numFmtId="0" fontId="7" fillId="24" borderId="1" xfId="0" applyFont="1" applyFill="1" applyBorder="1" applyAlignment="1" applyProtection="1">
      <alignment horizontal="center" vertical="center" wrapText="1"/>
    </xf>
    <xf numFmtId="0" fontId="7" fillId="23" borderId="1" xfId="0" applyFont="1" applyFill="1" applyBorder="1" applyAlignment="1" applyProtection="1">
      <alignment horizontal="center" vertical="center" wrapText="1"/>
    </xf>
    <xf numFmtId="0" fontId="7" fillId="25" borderId="1" xfId="0" applyFont="1" applyFill="1" applyBorder="1" applyAlignment="1" applyProtection="1">
      <alignment horizontal="center" vertical="center" wrapText="1"/>
    </xf>
    <xf numFmtId="0" fontId="43" fillId="20" borderId="1" xfId="0" applyFont="1" applyFill="1" applyBorder="1" applyAlignment="1" applyProtection="1">
      <alignment horizontal="center" vertical="center" wrapText="1"/>
    </xf>
    <xf numFmtId="0" fontId="7" fillId="20" borderId="1" xfId="0" applyFont="1" applyFill="1" applyBorder="1" applyAlignment="1" applyProtection="1">
      <alignment horizontal="center" vertical="center" wrapText="1"/>
    </xf>
    <xf numFmtId="0" fontId="7" fillId="20" borderId="5" xfId="0" applyFont="1" applyFill="1" applyBorder="1" applyAlignment="1" applyProtection="1">
      <alignment horizontal="center" vertical="center" wrapText="1"/>
    </xf>
    <xf numFmtId="0" fontId="44" fillId="0" borderId="0" xfId="0" applyFont="1" applyProtection="1"/>
    <xf numFmtId="166" fontId="9" fillId="0" borderId="1" xfId="0" applyNumberFormat="1" applyFont="1" applyFill="1" applyBorder="1" applyAlignment="1" applyProtection="1">
      <alignment horizontal="center" vertical="center"/>
    </xf>
    <xf numFmtId="0" fontId="39" fillId="0" borderId="0" xfId="0" applyFont="1" applyAlignment="1" applyProtection="1">
      <alignment vertical="justify" wrapText="1"/>
    </xf>
    <xf numFmtId="0" fontId="39" fillId="0" borderId="0" xfId="0" applyFont="1" applyAlignment="1" applyProtection="1">
      <alignment horizontal="justify" vertical="justify" wrapText="1"/>
    </xf>
    <xf numFmtId="166" fontId="7" fillId="20" borderId="1" xfId="0" applyNumberFormat="1" applyFont="1" applyFill="1" applyBorder="1" applyAlignment="1" applyProtection="1">
      <alignment horizontal="center" vertical="center"/>
    </xf>
    <xf numFmtId="166" fontId="20" fillId="0" borderId="0" xfId="0" applyNumberFormat="1" applyFont="1" applyProtection="1"/>
    <xf numFmtId="166" fontId="7" fillId="0" borderId="1" xfId="0" applyNumberFormat="1" applyFont="1" applyBorder="1" applyAlignment="1" applyProtection="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9" fontId="11" fillId="0" borderId="2" xfId="4" applyFont="1" applyBorder="1" applyAlignment="1" applyProtection="1">
      <alignment horizontal="center" vertical="center"/>
    </xf>
    <xf numFmtId="166" fontId="9" fillId="0" borderId="0" xfId="0" applyNumberFormat="1" applyFont="1" applyBorder="1" applyProtection="1"/>
    <xf numFmtId="166" fontId="0" fillId="0" borderId="0" xfId="0" applyNumberFormat="1" applyFont="1" applyProtection="1"/>
    <xf numFmtId="0" fontId="9" fillId="20" borderId="1" xfId="0" applyFont="1" applyFill="1" applyBorder="1" applyAlignment="1" applyProtection="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0" fillId="0" borderId="0" xfId="0" applyFont="1" applyAlignment="1" applyProtection="1">
      <alignment horizontal="center"/>
    </xf>
    <xf numFmtId="0" fontId="0" fillId="0" borderId="0" xfId="0" applyFont="1" applyAlignment="1" applyProtection="1">
      <alignment horizontal="center"/>
    </xf>
    <xf numFmtId="0" fontId="39" fillId="0" borderId="0" xfId="0" applyFont="1" applyAlignment="1" applyProtection="1">
      <alignment horizontal="center"/>
    </xf>
    <xf numFmtId="0" fontId="47" fillId="22" borderId="33" xfId="0" applyFont="1" applyFill="1" applyBorder="1" applyAlignment="1" applyProtection="1">
      <alignment horizontal="center" vertical="center"/>
      <protection locked="0"/>
    </xf>
    <xf numFmtId="0" fontId="0" fillId="20" borderId="33" xfId="0" applyNumberFormat="1" applyFont="1" applyFill="1" applyBorder="1" applyAlignment="1" applyProtection="1">
      <alignment vertical="center" wrapText="1"/>
      <protection locked="0"/>
    </xf>
    <xf numFmtId="0" fontId="46" fillId="22" borderId="33" xfId="0" applyFont="1" applyFill="1" applyBorder="1" applyAlignment="1" applyProtection="1">
      <alignment horizontal="center" vertical="center"/>
      <protection locked="0"/>
    </xf>
    <xf numFmtId="0" fontId="48" fillId="0" borderId="0" xfId="0" applyFont="1" applyAlignment="1" applyProtection="1">
      <alignment horizontal="left" vertical="center"/>
    </xf>
    <xf numFmtId="42" fontId="0" fillId="20" borderId="36" xfId="11" applyFont="1" applyFill="1" applyBorder="1" applyProtection="1">
      <protection locked="0"/>
    </xf>
    <xf numFmtId="42" fontId="0" fillId="20" borderId="41" xfId="11" applyFont="1" applyFill="1" applyBorder="1" applyProtection="1">
      <protection locked="0"/>
    </xf>
    <xf numFmtId="0" fontId="1" fillId="19" borderId="1" xfId="0" applyFont="1" applyFill="1" applyBorder="1" applyAlignment="1" applyProtection="1">
      <alignment horizontal="center" vertical="center" wrapText="1"/>
    </xf>
    <xf numFmtId="0" fontId="1" fillId="19" borderId="27" xfId="0" applyFont="1" applyFill="1" applyBorder="1" applyAlignment="1" applyProtection="1">
      <alignment horizontal="center" vertical="center" wrapText="1"/>
    </xf>
    <xf numFmtId="0" fontId="0" fillId="0" borderId="1" xfId="0" applyFont="1" applyBorder="1" applyProtection="1"/>
    <xf numFmtId="0" fontId="10" fillId="0" borderId="1" xfId="0" applyFont="1" applyBorder="1" applyAlignment="1"/>
    <xf numFmtId="0" fontId="0" fillId="0" borderId="1" xfId="0" applyBorder="1" applyAlignment="1">
      <alignment wrapText="1"/>
    </xf>
    <xf numFmtId="0" fontId="1" fillId="19" borderId="1" xfId="0" applyFont="1" applyFill="1" applyBorder="1" applyAlignment="1" applyProtection="1">
      <alignment horizontal="center" vertical="center" wrapText="1"/>
    </xf>
    <xf numFmtId="166" fontId="1" fillId="19" borderId="1" xfId="0" applyNumberFormat="1"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19" xfId="0" applyFont="1" applyFill="1" applyBorder="1" applyAlignment="1" applyProtection="1">
      <alignment horizontal="center" vertical="center" wrapText="1"/>
    </xf>
    <xf numFmtId="0" fontId="17" fillId="3" borderId="0" xfId="0" applyFont="1" applyFill="1" applyBorder="1" applyProtection="1"/>
    <xf numFmtId="0" fontId="18" fillId="19" borderId="1"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24" fillId="0" borderId="0" xfId="0" applyFont="1"/>
    <xf numFmtId="0" fontId="0" fillId="0" borderId="0" xfId="0"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49" fillId="0" borderId="0" xfId="0" applyFont="1" applyProtection="1"/>
    <xf numFmtId="0" fontId="0" fillId="2" borderId="1" xfId="0" applyFont="1" applyFill="1" applyBorder="1" applyProtection="1">
      <protection locked="0"/>
    </xf>
    <xf numFmtId="0" fontId="17" fillId="0" borderId="0" xfId="0" applyFont="1" applyBorder="1" applyAlignment="1" applyProtection="1">
      <alignment vertical="center" wrapText="1"/>
    </xf>
    <xf numFmtId="0" fontId="1" fillId="2" borderId="1" xfId="0" applyNumberFormat="1" applyFont="1" applyFill="1" applyBorder="1" applyAlignment="1" applyProtection="1">
      <alignment horizontal="center" vertical="center" wrapText="1"/>
      <protection locked="0"/>
    </xf>
    <xf numFmtId="0" fontId="0" fillId="22" borderId="33" xfId="0" applyFont="1" applyFill="1" applyBorder="1" applyAlignment="1" applyProtection="1">
      <alignment horizontal="center" vertical="center"/>
      <protection locked="0"/>
    </xf>
    <xf numFmtId="9" fontId="2" fillId="0" borderId="1" xfId="4" applyNumberFormat="1" applyFont="1" applyBorder="1" applyAlignment="1" applyProtection="1">
      <alignment horizontal="center" vertical="center" wrapText="1"/>
      <protection locked="0"/>
    </xf>
    <xf numFmtId="1" fontId="2" fillId="0" borderId="1" xfId="4" applyNumberFormat="1" applyFont="1" applyFill="1" applyBorder="1" applyAlignment="1" applyProtection="1">
      <alignment horizontal="center" vertical="center" wrapText="1"/>
      <protection locked="0"/>
    </xf>
    <xf numFmtId="0" fontId="2" fillId="0" borderId="1" xfId="4" applyNumberFormat="1" applyFont="1" applyFill="1" applyBorder="1" applyAlignment="1" applyProtection="1">
      <alignment horizontal="center" vertical="center" wrapText="1"/>
      <protection locked="0"/>
    </xf>
    <xf numFmtId="0" fontId="18" fillId="0" borderId="1" xfId="4" applyNumberFormat="1" applyFont="1" applyFill="1" applyBorder="1" applyAlignment="1" applyProtection="1">
      <alignment horizontal="center" vertical="center" wrapText="1"/>
      <protection locked="0"/>
    </xf>
    <xf numFmtId="1" fontId="18" fillId="0" borderId="1" xfId="4"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 fillId="19"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8" fillId="0" borderId="1"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26"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locked="0"/>
    </xf>
    <xf numFmtId="166" fontId="9" fillId="0" borderId="0" xfId="0" applyNumberFormat="1" applyFont="1" applyAlignment="1" applyProtection="1">
      <alignment horizontal="center"/>
    </xf>
    <xf numFmtId="0" fontId="1" fillId="0" borderId="2" xfId="0" applyFont="1" applyFill="1" applyBorder="1" applyAlignment="1" applyProtection="1">
      <alignment horizontal="center" vertical="center" wrapText="1"/>
      <protection locked="0"/>
    </xf>
    <xf numFmtId="0" fontId="1" fillId="19" borderId="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0" borderId="1" xfId="0" applyBorder="1" applyAlignment="1">
      <alignment vertical="center" wrapText="1"/>
    </xf>
    <xf numFmtId="0" fontId="0" fillId="0" borderId="0" xfId="0" applyFill="1" applyBorder="1" applyAlignment="1">
      <alignment vertical="center" wrapText="1"/>
    </xf>
    <xf numFmtId="0" fontId="11" fillId="0" borderId="0" xfId="0" applyFont="1" applyAlignment="1">
      <alignment horizontal="center"/>
    </xf>
    <xf numFmtId="0" fontId="24" fillId="0" borderId="0" xfId="0" applyFont="1" applyFill="1" applyAlignment="1">
      <alignment vertical="center"/>
    </xf>
    <xf numFmtId="0" fontId="24" fillId="0" borderId="0" xfId="0" applyFont="1" applyAlignment="1"/>
    <xf numFmtId="0" fontId="2"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 fillId="25" borderId="1" xfId="0" applyFont="1" applyFill="1" applyBorder="1" applyAlignment="1" applyProtection="1">
      <alignment horizontal="center" vertical="center"/>
    </xf>
    <xf numFmtId="0" fontId="17" fillId="3" borderId="0" xfId="0" applyFont="1" applyFill="1" applyBorder="1" applyAlignment="1" applyProtection="1">
      <alignment vertical="center" wrapText="1"/>
    </xf>
    <xf numFmtId="0" fontId="17" fillId="3" borderId="5" xfId="0" applyFont="1" applyFill="1" applyBorder="1" applyAlignment="1" applyProtection="1">
      <alignment vertical="center" wrapText="1"/>
    </xf>
    <xf numFmtId="0" fontId="17" fillId="3" borderId="1"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25" borderId="8" xfId="0" applyFont="1" applyFill="1" applyBorder="1" applyAlignment="1" applyProtection="1">
      <alignment vertical="center" wrapText="1"/>
    </xf>
    <xf numFmtId="0" fontId="8" fillId="25" borderId="5" xfId="0" applyFont="1" applyFill="1" applyBorder="1" applyAlignment="1" applyProtection="1">
      <alignment vertical="center" wrapText="1"/>
    </xf>
    <xf numFmtId="0" fontId="8" fillId="25" borderId="5" xfId="0" applyFont="1" applyFill="1" applyBorder="1" applyAlignment="1">
      <alignment horizontal="center" vertical="center" wrapText="1"/>
    </xf>
    <xf numFmtId="0" fontId="8" fillId="25"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14" fontId="17" fillId="0" borderId="1" xfId="0" applyNumberFormat="1" applyFont="1" applyBorder="1" applyAlignment="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14" fontId="17" fillId="0" borderId="1" xfId="0" applyNumberFormat="1" applyFont="1" applyFill="1" applyBorder="1" applyAlignment="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14" fontId="23" fillId="0" borderId="1" xfId="0" applyNumberFormat="1" applyFont="1" applyFill="1" applyBorder="1" applyAlignment="1">
      <alignment horizontal="center" vertical="center" wrapText="1"/>
    </xf>
    <xf numFmtId="14" fontId="23" fillId="0" borderId="5" xfId="0" applyNumberFormat="1" applyFont="1" applyFill="1" applyBorder="1" applyAlignment="1">
      <alignment horizontal="center" vertical="center" wrapText="1"/>
    </xf>
    <xf numFmtId="14" fontId="17" fillId="0" borderId="1" xfId="0" applyNumberFormat="1" applyFont="1" applyFill="1" applyBorder="1" applyAlignment="1" applyProtection="1">
      <alignment horizontal="center" vertical="center" wrapText="1"/>
      <protection locked="0"/>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42" fontId="0" fillId="19" borderId="37" xfId="11" applyFont="1" applyFill="1" applyBorder="1" applyProtection="1"/>
    <xf numFmtId="42" fontId="0" fillId="0" borderId="0" xfId="11" applyFont="1" applyProtection="1"/>
    <xf numFmtId="42" fontId="20" fillId="18" borderId="36" xfId="11" applyFont="1" applyFill="1" applyBorder="1" applyAlignment="1" applyProtection="1">
      <alignment horizontal="center" vertical="center" wrapText="1"/>
    </xf>
    <xf numFmtId="42" fontId="20" fillId="18" borderId="46" xfId="11" applyFont="1" applyFill="1" applyBorder="1" applyAlignment="1" applyProtection="1">
      <alignment horizontal="center" vertical="center" wrapText="1"/>
    </xf>
    <xf numFmtId="42" fontId="20" fillId="18" borderId="37" xfId="11" applyFont="1" applyFill="1" applyBorder="1" applyAlignment="1" applyProtection="1">
      <alignment horizontal="center" vertical="center" wrapText="1"/>
    </xf>
    <xf numFmtId="42" fontId="20" fillId="17" borderId="43" xfId="11" applyFont="1" applyFill="1" applyBorder="1" applyAlignment="1" applyProtection="1">
      <alignment vertical="center" wrapText="1"/>
    </xf>
    <xf numFmtId="42" fontId="20" fillId="17" borderId="44" xfId="11" applyFont="1" applyFill="1" applyBorder="1" applyAlignment="1" applyProtection="1">
      <alignment vertical="center" wrapText="1"/>
    </xf>
    <xf numFmtId="42" fontId="20" fillId="17" borderId="45" xfId="11" applyFont="1" applyFill="1" applyBorder="1" applyAlignment="1" applyProtection="1">
      <alignment vertical="center" wrapText="1"/>
    </xf>
    <xf numFmtId="42" fontId="39" fillId="0" borderId="36" xfId="11" applyFont="1" applyBorder="1" applyProtection="1"/>
    <xf numFmtId="42" fontId="39" fillId="0" borderId="37" xfId="11" applyFont="1" applyBorder="1" applyProtection="1"/>
    <xf numFmtId="42" fontId="0" fillId="0" borderId="33" xfId="11" applyFont="1" applyBorder="1" applyProtection="1"/>
    <xf numFmtId="42" fontId="0" fillId="22" borderId="36" xfId="11" applyNumberFormat="1" applyFont="1" applyFill="1" applyBorder="1" applyProtection="1"/>
    <xf numFmtId="174" fontId="53" fillId="28" borderId="23" xfId="0" applyNumberFormat="1" applyFont="1" applyFill="1" applyBorder="1" applyAlignment="1">
      <alignment horizontal="center" vertical="center" wrapText="1"/>
    </xf>
    <xf numFmtId="174" fontId="54" fillId="28" borderId="23" xfId="0" applyNumberFormat="1" applyFont="1" applyFill="1" applyBorder="1" applyAlignment="1">
      <alignment horizontal="center" vertical="center" wrapText="1"/>
    </xf>
    <xf numFmtId="174" fontId="54" fillId="28" borderId="20" xfId="0" applyNumberFormat="1" applyFont="1" applyFill="1" applyBorder="1" applyAlignment="1">
      <alignment horizontal="center" vertical="center" wrapText="1"/>
    </xf>
    <xf numFmtId="0" fontId="1" fillId="19" borderId="4" xfId="0" applyFont="1" applyFill="1" applyBorder="1" applyAlignment="1" applyProtection="1">
      <alignment horizontal="center" vertical="center" wrapText="1"/>
    </xf>
    <xf numFmtId="0" fontId="18" fillId="0" borderId="4" xfId="4" applyNumberFormat="1" applyFont="1" applyFill="1" applyBorder="1" applyAlignment="1" applyProtection="1">
      <alignment horizontal="center" vertical="center" wrapText="1"/>
      <protection locked="0"/>
    </xf>
    <xf numFmtId="1" fontId="2" fillId="0" borderId="4" xfId="0" applyNumberFormat="1" applyFont="1" applyBorder="1" applyAlignment="1" applyProtection="1">
      <alignment horizontal="center" vertical="center" wrapText="1"/>
      <protection locked="0"/>
    </xf>
    <xf numFmtId="1" fontId="18" fillId="0" borderId="4" xfId="4" applyNumberFormat="1" applyFont="1" applyFill="1" applyBorder="1" applyAlignment="1" applyProtection="1">
      <alignment horizontal="center" vertical="center" wrapText="1"/>
      <protection locked="0"/>
    </xf>
    <xf numFmtId="1" fontId="2" fillId="0" borderId="4" xfId="4" applyNumberFormat="1" applyFont="1" applyBorder="1" applyAlignment="1" applyProtection="1">
      <alignment horizontal="center" vertical="center" wrapText="1"/>
      <protection locked="0"/>
    </xf>
    <xf numFmtId="0" fontId="1" fillId="19"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174" fontId="17" fillId="28" borderId="23" xfId="0" applyNumberFormat="1" applyFont="1" applyFill="1" applyBorder="1" applyAlignment="1">
      <alignment horizontal="center" vertical="center" wrapText="1"/>
    </xf>
    <xf numFmtId="0" fontId="2" fillId="3" borderId="0" xfId="0" applyFont="1" applyFill="1" applyBorder="1" applyAlignment="1" applyProtection="1">
      <alignment horizontal="center" vertical="center" wrapText="1"/>
      <protection locked="0"/>
    </xf>
    <xf numFmtId="0" fontId="9" fillId="3" borderId="0" xfId="0" applyFont="1" applyFill="1" applyProtection="1"/>
    <xf numFmtId="166" fontId="9" fillId="3" borderId="0" xfId="0" applyNumberFormat="1" applyFont="1" applyFill="1" applyProtection="1"/>
    <xf numFmtId="0" fontId="17" fillId="3" borderId="0"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1" fillId="19" borderId="1" xfId="0"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174" fontId="17" fillId="28" borderId="21" xfId="0" applyNumberFormat="1" applyFont="1" applyFill="1" applyBorder="1" applyAlignment="1">
      <alignment horizontal="center" vertical="center" wrapText="1"/>
    </xf>
    <xf numFmtId="174" fontId="17" fillId="28" borderId="1" xfId="0" applyNumberFormat="1" applyFont="1" applyFill="1" applyBorder="1" applyAlignment="1">
      <alignment horizontal="center" vertical="center" wrapText="1"/>
    </xf>
    <xf numFmtId="174" fontId="17" fillId="28" borderId="20" xfId="0" applyNumberFormat="1" applyFont="1" applyFill="1" applyBorder="1" applyAlignment="1">
      <alignment horizontal="center" vertical="center" wrapText="1"/>
    </xf>
    <xf numFmtId="0" fontId="9" fillId="0" borderId="0" xfId="0" applyFont="1" applyAlignment="1" applyProtection="1">
      <alignment horizontal="left"/>
    </xf>
    <xf numFmtId="174" fontId="23" fillId="28" borderId="20" xfId="0" applyNumberFormat="1"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wrapText="1"/>
      <protection locked="0"/>
    </xf>
    <xf numFmtId="9" fontId="2" fillId="3" borderId="1" xfId="4"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1" fontId="2" fillId="3" borderId="1" xfId="0" applyNumberFormat="1" applyFont="1" applyFill="1" applyBorder="1" applyAlignment="1" applyProtection="1">
      <alignment vertical="center" wrapText="1"/>
      <protection locked="0"/>
    </xf>
    <xf numFmtId="0" fontId="8" fillId="3" borderId="0" xfId="0" applyFont="1" applyFill="1" applyBorder="1" applyAlignment="1" applyProtection="1">
      <alignment horizontal="center" vertical="center" wrapText="1"/>
    </xf>
    <xf numFmtId="0" fontId="0" fillId="30" borderId="0" xfId="0" applyFill="1" applyProtection="1">
      <protection locked="0"/>
    </xf>
    <xf numFmtId="0" fontId="20" fillId="30" borderId="0" xfId="0" applyFont="1" applyFill="1" applyProtection="1">
      <protection locked="0"/>
    </xf>
    <xf numFmtId="0" fontId="0" fillId="30" borderId="0" xfId="0" applyFont="1" applyFill="1" applyProtection="1">
      <protection locked="0"/>
    </xf>
    <xf numFmtId="0" fontId="0" fillId="30" borderId="0" xfId="0" applyFont="1" applyFill="1" applyBorder="1" applyProtection="1">
      <protection locked="0"/>
    </xf>
    <xf numFmtId="0" fontId="0" fillId="17" borderId="0" xfId="0" applyFont="1" applyFill="1" applyProtection="1">
      <protection locked="0"/>
    </xf>
    <xf numFmtId="0" fontId="0" fillId="0" borderId="0" xfId="0" applyProtection="1">
      <protection locked="0"/>
    </xf>
    <xf numFmtId="0" fontId="11" fillId="30" borderId="0" xfId="0" applyFont="1" applyFill="1" applyBorder="1" applyAlignment="1" applyProtection="1">
      <alignment vertical="center"/>
      <protection locked="0"/>
    </xf>
    <xf numFmtId="0" fontId="12" fillId="18" borderId="11" xfId="0" applyFont="1" applyFill="1" applyBorder="1" applyAlignment="1" applyProtection="1">
      <alignment horizontal="center" vertical="center"/>
      <protection locked="0"/>
    </xf>
    <xf numFmtId="0" fontId="12" fillId="18" borderId="12" xfId="0" applyFont="1" applyFill="1" applyBorder="1" applyAlignment="1" applyProtection="1">
      <alignment horizontal="center" vertical="center"/>
      <protection locked="0"/>
    </xf>
    <xf numFmtId="0" fontId="12" fillId="30" borderId="0" xfId="0" applyFont="1" applyFill="1" applyBorder="1" applyAlignment="1" applyProtection="1">
      <alignment horizontal="center" vertical="center"/>
      <protection locked="0"/>
    </xf>
    <xf numFmtId="0" fontId="12" fillId="18" borderId="14" xfId="0" applyFont="1" applyFill="1" applyBorder="1" applyAlignment="1" applyProtection="1">
      <alignment horizontal="center" vertical="center"/>
      <protection locked="0"/>
    </xf>
    <xf numFmtId="0" fontId="12" fillId="18" borderId="13" xfId="0" applyFont="1" applyFill="1" applyBorder="1" applyAlignment="1" applyProtection="1">
      <alignment horizontal="center" vertical="center"/>
      <protection locked="0"/>
    </xf>
    <xf numFmtId="14" fontId="12" fillId="18" borderId="12" xfId="0" quotePrefix="1" applyNumberFormat="1" applyFont="1" applyFill="1" applyBorder="1" applyAlignment="1" applyProtection="1">
      <alignment horizontal="center" vertical="center"/>
      <protection locked="0"/>
    </xf>
    <xf numFmtId="14" fontId="12" fillId="30" borderId="0" xfId="0" quotePrefix="1" applyNumberFormat="1" applyFont="1" applyFill="1" applyBorder="1" applyAlignment="1" applyProtection="1">
      <alignment horizontal="center" vertical="center"/>
      <protection locked="0"/>
    </xf>
    <xf numFmtId="0" fontId="10" fillId="30" borderId="0" xfId="0" applyFont="1" applyFill="1" applyBorder="1" applyAlignment="1" applyProtection="1">
      <alignment vertical="center" wrapText="1"/>
      <protection locked="0"/>
    </xf>
    <xf numFmtId="0" fontId="0" fillId="3" borderId="0" xfId="0" applyFill="1" applyProtection="1">
      <protection locked="0"/>
    </xf>
    <xf numFmtId="0" fontId="0" fillId="3" borderId="0" xfId="0" applyFill="1" applyBorder="1" applyProtection="1">
      <protection locked="0"/>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protection locked="0"/>
    </xf>
    <xf numFmtId="0" fontId="0" fillId="3" borderId="0" xfId="0" applyFont="1" applyFill="1" applyBorder="1" applyProtection="1">
      <protection locked="0"/>
    </xf>
    <xf numFmtId="166" fontId="17" fillId="3" borderId="0" xfId="0" applyNumberFormat="1"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0" fillId="3" borderId="0" xfId="0" applyFill="1" applyProtection="1"/>
    <xf numFmtId="0" fontId="17" fillId="3" borderId="0" xfId="0" applyFont="1" applyFill="1" applyProtection="1">
      <protection locked="0"/>
    </xf>
    <xf numFmtId="0" fontId="8" fillId="31" borderId="1" xfId="0" applyNumberFormat="1" applyFont="1" applyFill="1" applyBorder="1" applyAlignment="1" applyProtection="1">
      <alignment horizontal="center" vertical="center" wrapText="1"/>
    </xf>
    <xf numFmtId="0" fontId="8" fillId="31" borderId="1" xfId="0" applyFont="1" applyFill="1" applyBorder="1" applyAlignment="1" applyProtection="1">
      <alignment horizontal="center" vertical="center" wrapText="1"/>
    </xf>
    <xf numFmtId="0" fontId="1" fillId="31" borderId="1" xfId="0" applyFont="1" applyFill="1" applyBorder="1" applyAlignment="1" applyProtection="1">
      <alignment horizontal="center" vertical="center" wrapText="1"/>
    </xf>
    <xf numFmtId="0" fontId="17" fillId="3" borderId="0" xfId="0" applyFont="1" applyFill="1" applyBorder="1" applyProtection="1">
      <protection locked="0"/>
    </xf>
    <xf numFmtId="0" fontId="1" fillId="3" borderId="0" xfId="0" applyFont="1" applyFill="1" applyBorder="1" applyAlignment="1" applyProtection="1">
      <alignment horizontal="center" vertical="center" wrapText="1"/>
      <protection locked="0"/>
    </xf>
    <xf numFmtId="0" fontId="8" fillId="32" borderId="1" xfId="0" applyNumberFormat="1" applyFont="1" applyFill="1" applyBorder="1" applyAlignment="1" applyProtection="1">
      <alignment horizontal="left" vertical="center" wrapText="1"/>
    </xf>
    <xf numFmtId="0" fontId="17" fillId="32" borderId="1" xfId="0" applyNumberFormat="1" applyFont="1" applyFill="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6" fontId="17" fillId="32" borderId="1"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protection locked="0"/>
    </xf>
    <xf numFmtId="166" fontId="17" fillId="3" borderId="0" xfId="0" applyNumberFormat="1" applyFont="1" applyFill="1" applyBorder="1" applyProtection="1">
      <protection locked="0"/>
    </xf>
    <xf numFmtId="0" fontId="17" fillId="0" borderId="0" xfId="0" applyFont="1" applyProtection="1">
      <protection locked="0"/>
    </xf>
    <xf numFmtId="166" fontId="1" fillId="31" borderId="1"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wrapText="1"/>
      <protection locked="0"/>
    </xf>
    <xf numFmtId="0" fontId="17" fillId="3" borderId="0" xfId="0" applyFont="1" applyFill="1" applyAlignment="1" applyProtection="1">
      <alignment wrapText="1"/>
      <protection locked="0"/>
    </xf>
    <xf numFmtId="0" fontId="2" fillId="3" borderId="0" xfId="0" applyFont="1" applyFill="1" applyProtection="1">
      <protection locked="0"/>
    </xf>
    <xf numFmtId="166" fontId="2" fillId="3" borderId="0" xfId="0" applyNumberFormat="1" applyFont="1" applyFill="1" applyProtection="1">
      <protection locked="0"/>
    </xf>
    <xf numFmtId="166" fontId="2" fillId="3" borderId="0" xfId="0" applyNumberFormat="1" applyFont="1" applyFill="1" applyBorder="1" applyProtection="1">
      <protection locked="0"/>
    </xf>
    <xf numFmtId="0" fontId="17" fillId="0" borderId="0" xfId="0" applyFont="1" applyAlignment="1" applyProtection="1">
      <alignment horizontal="justify" vertical="justify" wrapText="1"/>
      <protection locked="0"/>
    </xf>
    <xf numFmtId="0" fontId="8" fillId="32" borderId="1"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2" fillId="0" borderId="1" xfId="0" applyFont="1" applyBorder="1" applyAlignment="1" applyProtection="1">
      <alignment horizontal="left" vertical="center" wrapText="1"/>
    </xf>
    <xf numFmtId="167" fontId="17" fillId="3" borderId="0" xfId="374" applyNumberFormat="1" applyFont="1" applyFill="1" applyBorder="1" applyAlignment="1" applyProtection="1">
      <alignment vertical="center" wrapText="1"/>
      <protection locked="0"/>
    </xf>
    <xf numFmtId="166" fontId="1" fillId="20" borderId="1" xfId="0" applyNumberFormat="1" applyFont="1" applyFill="1" applyBorder="1" applyAlignment="1" applyProtection="1">
      <alignment horizontal="center" vertical="center"/>
    </xf>
    <xf numFmtId="166" fontId="1" fillId="3" borderId="0" xfId="0" applyNumberFormat="1" applyFont="1" applyFill="1" applyBorder="1" applyAlignment="1" applyProtection="1">
      <alignment horizontal="center" vertical="center"/>
    </xf>
    <xf numFmtId="164" fontId="1" fillId="3" borderId="0" xfId="374" applyFont="1" applyFill="1" applyBorder="1" applyAlignment="1" applyProtection="1">
      <alignment horizontal="center" vertical="center"/>
    </xf>
    <xf numFmtId="166" fontId="1" fillId="0" borderId="1" xfId="0" applyNumberFormat="1" applyFont="1" applyBorder="1" applyAlignment="1" applyProtection="1">
      <alignment horizontal="center" vertical="center"/>
    </xf>
    <xf numFmtId="10" fontId="8" fillId="0" borderId="1" xfId="4" applyNumberFormat="1" applyFont="1" applyBorder="1" applyAlignment="1" applyProtection="1">
      <alignment horizontal="center" vertical="center"/>
    </xf>
    <xf numFmtId="10" fontId="1" fillId="3" borderId="0" xfId="0" applyNumberFormat="1" applyFont="1" applyFill="1" applyBorder="1" applyAlignment="1" applyProtection="1">
      <alignment horizontal="center" vertical="center"/>
    </xf>
    <xf numFmtId="10" fontId="1" fillId="3" borderId="0" xfId="0" applyNumberFormat="1" applyFont="1" applyFill="1" applyBorder="1" applyAlignment="1" applyProtection="1">
      <alignment horizontal="center" vertical="center"/>
      <protection locked="0"/>
    </xf>
    <xf numFmtId="166" fontId="49" fillId="3" borderId="0" xfId="0" applyNumberFormat="1" applyFont="1" applyFill="1" applyBorder="1" applyProtection="1">
      <protection locked="0"/>
    </xf>
    <xf numFmtId="9" fontId="19" fillId="3" borderId="1" xfId="4" applyFont="1" applyFill="1" applyBorder="1" applyAlignment="1" applyProtection="1">
      <alignment horizontal="center" vertical="center"/>
    </xf>
    <xf numFmtId="166" fontId="49" fillId="3" borderId="0" xfId="0" applyNumberFormat="1" applyFont="1" applyFill="1" applyProtection="1"/>
    <xf numFmtId="166" fontId="49" fillId="3" borderId="0" xfId="0" applyNumberFormat="1" applyFont="1" applyFill="1" applyBorder="1" applyProtection="1"/>
    <xf numFmtId="166" fontId="17" fillId="3" borderId="0" xfId="0" applyNumberFormat="1" applyFont="1" applyFill="1" applyProtection="1">
      <protection locked="0"/>
    </xf>
    <xf numFmtId="167" fontId="17" fillId="3" borderId="0" xfId="374" applyNumberFormat="1" applyFont="1" applyFill="1" applyBorder="1" applyAlignment="1" applyProtection="1">
      <alignment horizontal="center" vertical="center" wrapText="1"/>
      <protection locked="0"/>
    </xf>
    <xf numFmtId="9" fontId="19" fillId="3" borderId="0" xfId="4" applyFont="1" applyFill="1" applyBorder="1" applyAlignment="1" applyProtection="1">
      <alignment horizontal="center" vertical="center"/>
    </xf>
    <xf numFmtId="166" fontId="49" fillId="3" borderId="0" xfId="0" applyNumberFormat="1" applyFont="1" applyFill="1" applyProtection="1">
      <protection locked="0"/>
    </xf>
    <xf numFmtId="0" fontId="0" fillId="3" borderId="0" xfId="0" applyFont="1" applyFill="1" applyProtection="1">
      <protection locked="0"/>
    </xf>
    <xf numFmtId="0" fontId="59" fillId="3" borderId="0" xfId="0" applyFont="1" applyFill="1" applyBorder="1" applyAlignment="1" applyProtection="1">
      <alignment vertical="center" wrapText="1"/>
    </xf>
    <xf numFmtId="0" fontId="1" fillId="20" borderId="1" xfId="0" applyFont="1" applyFill="1" applyBorder="1" applyAlignment="1" applyProtection="1">
      <alignment horizontal="center" vertical="center" wrapText="1"/>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0" fontId="0" fillId="0" borderId="0" xfId="0" applyFont="1" applyProtection="1">
      <protection locked="0"/>
    </xf>
    <xf numFmtId="0" fontId="1" fillId="19" borderId="1" xfId="0" applyFont="1" applyFill="1" applyBorder="1" applyAlignment="1" applyProtection="1">
      <alignment horizontal="center" vertical="center" wrapText="1"/>
    </xf>
    <xf numFmtId="0" fontId="8" fillId="26" borderId="1" xfId="0" applyFont="1" applyFill="1" applyBorder="1" applyAlignment="1" applyProtection="1">
      <alignment horizontal="center" vertical="center" wrapText="1"/>
    </xf>
    <xf numFmtId="0" fontId="13" fillId="18" borderId="0" xfId="0" applyFont="1" applyFill="1" applyBorder="1" applyAlignment="1">
      <alignment horizontal="center" vertical="center"/>
    </xf>
    <xf numFmtId="0" fontId="17" fillId="3" borderId="0" xfId="0" applyFont="1" applyFill="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 fillId="19" borderId="9" xfId="0" applyFont="1" applyFill="1" applyBorder="1" applyAlignment="1" applyProtection="1">
      <alignment horizontal="center" vertical="center" wrapText="1"/>
    </xf>
    <xf numFmtId="0" fontId="1" fillId="19" borderId="7" xfId="0" applyFont="1" applyFill="1" applyBorder="1" applyAlignment="1" applyProtection="1">
      <alignment horizontal="center" vertical="center" wrapText="1"/>
    </xf>
    <xf numFmtId="0" fontId="1" fillId="19" borderId="27" xfId="0" applyFont="1" applyFill="1" applyBorder="1" applyAlignment="1" applyProtection="1">
      <alignment horizontal="center" vertical="center" wrapText="1"/>
    </xf>
    <xf numFmtId="0" fontId="1" fillId="19" borderId="6" xfId="0" applyFont="1" applyFill="1" applyBorder="1" applyAlignment="1" applyProtection="1">
      <alignment horizontal="center" vertical="center" wrapText="1"/>
    </xf>
    <xf numFmtId="0" fontId="1" fillId="19" borderId="18" xfId="0" applyFont="1" applyFill="1" applyBorder="1" applyAlignment="1" applyProtection="1">
      <alignment horizontal="center" vertical="center" wrapText="1"/>
    </xf>
    <xf numFmtId="0" fontId="1" fillId="19" borderId="31"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protection locked="0"/>
    </xf>
    <xf numFmtId="0" fontId="1" fillId="19" borderId="8" xfId="0" applyFont="1" applyFill="1" applyBorder="1" applyAlignment="1" applyProtection="1">
      <alignment horizontal="center" vertical="center"/>
      <protection locked="0"/>
    </xf>
    <xf numFmtId="0" fontId="1" fillId="19" borderId="5" xfId="0" applyFont="1" applyFill="1" applyBorder="1" applyAlignment="1" applyProtection="1">
      <alignment horizontal="center" vertical="center"/>
      <protection locked="0"/>
    </xf>
    <xf numFmtId="0" fontId="17" fillId="0" borderId="1" xfId="0" applyFont="1" applyBorder="1" applyAlignment="1" applyProtection="1">
      <alignment horizontal="justify" vertical="center"/>
      <protection locked="0"/>
    </xf>
    <xf numFmtId="0" fontId="1" fillId="19" borderId="4" xfId="0" applyFont="1" applyFill="1" applyBorder="1" applyAlignment="1" applyProtection="1">
      <alignment horizontal="center" vertical="center" wrapText="1"/>
    </xf>
    <xf numFmtId="0" fontId="1" fillId="19" borderId="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0" borderId="1" xfId="0" applyFont="1" applyFill="1" applyBorder="1" applyAlignment="1" applyProtection="1">
      <alignment horizontal="center" vertical="center" wrapText="1"/>
      <protection locked="0"/>
    </xf>
    <xf numFmtId="0" fontId="1" fillId="19" borderId="1" xfId="0" applyFont="1" applyFill="1" applyBorder="1" applyAlignment="1" applyProtection="1">
      <alignment horizontal="center" vertical="center" wrapText="1"/>
    </xf>
    <xf numFmtId="0" fontId="2" fillId="19" borderId="4" xfId="0" applyFont="1" applyFill="1" applyBorder="1" applyAlignment="1" applyProtection="1">
      <alignment horizontal="justify" vertical="center" wrapText="1"/>
    </xf>
    <xf numFmtId="0" fontId="2" fillId="19" borderId="8" xfId="0" applyFont="1" applyFill="1" applyBorder="1" applyAlignment="1" applyProtection="1">
      <alignment horizontal="justify" vertical="center"/>
    </xf>
    <xf numFmtId="0" fontId="2" fillId="19" borderId="5" xfId="0" applyFont="1" applyFill="1" applyBorder="1" applyAlignment="1" applyProtection="1">
      <alignment horizontal="justify" vertical="center"/>
    </xf>
    <xf numFmtId="0" fontId="18" fillId="0" borderId="4"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19" borderId="4" xfId="0" applyFont="1" applyFill="1" applyBorder="1" applyAlignment="1" applyProtection="1">
      <alignment horizontal="center" vertical="center"/>
    </xf>
    <xf numFmtId="0" fontId="1" fillId="19" borderId="5" xfId="0" applyFont="1" applyFill="1" applyBorder="1" applyAlignment="1" applyProtection="1">
      <alignment horizontal="center" vertical="center"/>
    </xf>
    <xf numFmtId="0" fontId="1" fillId="19" borderId="1" xfId="0" applyFont="1" applyFill="1" applyBorder="1" applyAlignment="1" applyProtection="1">
      <alignment horizontal="center" vertical="center"/>
    </xf>
    <xf numFmtId="0" fontId="1" fillId="19" borderId="2" xfId="0" applyFont="1" applyFill="1" applyBorder="1" applyAlignment="1" applyProtection="1">
      <alignment horizontal="center" vertical="center" wrapText="1"/>
    </xf>
    <xf numFmtId="0" fontId="1" fillId="19" borderId="1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19" borderId="7" xfId="0" applyFont="1" applyFill="1" applyBorder="1" applyAlignment="1" applyProtection="1">
      <alignment horizontal="center" vertical="center"/>
    </xf>
    <xf numFmtId="0" fontId="1" fillId="19" borderId="6" xfId="0" applyFont="1" applyFill="1" applyBorder="1" applyAlignment="1" applyProtection="1">
      <alignment horizontal="center" vertical="center"/>
    </xf>
    <xf numFmtId="0" fontId="1" fillId="19" borderId="27" xfId="0" applyFont="1" applyFill="1" applyBorder="1" applyAlignment="1" applyProtection="1">
      <alignment horizontal="center" vertical="center"/>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36" fillId="19" borderId="4" xfId="0" applyFont="1" applyFill="1" applyBorder="1" applyAlignment="1" applyProtection="1">
      <alignment horizontal="center" vertical="center" wrapText="1"/>
    </xf>
    <xf numFmtId="0" fontId="36" fillId="19" borderId="8" xfId="0" applyFont="1" applyFill="1" applyBorder="1" applyAlignment="1" applyProtection="1">
      <alignment horizontal="center" vertical="center" wrapText="1"/>
    </xf>
    <xf numFmtId="0" fontId="36" fillId="19" borderId="5" xfId="0" applyFont="1" applyFill="1" applyBorder="1" applyAlignment="1" applyProtection="1">
      <alignment horizontal="center" vertical="center" wrapText="1"/>
    </xf>
    <xf numFmtId="0" fontId="2" fillId="0" borderId="4" xfId="0" applyFont="1" applyBorder="1" applyAlignment="1" applyProtection="1">
      <alignment horizontal="justify" vertical="center" wrapText="1"/>
      <protection locked="0"/>
    </xf>
    <xf numFmtId="0" fontId="2" fillId="0" borderId="8" xfId="0" applyFont="1" applyBorder="1" applyAlignment="1" applyProtection="1">
      <alignment horizontal="justify" vertical="center"/>
      <protection locked="0"/>
    </xf>
    <xf numFmtId="0" fontId="2" fillId="0" borderId="5" xfId="0" applyFont="1" applyBorder="1" applyAlignment="1" applyProtection="1">
      <alignment horizontal="justify" vertical="center"/>
      <protection locked="0"/>
    </xf>
    <xf numFmtId="0" fontId="2" fillId="0" borderId="4" xfId="0" applyFont="1" applyBorder="1" applyAlignment="1" applyProtection="1">
      <alignment horizontal="justify" vertical="center"/>
      <protection locked="0"/>
    </xf>
    <xf numFmtId="0" fontId="2" fillId="0" borderId="5" xfId="0" applyFont="1" applyBorder="1" applyAlignment="1" applyProtection="1">
      <alignment horizontal="justify"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2" fillId="3" borderId="1" xfId="0" applyNumberFormat="1" applyFont="1" applyFill="1" applyBorder="1" applyAlignment="1" applyProtection="1">
      <alignment horizontal="justify" vertical="center" wrapText="1"/>
      <protection locked="0"/>
    </xf>
    <xf numFmtId="0" fontId="2" fillId="3" borderId="1" xfId="0" applyNumberFormat="1" applyFont="1" applyFill="1" applyBorder="1" applyAlignment="1" applyProtection="1">
      <alignment horizontal="justify" vertical="center"/>
      <protection locked="0"/>
    </xf>
    <xf numFmtId="0" fontId="2"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protection locked="0"/>
    </xf>
    <xf numFmtId="0" fontId="17" fillId="0" borderId="4"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 xfId="0" applyFont="1" applyBorder="1" applyAlignment="1" applyProtection="1">
      <alignment horizontal="center" vertical="center"/>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8" xfId="0" applyFont="1" applyBorder="1" applyAlignment="1" applyProtection="1">
      <alignment horizontal="justify" vertical="center" wrapText="1"/>
      <protection locked="0"/>
    </xf>
    <xf numFmtId="0" fontId="2" fillId="0" borderId="31" xfId="0" applyFont="1" applyBorder="1" applyAlignment="1" applyProtection="1">
      <alignment horizontal="justify" vertical="center"/>
      <protection locked="0"/>
    </xf>
    <xf numFmtId="0" fontId="37" fillId="19" borderId="1" xfId="0" applyFont="1" applyFill="1" applyBorder="1" applyAlignment="1" applyProtection="1">
      <alignment horizontal="center" vertical="center" textRotation="90"/>
    </xf>
    <xf numFmtId="0" fontId="8" fillId="26" borderId="1" xfId="0" applyFont="1" applyFill="1" applyBorder="1" applyAlignment="1" applyProtection="1">
      <alignment horizontal="center" vertical="center" wrapText="1"/>
    </xf>
    <xf numFmtId="0" fontId="17" fillId="29" borderId="1" xfId="0" applyFont="1" applyFill="1" applyBorder="1" applyAlignment="1">
      <alignment horizontal="justify" vertical="center" wrapText="1"/>
    </xf>
    <xf numFmtId="0" fontId="2" fillId="0" borderId="58"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1" fillId="19" borderId="8" xfId="0" applyFont="1" applyFill="1" applyBorder="1" applyAlignment="1" applyProtection="1">
      <alignment horizontal="center" vertical="center" wrapText="1"/>
    </xf>
    <xf numFmtId="0" fontId="17" fillId="29" borderId="4" xfId="0" applyFont="1" applyFill="1" applyBorder="1" applyAlignment="1">
      <alignment horizontal="justify" vertical="center" wrapText="1"/>
    </xf>
    <xf numFmtId="0" fontId="17" fillId="29" borderId="5" xfId="0" applyFont="1" applyFill="1" applyBorder="1" applyAlignment="1">
      <alignment horizontal="justify" vertical="center" wrapText="1"/>
    </xf>
    <xf numFmtId="0" fontId="17" fillId="0" borderId="4"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174" fontId="17" fillId="28" borderId="4" xfId="0" applyNumberFormat="1" applyFont="1" applyFill="1" applyBorder="1" applyAlignment="1">
      <alignment horizontal="left" vertical="center" wrapText="1"/>
    </xf>
    <xf numFmtId="174" fontId="17" fillId="28" borderId="59" xfId="0" applyNumberFormat="1" applyFont="1" applyFill="1" applyBorder="1" applyAlignment="1">
      <alignment horizontal="left" vertical="center" wrapText="1"/>
    </xf>
    <xf numFmtId="49" fontId="17" fillId="27" borderId="4" xfId="0" applyNumberFormat="1" applyFont="1" applyFill="1" applyBorder="1" applyAlignment="1">
      <alignment horizontal="left" vertical="center" wrapText="1"/>
    </xf>
    <xf numFmtId="49" fontId="17" fillId="27" borderId="59" xfId="0" applyNumberFormat="1" applyFont="1" applyFill="1" applyBorder="1" applyAlignment="1">
      <alignment horizontal="left" vertical="center" wrapText="1"/>
    </xf>
    <xf numFmtId="0" fontId="17" fillId="29" borderId="9" xfId="0" applyFont="1" applyFill="1" applyBorder="1" applyAlignment="1">
      <alignment horizontal="justify" vertical="center" wrapText="1"/>
    </xf>
    <xf numFmtId="0" fontId="17" fillId="29" borderId="60" xfId="0" applyFont="1" applyFill="1" applyBorder="1" applyAlignment="1">
      <alignment horizontal="justify" vertical="center" wrapText="1"/>
    </xf>
    <xf numFmtId="0" fontId="37" fillId="19" borderId="2" xfId="0" applyFont="1" applyFill="1" applyBorder="1" applyAlignment="1" applyProtection="1">
      <alignment horizontal="center" vertical="center" textRotation="90"/>
    </xf>
    <xf numFmtId="0" fontId="37" fillId="19" borderId="10" xfId="0" applyFont="1" applyFill="1" applyBorder="1" applyAlignment="1" applyProtection="1">
      <alignment horizontal="center" vertical="center" textRotation="90"/>
    </xf>
    <xf numFmtId="0" fontId="37" fillId="19" borderId="3" xfId="0" applyFont="1" applyFill="1" applyBorder="1" applyAlignment="1" applyProtection="1">
      <alignment horizontal="center" vertical="center" textRotation="90"/>
    </xf>
    <xf numFmtId="0" fontId="17" fillId="0" borderId="1" xfId="0" applyFont="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174" fontId="53" fillId="27" borderId="55" xfId="0" applyNumberFormat="1" applyFont="1" applyFill="1" applyBorder="1" applyAlignment="1">
      <alignment horizontal="left" vertical="center" wrapText="1"/>
    </xf>
    <xf numFmtId="174" fontId="53" fillId="27" borderId="56" xfId="0" applyNumberFormat="1" applyFont="1" applyFill="1" applyBorder="1" applyAlignment="1">
      <alignment horizontal="left" vertical="center" wrapText="1"/>
    </xf>
    <xf numFmtId="49" fontId="53" fillId="27" borderId="55" xfId="0" applyNumberFormat="1" applyFont="1" applyFill="1" applyBorder="1" applyAlignment="1">
      <alignment horizontal="left" vertical="center" wrapText="1"/>
    </xf>
    <xf numFmtId="49" fontId="53" fillId="27" borderId="57" xfId="0" applyNumberFormat="1" applyFont="1" applyFill="1" applyBorder="1" applyAlignment="1">
      <alignment horizontal="left" vertical="center" wrapText="1"/>
    </xf>
    <xf numFmtId="49" fontId="17" fillId="3" borderId="4" xfId="0" applyNumberFormat="1" applyFont="1" applyFill="1" applyBorder="1" applyAlignment="1" applyProtection="1">
      <alignment horizontal="left" vertical="center" wrapText="1"/>
      <protection locked="0"/>
    </xf>
    <xf numFmtId="49" fontId="17" fillId="3" borderId="5" xfId="0" applyNumberFormat="1" applyFont="1" applyFill="1" applyBorder="1" applyAlignment="1" applyProtection="1">
      <alignment horizontal="left" vertical="center" wrapText="1"/>
      <protection locked="0"/>
    </xf>
    <xf numFmtId="14" fontId="17" fillId="0" borderId="4" xfId="0" applyNumberFormat="1" applyFont="1" applyFill="1" applyBorder="1" applyAlignment="1">
      <alignment horizontal="left" vertical="center" wrapText="1"/>
    </xf>
    <xf numFmtId="14" fontId="17" fillId="0" borderId="5" xfId="0" applyNumberFormat="1" applyFont="1" applyFill="1" applyBorder="1" applyAlignment="1">
      <alignment horizontal="left" vertical="center" wrapText="1"/>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49" fontId="17" fillId="0" borderId="4" xfId="0" applyNumberFormat="1" applyFont="1" applyFill="1" applyBorder="1" applyAlignment="1" applyProtection="1">
      <alignment horizontal="left" vertical="center" wrapText="1"/>
      <protection locked="0"/>
    </xf>
    <xf numFmtId="49" fontId="17" fillId="0" borderId="5" xfId="0" applyNumberFormat="1" applyFont="1" applyFill="1" applyBorder="1" applyAlignment="1" applyProtection="1">
      <alignment horizontal="left" vertical="center" wrapText="1"/>
      <protection locked="0"/>
    </xf>
    <xf numFmtId="0" fontId="1" fillId="19" borderId="19" xfId="0" applyFont="1" applyFill="1" applyBorder="1" applyAlignment="1" applyProtection="1">
      <alignment horizontal="center" vertical="center" wrapText="1"/>
    </xf>
    <xf numFmtId="0" fontId="37" fillId="19" borderId="1" xfId="0" applyFont="1" applyFill="1" applyBorder="1" applyAlignment="1" applyProtection="1">
      <alignment horizontal="center" vertical="center" textRotation="90" wrapText="1"/>
    </xf>
    <xf numFmtId="0" fontId="17" fillId="19"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2" fillId="26" borderId="1" xfId="0" applyFont="1" applyFill="1" applyBorder="1" applyAlignment="1" applyProtection="1">
      <alignment horizontal="left" vertical="center" wrapText="1"/>
    </xf>
    <xf numFmtId="0" fontId="2" fillId="3" borderId="1" xfId="0" applyFont="1" applyFill="1" applyBorder="1" applyAlignment="1" applyProtection="1">
      <alignment horizontal="justify" vertical="center" wrapText="1"/>
      <protection locked="0"/>
    </xf>
    <xf numFmtId="0" fontId="2" fillId="3" borderId="1" xfId="0" applyFont="1" applyFill="1" applyBorder="1" applyAlignment="1" applyProtection="1">
      <alignment horizontal="justify" vertical="center"/>
      <protection locked="0"/>
    </xf>
    <xf numFmtId="0" fontId="2" fillId="0" borderId="2"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xf>
    <xf numFmtId="0" fontId="17" fillId="19" borderId="1" xfId="0" applyFont="1" applyFill="1" applyBorder="1" applyProtection="1"/>
    <xf numFmtId="0" fontId="1"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xf>
    <xf numFmtId="166" fontId="2" fillId="0" borderId="10" xfId="0" applyNumberFormat="1" applyFont="1" applyBorder="1" applyAlignment="1" applyProtection="1">
      <alignment horizontal="center" vertical="center"/>
    </xf>
    <xf numFmtId="166" fontId="2" fillId="0" borderId="3"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xf>
    <xf numFmtId="167" fontId="17" fillId="3" borderId="1" xfId="374" applyNumberFormat="1" applyFont="1" applyFill="1" applyBorder="1" applyAlignment="1" applyProtection="1">
      <alignment horizontal="center" vertical="center" wrapText="1"/>
      <protection locked="0"/>
    </xf>
    <xf numFmtId="167" fontId="17" fillId="3" borderId="0" xfId="374" applyNumberFormat="1" applyFont="1" applyFill="1" applyBorder="1" applyAlignment="1" applyProtection="1">
      <alignment horizontal="center" vertical="center" wrapText="1"/>
      <protection locked="0"/>
    </xf>
    <xf numFmtId="0" fontId="19" fillId="19" borderId="2" xfId="0" applyFont="1" applyFill="1" applyBorder="1" applyAlignment="1" applyProtection="1">
      <alignment horizontal="center" vertical="center" wrapText="1"/>
    </xf>
    <xf numFmtId="0" fontId="19" fillId="19" borderId="10" xfId="0" applyFont="1" applyFill="1" applyBorder="1" applyAlignment="1" applyProtection="1">
      <alignment horizontal="center" vertical="center" wrapText="1"/>
    </xf>
    <xf numFmtId="0" fontId="19" fillId="19" borderId="3" xfId="0" applyFont="1" applyFill="1" applyBorder="1" applyAlignment="1" applyProtection="1">
      <alignment horizontal="center" vertical="center" wrapText="1"/>
    </xf>
    <xf numFmtId="0" fontId="19" fillId="19" borderId="1" xfId="0" applyFont="1" applyFill="1" applyBorder="1" applyAlignment="1" applyProtection="1">
      <alignment horizontal="center" vertical="center" wrapText="1"/>
    </xf>
    <xf numFmtId="0" fontId="8" fillId="20" borderId="1" xfId="0" applyFont="1" applyFill="1" applyBorder="1" applyAlignment="1" applyProtection="1">
      <alignment horizontal="center" vertical="center" wrapText="1"/>
    </xf>
    <xf numFmtId="0" fontId="8" fillId="20" borderId="2" xfId="0" applyFont="1" applyFill="1" applyBorder="1" applyAlignment="1" applyProtection="1">
      <alignment horizontal="center" vertical="center" wrapText="1"/>
    </xf>
    <xf numFmtId="0" fontId="8" fillId="20" borderId="3" xfId="0" applyFont="1" applyFill="1" applyBorder="1" applyAlignment="1" applyProtection="1">
      <alignment horizontal="center" vertical="center" wrapText="1"/>
    </xf>
    <xf numFmtId="0" fontId="19" fillId="20" borderId="2" xfId="0" applyFont="1" applyFill="1" applyBorder="1" applyAlignment="1" applyProtection="1">
      <alignment horizontal="center" vertical="center" wrapText="1"/>
    </xf>
    <xf numFmtId="0" fontId="19" fillId="20" borderId="3"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1" fillId="20" borderId="8" xfId="0" applyFont="1" applyFill="1" applyBorder="1" applyAlignment="1" applyProtection="1">
      <alignment horizontal="center" vertical="center" wrapText="1"/>
    </xf>
    <xf numFmtId="0" fontId="1" fillId="20" borderId="5" xfId="0" applyFont="1" applyFill="1" applyBorder="1" applyAlignment="1" applyProtection="1">
      <alignment horizontal="center" vertical="center" wrapText="1"/>
    </xf>
    <xf numFmtId="0" fontId="8" fillId="19" borderId="2" xfId="0" applyFont="1" applyFill="1" applyBorder="1" applyAlignment="1" applyProtection="1">
      <alignment horizontal="center" vertical="center" wrapText="1"/>
    </xf>
    <xf numFmtId="0" fontId="8" fillId="19" borderId="10" xfId="0" applyFont="1" applyFill="1" applyBorder="1" applyAlignment="1" applyProtection="1">
      <alignment horizontal="center" vertical="center" wrapText="1"/>
    </xf>
    <xf numFmtId="0" fontId="8" fillId="19" borderId="3" xfId="0" applyFont="1" applyFill="1" applyBorder="1" applyAlignment="1" applyProtection="1">
      <alignment horizontal="center" vertical="center" wrapText="1"/>
    </xf>
    <xf numFmtId="0" fontId="8" fillId="19" borderId="1"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166" fontId="2" fillId="0" borderId="2" xfId="0" applyNumberFormat="1" applyFont="1" applyBorder="1" applyAlignment="1" applyProtection="1">
      <alignment horizontal="center" vertical="center"/>
      <protection locked="0"/>
    </xf>
    <xf numFmtId="166" fontId="2" fillId="0" borderId="10" xfId="0" applyNumberFormat="1" applyFont="1" applyBorder="1" applyAlignment="1" applyProtection="1">
      <alignment horizontal="center" vertical="center"/>
      <protection locked="0"/>
    </xf>
    <xf numFmtId="166" fontId="2" fillId="0" borderId="3" xfId="0" applyNumberFormat="1" applyFont="1" applyBorder="1" applyAlignment="1" applyProtection="1">
      <alignment horizontal="center" vertical="center"/>
      <protection locked="0"/>
    </xf>
    <xf numFmtId="0" fontId="8" fillId="31" borderId="4" xfId="0" applyFont="1" applyFill="1" applyBorder="1" applyAlignment="1" applyProtection="1">
      <alignment horizontal="center" vertical="center"/>
    </xf>
    <xf numFmtId="0" fontId="8" fillId="31" borderId="5" xfId="0" applyFont="1" applyFill="1" applyBorder="1" applyAlignment="1" applyProtection="1">
      <alignment horizontal="center" vertical="center"/>
    </xf>
    <xf numFmtId="0" fontId="1" fillId="31" borderId="4" xfId="0" applyFont="1" applyFill="1" applyBorder="1" applyAlignment="1" applyProtection="1">
      <alignment horizontal="center" vertical="center" wrapText="1"/>
    </xf>
    <xf numFmtId="0" fontId="1" fillId="31" borderId="8" xfId="0" applyFont="1" applyFill="1" applyBorder="1" applyAlignment="1" applyProtection="1">
      <alignment horizontal="center" vertical="center" wrapText="1"/>
    </xf>
    <xf numFmtId="0" fontId="1" fillId="31" borderId="5" xfId="0" applyFont="1" applyFill="1" applyBorder="1" applyAlignment="1" applyProtection="1">
      <alignment horizontal="center" vertical="center" wrapText="1"/>
    </xf>
    <xf numFmtId="0" fontId="8" fillId="31" borderId="1" xfId="0" applyNumberFormat="1" applyFont="1" applyFill="1" applyBorder="1" applyAlignment="1" applyProtection="1">
      <alignment horizontal="center" vertical="center" wrapText="1"/>
    </xf>
    <xf numFmtId="0" fontId="55" fillId="7" borderId="1" xfId="0" applyFont="1" applyFill="1" applyBorder="1" applyAlignment="1" applyProtection="1">
      <alignment horizontal="left" vertical="center" wrapText="1"/>
      <protection locked="0"/>
    </xf>
    <xf numFmtId="0" fontId="55" fillId="7" borderId="1" xfId="0" applyFont="1" applyFill="1" applyBorder="1" applyAlignment="1" applyProtection="1">
      <alignment horizontal="left" vertical="center"/>
      <protection locked="0"/>
    </xf>
    <xf numFmtId="0" fontId="1" fillId="31" borderId="1" xfId="0" applyFont="1" applyFill="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19" borderId="4" xfId="0" applyFont="1" applyFill="1" applyBorder="1" applyAlignment="1" applyProtection="1">
      <alignment horizontal="center" vertical="center"/>
    </xf>
    <xf numFmtId="0" fontId="7" fillId="19" borderId="8" xfId="0" applyFont="1" applyFill="1" applyBorder="1" applyAlignment="1" applyProtection="1">
      <alignment horizontal="center" vertical="center"/>
    </xf>
    <xf numFmtId="166" fontId="17" fillId="0" borderId="1" xfId="0" applyNumberFormat="1" applyFont="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7" fillId="19" borderId="3" xfId="0" applyFont="1" applyFill="1" applyBorder="1" applyAlignment="1" applyProtection="1">
      <alignment horizontal="center" vertical="center" wrapText="1"/>
    </xf>
    <xf numFmtId="0" fontId="16" fillId="18" borderId="32" xfId="0" applyFont="1" applyFill="1" applyBorder="1" applyAlignment="1" applyProtection="1">
      <alignment horizontal="center" vertical="center"/>
    </xf>
    <xf numFmtId="0" fontId="16" fillId="18" borderId="38" xfId="0" applyFont="1" applyFill="1" applyBorder="1" applyAlignment="1" applyProtection="1">
      <alignment horizontal="center" vertical="center"/>
    </xf>
    <xf numFmtId="0" fontId="40" fillId="21" borderId="32" xfId="0" applyFont="1" applyFill="1" applyBorder="1" applyAlignment="1" applyProtection="1">
      <alignment horizontal="center" vertical="center"/>
    </xf>
    <xf numFmtId="0" fontId="40" fillId="21" borderId="38" xfId="0" applyFont="1" applyFill="1" applyBorder="1" applyAlignment="1" applyProtection="1">
      <alignment horizontal="center" vertical="center"/>
    </xf>
    <xf numFmtId="0" fontId="40" fillId="19" borderId="32" xfId="0" applyFont="1" applyFill="1" applyBorder="1" applyAlignment="1" applyProtection="1">
      <alignment horizontal="center" vertical="center"/>
    </xf>
    <xf numFmtId="0" fontId="40" fillId="19" borderId="38" xfId="0" applyFont="1" applyFill="1" applyBorder="1" applyAlignment="1" applyProtection="1">
      <alignment horizontal="center" vertical="center"/>
    </xf>
    <xf numFmtId="0" fontId="20" fillId="17" borderId="34" xfId="0" applyFont="1" applyFill="1" applyBorder="1" applyAlignment="1" applyProtection="1">
      <alignment horizontal="center" vertical="center" wrapText="1"/>
    </xf>
    <xf numFmtId="0" fontId="20" fillId="17" borderId="35" xfId="0" applyFont="1" applyFill="1" applyBorder="1" applyAlignment="1" applyProtection="1">
      <alignment horizontal="center" vertical="center" wrapText="1"/>
    </xf>
    <xf numFmtId="0" fontId="10" fillId="19" borderId="4" xfId="0" applyFont="1" applyFill="1" applyBorder="1" applyAlignment="1" applyProtection="1">
      <alignment horizontal="center" vertical="center"/>
    </xf>
    <xf numFmtId="0" fontId="10" fillId="19" borderId="5" xfId="0" applyFont="1" applyFill="1" applyBorder="1" applyAlignment="1" applyProtection="1">
      <alignment horizontal="center" vertical="center"/>
    </xf>
    <xf numFmtId="0" fontId="10" fillId="19" borderId="1" xfId="0" applyNumberFormat="1" applyFont="1" applyFill="1" applyBorder="1" applyAlignment="1" applyProtection="1">
      <alignment horizontal="center" vertical="center" wrapText="1"/>
    </xf>
    <xf numFmtId="0" fontId="20" fillId="18" borderId="32" xfId="0" applyFont="1" applyFill="1" applyBorder="1" applyAlignment="1" applyProtection="1">
      <alignment horizontal="center" vertical="center"/>
    </xf>
    <xf numFmtId="0" fontId="20" fillId="18" borderId="42" xfId="0" applyFont="1" applyFill="1" applyBorder="1" applyAlignment="1" applyProtection="1">
      <alignment horizontal="center" vertical="center"/>
    </xf>
    <xf numFmtId="0" fontId="20" fillId="18" borderId="38" xfId="0" applyFont="1" applyFill="1" applyBorder="1" applyAlignment="1" applyProtection="1">
      <alignment horizontal="center" vertical="center"/>
    </xf>
    <xf numFmtId="42" fontId="20" fillId="18" borderId="32" xfId="11" applyFont="1" applyFill="1" applyBorder="1" applyAlignment="1" applyProtection="1">
      <alignment horizontal="center" vertical="center"/>
    </xf>
    <xf numFmtId="42" fontId="20" fillId="18" borderId="42" xfId="11" applyFont="1" applyFill="1" applyBorder="1" applyAlignment="1" applyProtection="1">
      <alignment horizontal="center" vertical="center"/>
    </xf>
    <xf numFmtId="42" fontId="20" fillId="18" borderId="38" xfId="11"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19" borderId="4" xfId="0" applyFont="1" applyFill="1" applyBorder="1" applyAlignment="1" applyProtection="1">
      <alignment horizontal="center" vertical="center" wrapText="1"/>
    </xf>
    <xf numFmtId="0" fontId="7" fillId="19" borderId="8" xfId="0" applyFont="1" applyFill="1" applyBorder="1" applyAlignment="1" applyProtection="1">
      <alignment horizontal="center" vertical="center" wrapText="1"/>
    </xf>
    <xf numFmtId="0" fontId="7" fillId="19" borderId="5" xfId="0" applyFont="1" applyFill="1" applyBorder="1" applyAlignment="1" applyProtection="1">
      <alignment horizontal="center" vertical="center" wrapText="1"/>
    </xf>
    <xf numFmtId="166" fontId="17" fillId="0" borderId="4" xfId="0" applyNumberFormat="1" applyFont="1" applyBorder="1" applyAlignment="1" applyProtection="1">
      <alignment horizontal="justify" vertical="center" wrapText="1"/>
    </xf>
    <xf numFmtId="166" fontId="17" fillId="0" borderId="8" xfId="0" applyNumberFormat="1" applyFont="1" applyBorder="1" applyAlignment="1" applyProtection="1">
      <alignment horizontal="justify" vertical="center" wrapText="1"/>
    </xf>
    <xf numFmtId="166" fontId="17" fillId="0" borderId="5" xfId="0" applyNumberFormat="1" applyFont="1" applyBorder="1" applyAlignment="1" applyProtection="1">
      <alignment horizontal="justify" vertical="center" wrapText="1"/>
    </xf>
    <xf numFmtId="0" fontId="7" fillId="19" borderId="5" xfId="0" applyFont="1" applyFill="1" applyBorder="1" applyAlignment="1" applyProtection="1">
      <alignment horizontal="center" vertical="center"/>
    </xf>
    <xf numFmtId="0" fontId="20" fillId="17" borderId="40" xfId="0" applyFont="1" applyFill="1" applyBorder="1" applyAlignment="1" applyProtection="1">
      <alignment horizontal="center" vertical="center" wrapText="1"/>
    </xf>
    <xf numFmtId="0" fontId="16" fillId="18" borderId="32" xfId="0" applyFont="1" applyFill="1" applyBorder="1" applyAlignment="1" applyProtection="1">
      <alignment horizontal="center"/>
    </xf>
    <xf numFmtId="0" fontId="16" fillId="18" borderId="42" xfId="0" applyFont="1" applyFill="1" applyBorder="1" applyAlignment="1" applyProtection="1">
      <alignment horizontal="center"/>
    </xf>
    <xf numFmtId="0" fontId="16" fillId="18" borderId="38" xfId="0" applyFont="1" applyFill="1" applyBorder="1" applyAlignment="1" applyProtection="1">
      <alignment horizontal="center"/>
    </xf>
    <xf numFmtId="0" fontId="26" fillId="26" borderId="49" xfId="0" applyFont="1" applyFill="1" applyBorder="1" applyAlignment="1" applyProtection="1">
      <alignment horizontal="center" vertical="center" wrapText="1"/>
    </xf>
    <xf numFmtId="0" fontId="26" fillId="26" borderId="50" xfId="0" applyFont="1" applyFill="1" applyBorder="1" applyAlignment="1" applyProtection="1">
      <alignment horizontal="center" vertical="center" wrapText="1"/>
    </xf>
    <xf numFmtId="0" fontId="26" fillId="26" borderId="51" xfId="0" applyFont="1" applyFill="1" applyBorder="1" applyAlignment="1" applyProtection="1">
      <alignment horizontal="center" vertical="center" wrapText="1"/>
    </xf>
    <xf numFmtId="0" fontId="26" fillId="26" borderId="52" xfId="0" applyFont="1" applyFill="1" applyBorder="1" applyAlignment="1" applyProtection="1">
      <alignment horizontal="center" vertical="center" wrapText="1"/>
    </xf>
    <xf numFmtId="0" fontId="26" fillId="26" borderId="53" xfId="0" applyFont="1" applyFill="1" applyBorder="1" applyAlignment="1" applyProtection="1">
      <alignment horizontal="center" vertical="center" wrapText="1"/>
    </xf>
    <xf numFmtId="0" fontId="26" fillId="26" borderId="54" xfId="0" applyFont="1" applyFill="1" applyBorder="1" applyAlignment="1" applyProtection="1">
      <alignment horizontal="center" vertical="center" wrapText="1"/>
    </xf>
    <xf numFmtId="0" fontId="7" fillId="24" borderId="2" xfId="0" applyFont="1" applyFill="1" applyBorder="1" applyAlignment="1" applyProtection="1">
      <alignment horizontal="center" vertical="center" wrapText="1"/>
    </xf>
    <xf numFmtId="0" fontId="7" fillId="24" borderId="10" xfId="0" applyFont="1" applyFill="1" applyBorder="1" applyAlignment="1" applyProtection="1">
      <alignment horizontal="center" vertical="center" wrapText="1"/>
    </xf>
    <xf numFmtId="0" fontId="7" fillId="24" borderId="3" xfId="0" applyFont="1" applyFill="1" applyBorder="1" applyAlignment="1" applyProtection="1">
      <alignment horizontal="center" vertical="center" wrapText="1"/>
    </xf>
    <xf numFmtId="0" fontId="7" fillId="24" borderId="4" xfId="0" applyFont="1" applyFill="1" applyBorder="1" applyAlignment="1" applyProtection="1">
      <alignment horizontal="center" vertical="center" wrapText="1"/>
    </xf>
    <xf numFmtId="0" fontId="7" fillId="24" borderId="8" xfId="0" applyFont="1" applyFill="1" applyBorder="1" applyAlignment="1" applyProtection="1">
      <alignment horizontal="center" vertical="center" wrapText="1"/>
    </xf>
    <xf numFmtId="0" fontId="7" fillId="20" borderId="4" xfId="0" applyFont="1" applyFill="1" applyBorder="1" applyAlignment="1" applyProtection="1">
      <alignment horizontal="center" vertical="center" wrapText="1"/>
    </xf>
    <xf numFmtId="0" fontId="7" fillId="20" borderId="5" xfId="0" applyFont="1" applyFill="1" applyBorder="1" applyAlignment="1" applyProtection="1">
      <alignment horizontal="center" vertical="center" wrapText="1"/>
    </xf>
    <xf numFmtId="166" fontId="16" fillId="18" borderId="32" xfId="0" applyNumberFormat="1" applyFont="1" applyFill="1" applyBorder="1" applyAlignment="1" applyProtection="1">
      <alignment horizontal="center" wrapText="1"/>
    </xf>
    <xf numFmtId="166" fontId="16" fillId="18" borderId="42" xfId="0" applyNumberFormat="1" applyFont="1" applyFill="1" applyBorder="1" applyAlignment="1" applyProtection="1">
      <alignment horizontal="center" wrapText="1"/>
    </xf>
    <xf numFmtId="0" fontId="7" fillId="24" borderId="19" xfId="0" applyFont="1" applyFill="1" applyBorder="1" applyAlignment="1" applyProtection="1">
      <alignment horizontal="center" vertical="center" wrapText="1"/>
    </xf>
    <xf numFmtId="0" fontId="7" fillId="24" borderId="5" xfId="0" applyFont="1" applyFill="1" applyBorder="1" applyAlignment="1" applyProtection="1">
      <alignment horizontal="center" vertical="center" wrapText="1"/>
    </xf>
    <xf numFmtId="0" fontId="7" fillId="24" borderId="18" xfId="0" applyFont="1" applyFill="1" applyBorder="1" applyAlignment="1" applyProtection="1">
      <alignment horizontal="center" vertical="center" wrapText="1"/>
    </xf>
    <xf numFmtId="0" fontId="7" fillId="19" borderId="18" xfId="0" applyFont="1" applyFill="1" applyBorder="1" applyAlignment="1" applyProtection="1">
      <alignment horizontal="center" vertical="center" wrapText="1"/>
    </xf>
    <xf numFmtId="0" fontId="7" fillId="19" borderId="19" xfId="0" applyFont="1" applyFill="1" applyBorder="1" applyAlignment="1" applyProtection="1">
      <alignment horizontal="center" vertical="center" wrapText="1"/>
    </xf>
    <xf numFmtId="0" fontId="7" fillId="19" borderId="31" xfId="0" applyFont="1" applyFill="1" applyBorder="1" applyAlignment="1" applyProtection="1">
      <alignment horizontal="center" vertical="center" wrapText="1"/>
    </xf>
    <xf numFmtId="0" fontId="2" fillId="20" borderId="1" xfId="0" applyFont="1" applyFill="1" applyBorder="1" applyAlignment="1" applyProtection="1">
      <alignment horizontal="left" vertical="center" wrapText="1"/>
    </xf>
    <xf numFmtId="166" fontId="1" fillId="19" borderId="1" xfId="0" applyNumberFormat="1" applyFont="1" applyFill="1" applyBorder="1" applyAlignment="1" applyProtection="1">
      <alignment horizontal="center" vertical="center" wrapText="1"/>
    </xf>
    <xf numFmtId="166" fontId="1" fillId="19" borderId="4" xfId="0" applyNumberFormat="1" applyFont="1" applyFill="1" applyBorder="1" applyAlignment="1" applyProtection="1">
      <alignment horizontal="center" vertical="center" wrapText="1"/>
    </xf>
    <xf numFmtId="166" fontId="1" fillId="19" borderId="8" xfId="0" applyNumberFormat="1" applyFont="1" applyFill="1" applyBorder="1" applyAlignment="1" applyProtection="1">
      <alignment horizontal="center" vertical="center" wrapText="1"/>
    </xf>
    <xf numFmtId="166" fontId="1" fillId="19" borderId="5"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8" fillId="19" borderId="4" xfId="0" applyFont="1" applyFill="1" applyBorder="1" applyAlignment="1" applyProtection="1">
      <alignment horizontal="center" vertical="center"/>
    </xf>
    <xf numFmtId="0" fontId="8" fillId="19" borderId="8" xfId="0" applyFont="1" applyFill="1" applyBorder="1" applyAlignment="1" applyProtection="1">
      <alignment horizontal="center" vertical="center"/>
    </xf>
    <xf numFmtId="0" fontId="8" fillId="19" borderId="5" xfId="0" applyFont="1" applyFill="1" applyBorder="1" applyAlignment="1" applyProtection="1">
      <alignment horizontal="center" vertical="center"/>
    </xf>
    <xf numFmtId="0" fontId="17" fillId="3" borderId="0" xfId="0" applyFont="1" applyFill="1" applyBorder="1" applyAlignment="1" applyProtection="1">
      <alignment horizontal="left" vertical="center"/>
    </xf>
    <xf numFmtId="0" fontId="0" fillId="2" borderId="0" xfId="0" applyFont="1" applyFill="1" applyBorder="1" applyAlignment="1" applyProtection="1">
      <alignment horizontal="left" vertical="center" wrapText="1"/>
    </xf>
    <xf numFmtId="0" fontId="2" fillId="0" borderId="1" xfId="0" applyFont="1" applyFill="1" applyBorder="1" applyAlignment="1" applyProtection="1">
      <alignment horizontal="justify" vertical="center" wrapText="1"/>
      <protection locked="0"/>
    </xf>
    <xf numFmtId="0" fontId="17" fillId="3" borderId="4" xfId="0" applyFont="1" applyFill="1" applyBorder="1" applyAlignment="1" applyProtection="1">
      <alignment horizontal="justify" vertical="center" wrapText="1"/>
    </xf>
    <xf numFmtId="0" fontId="17" fillId="3" borderId="8" xfId="0" applyFont="1" applyFill="1" applyBorder="1" applyAlignment="1" applyProtection="1">
      <alignment horizontal="justify" vertical="center" wrapText="1"/>
    </xf>
    <xf numFmtId="0" fontId="17" fillId="3" borderId="5" xfId="0" applyFont="1" applyFill="1" applyBorder="1" applyAlignment="1" applyProtection="1">
      <alignment horizontal="justify" vertical="center" wrapText="1"/>
    </xf>
    <xf numFmtId="0" fontId="1" fillId="0" borderId="1" xfId="0" applyFont="1" applyBorder="1" applyAlignment="1" applyProtection="1">
      <alignment horizontal="center" vertical="center" wrapText="1"/>
    </xf>
    <xf numFmtId="0" fontId="1" fillId="19" borderId="9" xfId="0" applyFont="1" applyFill="1" applyBorder="1" applyAlignment="1" applyProtection="1">
      <alignment horizontal="center" vertical="center"/>
    </xf>
    <xf numFmtId="0" fontId="8" fillId="25" borderId="1" xfId="0" applyFont="1" applyFill="1" applyBorder="1" applyAlignment="1" applyProtection="1">
      <alignment horizontal="center" vertical="center" wrapText="1"/>
    </xf>
    <xf numFmtId="0" fontId="8" fillId="25" borderId="1" xfId="0" applyFont="1" applyFill="1" applyBorder="1" applyAlignment="1">
      <alignment horizontal="center" vertical="center" wrapText="1"/>
    </xf>
    <xf numFmtId="0" fontId="8" fillId="25" borderId="8"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1" fontId="29" fillId="0" borderId="2" xfId="3" applyNumberFormat="1" applyFont="1" applyFill="1" applyBorder="1" applyAlignment="1" applyProtection="1">
      <alignment horizontal="center" vertical="center" wrapText="1"/>
      <protection locked="0"/>
    </xf>
    <xf numFmtId="1" fontId="29" fillId="0" borderId="3" xfId="3" applyNumberFormat="1" applyFont="1" applyFill="1" applyBorder="1" applyAlignment="1" applyProtection="1">
      <alignment horizontal="center" vertical="center" wrapText="1"/>
      <protection locked="0"/>
    </xf>
    <xf numFmtId="0" fontId="7" fillId="11" borderId="1"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ont="1" applyFill="1" applyBorder="1" applyProtection="1"/>
    <xf numFmtId="0" fontId="7" fillId="11" borderId="4"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7" fillId="11" borderId="5" xfId="0" applyFont="1" applyFill="1" applyBorder="1" applyAlignment="1" applyProtection="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0" fontId="17" fillId="0" borderId="1" xfId="0" applyFont="1" applyBorder="1" applyAlignment="1" applyProtection="1">
      <alignment horizontal="center" vertical="center"/>
      <protection locked="0"/>
    </xf>
    <xf numFmtId="9" fontId="17" fillId="0" borderId="1" xfId="4" applyNumberFormat="1" applyFont="1" applyBorder="1" applyAlignment="1" applyProtection="1">
      <alignment horizontal="center" vertical="center" wrapText="1"/>
      <protection locked="0"/>
    </xf>
    <xf numFmtId="1" fontId="17" fillId="3" borderId="1" xfId="0" applyNumberFormat="1" applyFont="1" applyFill="1" applyBorder="1" applyAlignment="1" applyProtection="1">
      <alignment vertical="center" wrapText="1"/>
      <protection locked="0"/>
    </xf>
    <xf numFmtId="0" fontId="17" fillId="0" borderId="1" xfId="0" applyFont="1" applyFill="1" applyBorder="1" applyAlignment="1">
      <alignment horizontal="justify" vertical="center" wrapText="1"/>
    </xf>
    <xf numFmtId="174" fontId="23" fillId="0" borderId="20" xfId="0" applyNumberFormat="1" applyFont="1" applyFill="1" applyBorder="1" applyAlignment="1">
      <alignment horizontal="center" vertical="center" wrapText="1"/>
    </xf>
  </cellXfs>
  <cellStyles count="375">
    <cellStyle name="Énfasis1" xfId="9" builtinId="29"/>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Millares" xfId="1" builtinId="3"/>
    <cellStyle name="Millares 2" xfId="10"/>
    <cellStyle name="Moneda" xfId="2" builtinId="4"/>
    <cellStyle name="Moneda [0]" xfId="11" builtinId="7"/>
    <cellStyle name="Moneda 2" xfId="7"/>
    <cellStyle name="Moneda 3" xfId="374"/>
    <cellStyle name="Normal" xfId="0" builtinId="0"/>
    <cellStyle name="Normal 10" xfId="8"/>
    <cellStyle name="Normal 2" xfId="3"/>
    <cellStyle name="Porcentaje" xfId="4" builtinId="5"/>
    <cellStyle name="Porcentaje 2" xfId="6"/>
    <cellStyle name="Porcentual 2" xfId="5"/>
  </cellStyles>
  <dxfs count="1">
    <dxf>
      <fill>
        <patternFill patternType="darkGrid"/>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2</xdr:col>
      <xdr:colOff>431978</xdr:colOff>
      <xdr:row>0</xdr:row>
      <xdr:rowOff>184338</xdr:rowOff>
    </xdr:from>
    <xdr:ext cx="5231239" cy="808683"/>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670353" y="184338"/>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twoCellAnchor>
    <xdr:from>
      <xdr:col>2</xdr:col>
      <xdr:colOff>323850</xdr:colOff>
      <xdr:row>11</xdr:row>
      <xdr:rowOff>76200</xdr:rowOff>
    </xdr:from>
    <xdr:to>
      <xdr:col>9</xdr:col>
      <xdr:colOff>494620</xdr:colOff>
      <xdr:row>14</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16</xdr:row>
      <xdr:rowOff>133350</xdr:rowOff>
    </xdr:from>
    <xdr:to>
      <xdr:col>9</xdr:col>
      <xdr:colOff>483191</xdr:colOff>
      <xdr:row>19</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22</xdr:row>
      <xdr:rowOff>9525</xdr:rowOff>
    </xdr:from>
    <xdr:to>
      <xdr:col>9</xdr:col>
      <xdr:colOff>491491</xdr:colOff>
      <xdr:row>25</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26</xdr:row>
      <xdr:rowOff>22412</xdr:rowOff>
    </xdr:from>
    <xdr:to>
      <xdr:col>9</xdr:col>
      <xdr:colOff>504825</xdr:colOff>
      <xdr:row>31</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32</xdr:row>
      <xdr:rowOff>114300</xdr:rowOff>
    </xdr:from>
    <xdr:to>
      <xdr:col>9</xdr:col>
      <xdr:colOff>506731</xdr:colOff>
      <xdr:row>35</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37</xdr:row>
      <xdr:rowOff>134471</xdr:rowOff>
    </xdr:from>
    <xdr:to>
      <xdr:col>9</xdr:col>
      <xdr:colOff>514350</xdr:colOff>
      <xdr:row>41</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43</xdr:row>
      <xdr:rowOff>85724</xdr:rowOff>
    </xdr:from>
    <xdr:to>
      <xdr:col>9</xdr:col>
      <xdr:colOff>523875</xdr:colOff>
      <xdr:row>47</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xdr:txBody>
    </xdr:sp>
    <xdr:clientData/>
  </xdr:twoCellAnchor>
  <xdr:twoCellAnchor>
    <xdr:from>
      <xdr:col>1</xdr:col>
      <xdr:colOff>168089</xdr:colOff>
      <xdr:row>37</xdr:row>
      <xdr:rowOff>38100</xdr:rowOff>
    </xdr:from>
    <xdr:to>
      <xdr:col>2</xdr:col>
      <xdr:colOff>495300</xdr:colOff>
      <xdr:row>41</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31</xdr:row>
      <xdr:rowOff>169545</xdr:rowOff>
    </xdr:from>
    <xdr:to>
      <xdr:col>2</xdr:col>
      <xdr:colOff>495300</xdr:colOff>
      <xdr:row>36</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26</xdr:row>
      <xdr:rowOff>110490</xdr:rowOff>
    </xdr:from>
    <xdr:to>
      <xdr:col>2</xdr:col>
      <xdr:colOff>495301</xdr:colOff>
      <xdr:row>31</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21</xdr:row>
      <xdr:rowOff>51435</xdr:rowOff>
    </xdr:from>
    <xdr:to>
      <xdr:col>2</xdr:col>
      <xdr:colOff>495301</xdr:colOff>
      <xdr:row>25</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15</xdr:row>
      <xdr:rowOff>182880</xdr:rowOff>
    </xdr:from>
    <xdr:to>
      <xdr:col>2</xdr:col>
      <xdr:colOff>495301</xdr:colOff>
      <xdr:row>20</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10</xdr:row>
      <xdr:rowOff>123825</xdr:rowOff>
    </xdr:from>
    <xdr:to>
      <xdr:col>2</xdr:col>
      <xdr:colOff>495301</xdr:colOff>
      <xdr:row>15</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42</xdr:row>
      <xdr:rowOff>133350</xdr:rowOff>
    </xdr:from>
    <xdr:to>
      <xdr:col>2</xdr:col>
      <xdr:colOff>495300</xdr:colOff>
      <xdr:row>47</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12</xdr:col>
      <xdr:colOff>734785</xdr:colOff>
      <xdr:row>2</xdr:row>
      <xdr:rowOff>136071</xdr:rowOff>
    </xdr:from>
    <xdr:to>
      <xdr:col>16</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2" name="9 Rectángulo">
          <a:extLst>
            <a:ext uri="{FF2B5EF4-FFF2-40B4-BE49-F238E27FC236}">
              <a16:creationId xmlns:a16="http://schemas.microsoft.com/office/drawing/2014/main" id="{00000000-0008-0000-0400-00000B000000}"/>
            </a:ext>
          </a:extLst>
        </xdr:cNvPr>
        <xdr:cNvSpPr/>
      </xdr:nvSpPr>
      <xdr:spPr>
        <a:xfrm>
          <a:off x="5787795" y="10984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12</xdr:col>
      <xdr:colOff>7144</xdr:colOff>
      <xdr:row>5</xdr:row>
      <xdr:rowOff>121444</xdr:rowOff>
    </xdr:from>
    <xdr:to>
      <xdr:col>14</xdr:col>
      <xdr:colOff>288131</xdr:colOff>
      <xdr:row>6</xdr:row>
      <xdr:rowOff>180974</xdr:rowOff>
    </xdr:to>
    <xdr:sp macro="" textlink="">
      <xdr:nvSpPr>
        <xdr:cNvPr id="3"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2771894" y="1312069"/>
          <a:ext cx="3643312" cy="297655"/>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416718</xdr:colOff>
      <xdr:row>10</xdr:row>
      <xdr:rowOff>38370</xdr:rowOff>
    </xdr:to>
    <xdr:pic>
      <xdr:nvPicPr>
        <xdr:cNvPr id="4" name="Imagen 3"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0" cy="20862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457200</xdr:colOff>
      <xdr:row>0</xdr:row>
      <xdr:rowOff>123825</xdr:rowOff>
    </xdr:from>
    <xdr:ext cx="5285165" cy="808683"/>
    <xdr:sp macro="" textlink="">
      <xdr:nvSpPr>
        <xdr:cNvPr id="5" name="16 Rectángulo">
          <a:extLst>
            <a:ext uri="{FF2B5EF4-FFF2-40B4-BE49-F238E27FC236}">
              <a16:creationId xmlns:a16="http://schemas.microsoft.com/office/drawing/2014/main" id="{00000000-0008-0000-0300-000011000000}"/>
            </a:ext>
          </a:extLst>
        </xdr:cNvPr>
        <xdr:cNvSpPr/>
      </xdr:nvSpPr>
      <xdr:spPr>
        <a:xfrm>
          <a:off x="5467350" y="123825"/>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2020 - 2025</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303</xdr:row>
      <xdr:rowOff>202406</xdr:rowOff>
    </xdr:from>
    <xdr:to>
      <xdr:col>18</xdr:col>
      <xdr:colOff>535781</xdr:colOff>
      <xdr:row>308</xdr:row>
      <xdr:rowOff>0</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2020 - 2025</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2756693</xdr:colOff>
      <xdr:row>5</xdr:row>
      <xdr:rowOff>96839</xdr:rowOff>
    </xdr:from>
    <xdr:to>
      <xdr:col>11</xdr:col>
      <xdr:colOff>87312</xdr:colOff>
      <xdr:row>6</xdr:row>
      <xdr:rowOff>96840</xdr:rowOff>
    </xdr:to>
    <xdr:sp macro="" textlink="">
      <xdr:nvSpPr>
        <xdr:cNvPr id="4" name="9 Rectángulo redondeado">
          <a:hlinkClick xmlns:r="http://schemas.openxmlformats.org/officeDocument/2006/relationships" r:id="rId1"/>
        </xdr:cNvPr>
        <xdr:cNvSpPr/>
      </xdr:nvSpPr>
      <xdr:spPr>
        <a:xfrm>
          <a:off x="14543881" y="1049339"/>
          <a:ext cx="3545681" cy="190501"/>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0</xdr:colOff>
      <xdr:row>1</xdr:row>
      <xdr:rowOff>134471</xdr:rowOff>
    </xdr:from>
    <xdr:to>
      <xdr:col>0</xdr:col>
      <xdr:colOff>0</xdr:colOff>
      <xdr:row>5</xdr:row>
      <xdr:rowOff>89647</xdr:rowOff>
    </xdr:to>
    <xdr:pic>
      <xdr:nvPicPr>
        <xdr:cNvPr id="5" name="11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4971"/>
          <a:ext cx="963006" cy="717176"/>
        </a:xfrm>
        <a:prstGeom prst="rect">
          <a:avLst/>
        </a:prstGeom>
        <a:noFill/>
        <a:ln>
          <a:noFill/>
        </a:ln>
      </xdr:spPr>
    </xdr:pic>
    <xdr:clientData/>
  </xdr:twoCellAnchor>
  <xdr:oneCellAnchor>
    <xdr:from>
      <xdr:col>1</xdr:col>
      <xdr:colOff>821531</xdr:colOff>
      <xdr:row>0</xdr:row>
      <xdr:rowOff>5139</xdr:rowOff>
    </xdr:from>
    <xdr:ext cx="8768225" cy="808683"/>
    <xdr:sp macro="" textlink="">
      <xdr:nvSpPr>
        <xdr:cNvPr id="6" name="7 Rectángulo">
          <a:extLst>
            <a:ext uri="{FF2B5EF4-FFF2-40B4-BE49-F238E27FC236}">
              <a16:creationId xmlns:a16="http://schemas.microsoft.com/office/drawing/2014/main" id="{00000000-0008-0000-0700-000002000000}"/>
            </a:ext>
          </a:extLst>
        </xdr:cNvPr>
        <xdr:cNvSpPr/>
      </xdr:nvSpPr>
      <xdr:spPr>
        <a:xfrm>
          <a:off x="3381375" y="5139"/>
          <a:ext cx="8768225" cy="808683"/>
        </a:xfrm>
        <a:prstGeom prst="rect">
          <a:avLst/>
        </a:prstGeom>
        <a:noFill/>
      </xdr:spPr>
      <xdr:txBody>
        <a:bodyPr wrap="squar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2020 - 2025</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3</xdr:col>
      <xdr:colOff>548338</xdr:colOff>
      <xdr:row>4</xdr:row>
      <xdr:rowOff>53756</xdr:rowOff>
    </xdr:from>
    <xdr:ext cx="4118180" cy="399405"/>
    <xdr:sp macro="" textlink="">
      <xdr:nvSpPr>
        <xdr:cNvPr id="7" name="8 Rectángulo">
          <a:extLst>
            <a:ext uri="{FF2B5EF4-FFF2-40B4-BE49-F238E27FC236}">
              <a16:creationId xmlns:a16="http://schemas.microsoft.com/office/drawing/2014/main" id="{00000000-0008-0000-0700-000003000000}"/>
            </a:ext>
          </a:extLst>
        </xdr:cNvPr>
        <xdr:cNvSpPr/>
      </xdr:nvSpPr>
      <xdr:spPr>
        <a:xfrm>
          <a:off x="5798994" y="815756"/>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editAs="oneCell">
    <xdr:from>
      <xdr:col>0</xdr:col>
      <xdr:colOff>535781</xdr:colOff>
      <xdr:row>0</xdr:row>
      <xdr:rowOff>119062</xdr:rowOff>
    </xdr:from>
    <xdr:to>
      <xdr:col>0</xdr:col>
      <xdr:colOff>1976437</xdr:colOff>
      <xdr:row>6</xdr:row>
      <xdr:rowOff>0</xdr:rowOff>
    </xdr:to>
    <xdr:pic>
      <xdr:nvPicPr>
        <xdr:cNvPr id="8" name="6 Imagen">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781" y="119062"/>
          <a:ext cx="1440656" cy="102393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Universidad%20Tecnol&#243;gica%20de%20Pereira\05.%202025\13.%20Proceso%20fortalecimiento%20PDI\Actualizac%20py\Plantilla%20Ficha%20PDI%202025%20-%202028%20-%20ajus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C\Users\User\Downloads\0.%20NUEVO%20PDI%20LUNES26\2%20PROGRAMA%20%20UTP%20TERRITORIO%20DE%20PAZ\1.%20PROYECTO%201\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row r="40">
          <cell r="E40" t="str">
            <v>Nombre del Plan Operativo</v>
          </cell>
        </row>
        <row r="41">
          <cell r="E41"/>
        </row>
        <row r="42">
          <cell r="E42"/>
        </row>
        <row r="43">
          <cell r="E43"/>
        </row>
        <row r="44">
          <cell r="E44"/>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10.xml"/><Relationship Id="rId6" Type="http://schemas.openxmlformats.org/officeDocument/2006/relationships/image" Target="../media/image6.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5.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8"/>
  <sheetViews>
    <sheetView zoomScale="80" zoomScaleNormal="80" zoomScalePageLayoutView="80" workbookViewId="0">
      <selection activeCell="M14" sqref="M14"/>
    </sheetView>
  </sheetViews>
  <sheetFormatPr baseColWidth="10" defaultColWidth="0" defaultRowHeight="15" customHeight="1" zeroHeight="1" x14ac:dyDescent="0.25"/>
  <cols>
    <col min="1" max="1" width="22.140625" style="3" customWidth="1"/>
    <col min="2" max="2" width="11.42578125" style="3" customWidth="1"/>
    <col min="3" max="10" width="12.28515625" style="3" customWidth="1"/>
    <col min="11" max="13" width="11.42578125" style="3" customWidth="1"/>
    <col min="14" max="16384" width="11.42578125" style="3" hidden="1"/>
  </cols>
  <sheetData>
    <row r="1" spans="1:13" x14ac:dyDescent="0.25">
      <c r="A1" s="315"/>
      <c r="B1" s="315"/>
      <c r="C1" s="315"/>
      <c r="D1" s="315"/>
      <c r="E1" s="315"/>
      <c r="F1" s="315"/>
      <c r="G1" s="315"/>
      <c r="H1" s="315"/>
      <c r="I1" s="315"/>
      <c r="J1" s="315"/>
      <c r="K1" s="315"/>
      <c r="L1" s="315"/>
      <c r="M1" s="315"/>
    </row>
    <row r="2" spans="1:13" x14ac:dyDescent="0.25">
      <c r="A2" s="315"/>
      <c r="B2" s="677"/>
      <c r="C2" s="677"/>
      <c r="D2" s="677"/>
      <c r="E2" s="677"/>
      <c r="F2" s="677"/>
      <c r="G2" s="677"/>
      <c r="H2" s="677"/>
      <c r="I2" s="677"/>
      <c r="J2" s="316"/>
      <c r="K2" s="317" t="s">
        <v>1</v>
      </c>
      <c r="L2" s="318" t="s">
        <v>6</v>
      </c>
      <c r="M2" s="315"/>
    </row>
    <row r="3" spans="1:13" x14ac:dyDescent="0.25">
      <c r="A3" s="315"/>
      <c r="B3" s="677"/>
      <c r="C3" s="677"/>
      <c r="D3" s="677"/>
      <c r="E3" s="677"/>
      <c r="F3" s="677"/>
      <c r="G3" s="677"/>
      <c r="H3" s="677"/>
      <c r="I3" s="677"/>
      <c r="J3" s="316"/>
      <c r="K3" s="319" t="s">
        <v>3</v>
      </c>
      <c r="L3" s="320">
        <v>7</v>
      </c>
      <c r="M3" s="315"/>
    </row>
    <row r="4" spans="1:13" x14ac:dyDescent="0.25">
      <c r="A4" s="315"/>
      <c r="B4" s="677"/>
      <c r="C4" s="677"/>
      <c r="D4" s="677"/>
      <c r="E4" s="677"/>
      <c r="F4" s="677"/>
      <c r="G4" s="677"/>
      <c r="H4" s="677"/>
      <c r="I4" s="677"/>
      <c r="J4" s="316"/>
      <c r="K4" s="317" t="s">
        <v>4</v>
      </c>
      <c r="L4" s="321">
        <v>44250</v>
      </c>
      <c r="M4" s="315"/>
    </row>
    <row r="5" spans="1:13" x14ac:dyDescent="0.25">
      <c r="A5" s="315"/>
      <c r="B5" s="315"/>
      <c r="C5" s="315"/>
      <c r="D5" s="315"/>
      <c r="E5" s="315"/>
      <c r="F5" s="315"/>
      <c r="G5" s="315"/>
      <c r="H5" s="315"/>
      <c r="I5" s="315"/>
      <c r="J5" s="315"/>
      <c r="K5" s="317" t="s">
        <v>5</v>
      </c>
      <c r="L5" s="318" t="s">
        <v>81</v>
      </c>
      <c r="M5" s="315"/>
    </row>
    <row r="6" spans="1:13" x14ac:dyDescent="0.25">
      <c r="A6" s="315"/>
      <c r="B6" s="315"/>
      <c r="C6" s="315"/>
      <c r="D6" s="315"/>
      <c r="E6" s="315"/>
      <c r="F6" s="315"/>
      <c r="G6" s="315"/>
      <c r="H6" s="315"/>
      <c r="I6" s="315"/>
      <c r="J6" s="315"/>
      <c r="K6" s="315"/>
      <c r="L6" s="315"/>
      <c r="M6" s="315"/>
    </row>
    <row r="7" spans="1:13" ht="23.25" customHeight="1" x14ac:dyDescent="0.25">
      <c r="A7" s="315"/>
      <c r="B7" s="315"/>
      <c r="C7" s="678" t="s">
        <v>1272</v>
      </c>
      <c r="D7" s="678"/>
      <c r="E7" s="678"/>
      <c r="F7" s="678"/>
      <c r="G7" s="678"/>
      <c r="H7" s="678"/>
      <c r="I7" s="678"/>
      <c r="J7" s="678"/>
      <c r="K7" s="315"/>
      <c r="L7" s="315"/>
      <c r="M7" s="315"/>
    </row>
    <row r="8" spans="1:13" ht="23.25" customHeight="1" x14ac:dyDescent="0.25">
      <c r="A8" s="315"/>
      <c r="B8" s="315"/>
      <c r="C8" s="678"/>
      <c r="D8" s="678"/>
      <c r="E8" s="678"/>
      <c r="F8" s="678"/>
      <c r="G8" s="678"/>
      <c r="H8" s="678"/>
      <c r="I8" s="678"/>
      <c r="J8" s="678"/>
      <c r="K8" s="315"/>
      <c r="L8" s="315"/>
      <c r="M8" s="315"/>
    </row>
    <row r="9" spans="1:13" ht="23.25" customHeight="1" x14ac:dyDescent="0.25">
      <c r="A9" s="315"/>
      <c r="B9" s="315"/>
      <c r="C9" s="678"/>
      <c r="D9" s="678"/>
      <c r="E9" s="678"/>
      <c r="F9" s="678"/>
      <c r="G9" s="678"/>
      <c r="H9" s="678"/>
      <c r="I9" s="678"/>
      <c r="J9" s="678"/>
      <c r="K9" s="315"/>
      <c r="L9" s="315"/>
      <c r="M9" s="315"/>
    </row>
    <row r="10" spans="1:13" x14ac:dyDescent="0.25">
      <c r="A10" s="315"/>
      <c r="B10" s="315"/>
      <c r="C10" s="315"/>
      <c r="D10" s="315"/>
      <c r="E10" s="315"/>
      <c r="F10" s="315"/>
      <c r="G10" s="315"/>
      <c r="H10" s="315"/>
      <c r="I10" s="315"/>
      <c r="J10" s="315"/>
      <c r="K10" s="315"/>
      <c r="L10" s="315"/>
      <c r="M10" s="315"/>
    </row>
    <row r="11" spans="1:13" x14ac:dyDescent="0.25">
      <c r="A11" s="315"/>
      <c r="B11" s="315"/>
      <c r="C11" s="315"/>
      <c r="D11" s="315"/>
      <c r="E11" s="315"/>
      <c r="F11" s="315"/>
      <c r="G11" s="315"/>
      <c r="H11" s="315"/>
      <c r="I11" s="315"/>
      <c r="J11" s="315"/>
      <c r="K11" s="315"/>
      <c r="L11" s="315"/>
      <c r="M11" s="315"/>
    </row>
    <row r="12" spans="1:13" x14ac:dyDescent="0.25">
      <c r="A12" s="315"/>
      <c r="B12" s="315"/>
      <c r="C12" s="315"/>
      <c r="D12" s="315"/>
      <c r="E12" s="315"/>
      <c r="F12" s="315"/>
      <c r="G12" s="315"/>
      <c r="H12" s="315"/>
      <c r="I12" s="315"/>
      <c r="J12" s="315"/>
      <c r="K12" s="315"/>
      <c r="L12" s="315"/>
      <c r="M12" s="315"/>
    </row>
    <row r="13" spans="1:13" x14ac:dyDescent="0.25">
      <c r="A13" s="315"/>
      <c r="B13" s="315"/>
      <c r="C13" s="315"/>
      <c r="D13" s="315"/>
      <c r="E13" s="315"/>
      <c r="F13" s="315"/>
      <c r="G13" s="315"/>
      <c r="H13" s="315"/>
      <c r="I13" s="315"/>
      <c r="J13" s="315"/>
      <c r="K13" s="315"/>
      <c r="L13" s="315"/>
      <c r="M13" s="315"/>
    </row>
    <row r="14" spans="1:13" x14ac:dyDescent="0.25">
      <c r="A14" s="315"/>
      <c r="B14" s="315"/>
      <c r="C14" s="315"/>
      <c r="D14" s="315"/>
      <c r="E14" s="315"/>
      <c r="F14" s="315"/>
      <c r="G14" s="315"/>
      <c r="H14" s="315"/>
      <c r="I14" s="315"/>
      <c r="J14" s="315"/>
      <c r="K14" s="315"/>
      <c r="L14" s="322"/>
      <c r="M14" s="315"/>
    </row>
    <row r="15" spans="1:13" x14ac:dyDescent="0.25">
      <c r="A15" s="315"/>
      <c r="B15" s="315"/>
      <c r="C15" s="315"/>
      <c r="D15" s="315"/>
      <c r="E15" s="315"/>
      <c r="F15" s="315"/>
      <c r="G15" s="315"/>
      <c r="H15" s="315"/>
      <c r="I15" s="315"/>
      <c r="J15" s="315"/>
      <c r="K15" s="315"/>
      <c r="L15" s="315"/>
      <c r="M15" s="315"/>
    </row>
    <row r="16" spans="1:13" x14ac:dyDescent="0.25">
      <c r="A16" s="315"/>
      <c r="B16" s="315"/>
      <c r="C16" s="315"/>
      <c r="D16" s="315"/>
      <c r="E16" s="315"/>
      <c r="F16" s="315"/>
      <c r="G16" s="315"/>
      <c r="H16" s="315"/>
      <c r="I16" s="315"/>
      <c r="J16" s="315"/>
      <c r="K16" s="315"/>
      <c r="L16" s="315"/>
      <c r="M16" s="315"/>
    </row>
    <row r="17" spans="1:13" x14ac:dyDescent="0.25">
      <c r="A17" s="315"/>
      <c r="B17" s="315"/>
      <c r="C17" s="315"/>
      <c r="D17" s="315"/>
      <c r="E17" s="315"/>
      <c r="F17" s="315"/>
      <c r="G17" s="315"/>
      <c r="H17" s="315"/>
      <c r="I17" s="315"/>
      <c r="J17" s="315"/>
      <c r="K17" s="315"/>
      <c r="L17" s="315"/>
      <c r="M17" s="315"/>
    </row>
    <row r="18" spans="1:13" x14ac:dyDescent="0.25">
      <c r="A18" s="315"/>
      <c r="B18" s="315"/>
      <c r="C18" s="315"/>
      <c r="D18" s="315"/>
      <c r="E18" s="315"/>
      <c r="F18" s="315"/>
      <c r="G18" s="315"/>
      <c r="H18" s="315"/>
      <c r="I18" s="315"/>
      <c r="J18" s="315"/>
      <c r="K18" s="315"/>
      <c r="L18" s="315"/>
      <c r="M18" s="315"/>
    </row>
    <row r="19" spans="1:13" x14ac:dyDescent="0.25">
      <c r="A19" s="315"/>
      <c r="B19" s="315"/>
      <c r="C19" s="315"/>
      <c r="D19" s="315"/>
      <c r="E19" s="315"/>
      <c r="F19" s="315"/>
      <c r="G19" s="315"/>
      <c r="H19" s="315"/>
      <c r="I19" s="315"/>
      <c r="J19" s="315"/>
      <c r="K19" s="315"/>
      <c r="L19" s="315"/>
      <c r="M19" s="315"/>
    </row>
    <row r="20" spans="1:13" x14ac:dyDescent="0.25">
      <c r="A20" s="315"/>
      <c r="B20" s="315"/>
      <c r="C20" s="315"/>
      <c r="D20" s="315"/>
      <c r="E20" s="315"/>
      <c r="F20" s="315"/>
      <c r="G20" s="315"/>
      <c r="H20" s="315"/>
      <c r="I20" s="315"/>
      <c r="J20" s="315"/>
      <c r="K20" s="315"/>
      <c r="L20" s="315"/>
      <c r="M20" s="315"/>
    </row>
    <row r="21" spans="1:13" x14ac:dyDescent="0.25">
      <c r="A21" s="315"/>
      <c r="B21" s="315"/>
      <c r="C21" s="315"/>
      <c r="D21" s="315"/>
      <c r="E21" s="315"/>
      <c r="F21" s="315"/>
      <c r="G21" s="315"/>
      <c r="H21" s="315"/>
      <c r="I21" s="315"/>
      <c r="J21" s="315"/>
      <c r="K21" s="315"/>
      <c r="L21" s="315"/>
      <c r="M21" s="315"/>
    </row>
    <row r="22" spans="1:13" x14ac:dyDescent="0.25">
      <c r="A22" s="315"/>
      <c r="B22" s="315"/>
      <c r="C22" s="315"/>
      <c r="D22" s="315"/>
      <c r="E22" s="315"/>
      <c r="F22" s="315"/>
      <c r="G22" s="315"/>
      <c r="H22" s="315"/>
      <c r="I22" s="315"/>
      <c r="J22" s="315"/>
      <c r="K22" s="315"/>
      <c r="L22" s="315"/>
      <c r="M22" s="315"/>
    </row>
    <row r="23" spans="1:13" x14ac:dyDescent="0.25">
      <c r="A23" s="315"/>
      <c r="B23" s="315"/>
      <c r="C23" s="315"/>
      <c r="D23" s="315"/>
      <c r="E23" s="315"/>
      <c r="F23" s="315"/>
      <c r="G23" s="315"/>
      <c r="H23" s="315"/>
      <c r="I23" s="315"/>
      <c r="J23" s="315"/>
      <c r="K23" s="315"/>
      <c r="L23" s="315"/>
      <c r="M23" s="315"/>
    </row>
    <row r="24" spans="1:13" x14ac:dyDescent="0.25">
      <c r="A24" s="315"/>
      <c r="B24" s="315"/>
      <c r="C24" s="315"/>
      <c r="D24" s="315"/>
      <c r="E24" s="315"/>
      <c r="F24" s="315"/>
      <c r="G24" s="315"/>
      <c r="H24" s="315"/>
      <c r="I24" s="315"/>
      <c r="J24" s="315"/>
      <c r="K24" s="315"/>
      <c r="L24" s="315"/>
      <c r="M24" s="315"/>
    </row>
    <row r="25" spans="1:13" x14ac:dyDescent="0.25">
      <c r="A25" s="315"/>
      <c r="B25" s="315"/>
      <c r="C25" s="315"/>
      <c r="D25" s="315"/>
      <c r="E25" s="315"/>
      <c r="F25" s="315"/>
      <c r="G25" s="315"/>
      <c r="H25" s="315"/>
      <c r="I25" s="315"/>
      <c r="J25" s="315"/>
      <c r="K25" s="315"/>
      <c r="L25" s="315"/>
      <c r="M25" s="315"/>
    </row>
    <row r="26" spans="1:13" x14ac:dyDescent="0.25">
      <c r="A26" s="315"/>
      <c r="B26" s="323"/>
      <c r="C26" s="315"/>
      <c r="D26" s="315"/>
      <c r="E26" s="315"/>
      <c r="F26" s="315"/>
      <c r="G26" s="315"/>
      <c r="H26" s="315"/>
      <c r="I26" s="315"/>
      <c r="J26" s="315"/>
      <c r="K26" s="315"/>
      <c r="L26" s="315"/>
      <c r="M26" s="315"/>
    </row>
    <row r="27" spans="1:13" x14ac:dyDescent="0.25">
      <c r="A27" s="315"/>
      <c r="B27" s="315"/>
      <c r="C27" s="315"/>
      <c r="D27" s="315"/>
      <c r="E27" s="315"/>
      <c r="F27" s="315"/>
      <c r="G27" s="315"/>
      <c r="H27" s="315"/>
      <c r="I27" s="315"/>
      <c r="J27" s="315"/>
      <c r="K27" s="315"/>
      <c r="L27" s="315"/>
      <c r="M27" s="315"/>
    </row>
    <row r="28" spans="1:13" x14ac:dyDescent="0.25">
      <c r="A28" s="315"/>
      <c r="B28" s="315"/>
      <c r="C28" s="315"/>
      <c r="D28" s="315"/>
      <c r="E28" s="315"/>
      <c r="F28" s="315"/>
      <c r="G28" s="315"/>
      <c r="H28" s="315"/>
      <c r="I28" s="315"/>
      <c r="J28" s="315"/>
      <c r="K28" s="315"/>
      <c r="L28" s="315"/>
      <c r="M28" s="315"/>
    </row>
    <row r="29" spans="1:13" x14ac:dyDescent="0.25">
      <c r="A29" s="315"/>
      <c r="B29" s="315"/>
      <c r="C29" s="315"/>
      <c r="D29" s="315"/>
      <c r="E29" s="315"/>
      <c r="F29" s="315"/>
      <c r="G29" s="315"/>
      <c r="H29" s="315"/>
      <c r="I29" s="315"/>
      <c r="J29" s="315"/>
      <c r="K29" s="315"/>
      <c r="L29" s="315"/>
      <c r="M29" s="315"/>
    </row>
    <row r="30" spans="1:13" x14ac:dyDescent="0.25">
      <c r="A30" s="315"/>
      <c r="B30" s="315"/>
      <c r="C30" s="315"/>
      <c r="D30" s="315"/>
      <c r="E30" s="315"/>
      <c r="F30" s="315"/>
      <c r="G30" s="315"/>
      <c r="H30" s="315"/>
      <c r="I30" s="315"/>
      <c r="J30" s="315"/>
      <c r="K30" s="315"/>
      <c r="L30" s="315"/>
      <c r="M30" s="315"/>
    </row>
    <row r="31" spans="1:13" x14ac:dyDescent="0.25">
      <c r="A31" s="315"/>
      <c r="B31" s="315"/>
      <c r="C31" s="315"/>
      <c r="D31" s="315"/>
      <c r="E31" s="315"/>
      <c r="F31" s="315"/>
      <c r="G31" s="315"/>
      <c r="H31" s="315"/>
      <c r="I31" s="315"/>
      <c r="J31" s="315"/>
      <c r="K31" s="315"/>
      <c r="L31" s="315"/>
      <c r="M31" s="315"/>
    </row>
    <row r="32" spans="1:13" x14ac:dyDescent="0.25">
      <c r="A32" s="315"/>
      <c r="B32" s="315"/>
      <c r="C32" s="315"/>
      <c r="D32" s="315"/>
      <c r="E32" s="315"/>
      <c r="F32" s="315"/>
      <c r="G32" s="315"/>
      <c r="H32" s="315"/>
      <c r="I32" s="315"/>
      <c r="J32" s="315"/>
      <c r="K32" s="315"/>
      <c r="L32" s="315"/>
      <c r="M32" s="315"/>
    </row>
    <row r="33" spans="1:13" x14ac:dyDescent="0.25">
      <c r="A33" s="315"/>
      <c r="B33" s="315"/>
      <c r="C33" s="315"/>
      <c r="D33" s="315"/>
      <c r="E33" s="315"/>
      <c r="F33" s="315"/>
      <c r="G33" s="315"/>
      <c r="H33" s="315"/>
      <c r="I33" s="315"/>
      <c r="J33" s="315"/>
      <c r="K33" s="315"/>
      <c r="L33" s="315"/>
      <c r="M33" s="315"/>
    </row>
    <row r="34" spans="1:13" x14ac:dyDescent="0.25">
      <c r="A34" s="315"/>
      <c r="B34" s="315"/>
      <c r="C34" s="315"/>
      <c r="D34" s="315"/>
      <c r="E34" s="315"/>
      <c r="F34" s="315"/>
      <c r="G34" s="315"/>
      <c r="H34" s="315"/>
      <c r="I34" s="315"/>
      <c r="J34" s="315"/>
      <c r="K34" s="315"/>
      <c r="L34" s="315"/>
      <c r="M34" s="315"/>
    </row>
    <row r="35" spans="1:13" x14ac:dyDescent="0.25">
      <c r="A35" s="315"/>
      <c r="B35" s="315"/>
      <c r="C35" s="315"/>
      <c r="D35" s="315"/>
      <c r="E35" s="315"/>
      <c r="F35" s="315"/>
      <c r="G35" s="315"/>
      <c r="H35" s="315"/>
      <c r="I35" s="315"/>
      <c r="J35" s="315"/>
      <c r="K35" s="315"/>
      <c r="L35" s="315"/>
      <c r="M35" s="315"/>
    </row>
    <row r="36" spans="1:13" x14ac:dyDescent="0.25">
      <c r="A36" s="315"/>
      <c r="B36" s="315"/>
      <c r="C36" s="315"/>
      <c r="D36" s="315"/>
      <c r="E36" s="315"/>
      <c r="F36" s="315"/>
      <c r="G36" s="315"/>
      <c r="H36" s="315"/>
      <c r="I36" s="315"/>
      <c r="J36" s="315"/>
      <c r="K36" s="315"/>
      <c r="L36" s="315"/>
      <c r="M36" s="315"/>
    </row>
    <row r="37" spans="1:13" x14ac:dyDescent="0.25">
      <c r="A37" s="315"/>
      <c r="B37" s="315"/>
      <c r="C37" s="315"/>
      <c r="D37" s="315"/>
      <c r="E37" s="315"/>
      <c r="F37" s="315"/>
      <c r="G37" s="315"/>
      <c r="H37" s="315"/>
      <c r="I37" s="315"/>
      <c r="J37" s="315"/>
      <c r="K37" s="315"/>
      <c r="L37" s="315"/>
      <c r="M37" s="315"/>
    </row>
    <row r="38" spans="1:13" x14ac:dyDescent="0.25">
      <c r="A38" s="315"/>
      <c r="B38" s="315"/>
      <c r="C38" s="315"/>
      <c r="D38" s="315"/>
      <c r="E38" s="315"/>
      <c r="F38" s="315"/>
      <c r="G38" s="315"/>
      <c r="H38" s="315"/>
      <c r="I38" s="315"/>
      <c r="J38" s="315"/>
      <c r="K38" s="315"/>
      <c r="L38" s="315"/>
      <c r="M38" s="315"/>
    </row>
    <row r="39" spans="1:13" x14ac:dyDescent="0.25">
      <c r="A39" s="315"/>
      <c r="B39" s="315"/>
      <c r="C39" s="315"/>
      <c r="D39" s="315"/>
      <c r="E39" s="315"/>
      <c r="F39" s="315"/>
      <c r="G39" s="315"/>
      <c r="H39" s="315"/>
      <c r="I39" s="315"/>
      <c r="J39" s="315"/>
      <c r="K39" s="315"/>
      <c r="L39" s="315"/>
      <c r="M39" s="315"/>
    </row>
    <row r="40" spans="1:13" x14ac:dyDescent="0.25">
      <c r="A40" s="315"/>
      <c r="B40" s="315"/>
      <c r="C40" s="315"/>
      <c r="D40" s="315"/>
      <c r="E40" s="315"/>
      <c r="F40" s="315"/>
      <c r="G40" s="315"/>
      <c r="H40" s="315"/>
      <c r="I40" s="315"/>
      <c r="J40" s="315"/>
      <c r="K40" s="315"/>
      <c r="L40" s="315"/>
      <c r="M40" s="315"/>
    </row>
    <row r="41" spans="1:13" x14ac:dyDescent="0.25">
      <c r="A41" s="315"/>
      <c r="B41" s="315"/>
      <c r="C41" s="315"/>
      <c r="D41" s="315"/>
      <c r="E41" s="315"/>
      <c r="F41" s="315"/>
      <c r="G41" s="315"/>
      <c r="H41" s="315"/>
      <c r="I41" s="315"/>
      <c r="J41" s="315"/>
      <c r="K41" s="315"/>
      <c r="L41" s="315"/>
      <c r="M41" s="315"/>
    </row>
    <row r="42" spans="1:13" x14ac:dyDescent="0.25">
      <c r="A42" s="315"/>
      <c r="B42" s="315"/>
      <c r="C42" s="315"/>
      <c r="D42" s="315"/>
      <c r="E42" s="315"/>
      <c r="F42" s="315"/>
      <c r="G42" s="315"/>
      <c r="H42" s="315"/>
      <c r="I42" s="315"/>
      <c r="J42" s="315"/>
      <c r="K42" s="315"/>
      <c r="L42" s="315"/>
      <c r="M42" s="315"/>
    </row>
    <row r="43" spans="1:13" x14ac:dyDescent="0.25">
      <c r="A43" s="315"/>
      <c r="B43" s="315"/>
      <c r="C43" s="315"/>
      <c r="D43" s="315"/>
      <c r="E43" s="315"/>
      <c r="F43" s="315"/>
      <c r="G43" s="315"/>
      <c r="H43" s="315"/>
      <c r="I43" s="315"/>
      <c r="J43" s="315"/>
      <c r="K43" s="315"/>
      <c r="L43" s="315"/>
      <c r="M43" s="315"/>
    </row>
    <row r="44" spans="1:13" x14ac:dyDescent="0.25">
      <c r="A44" s="315"/>
      <c r="B44" s="315"/>
      <c r="C44" s="315"/>
      <c r="D44" s="315"/>
      <c r="E44" s="315"/>
      <c r="F44" s="315"/>
      <c r="G44" s="315"/>
      <c r="H44" s="315"/>
      <c r="I44" s="315"/>
      <c r="J44" s="315"/>
      <c r="K44" s="315"/>
      <c r="L44" s="315"/>
      <c r="M44" s="315"/>
    </row>
    <row r="45" spans="1:13" x14ac:dyDescent="0.25">
      <c r="A45" s="315"/>
      <c r="B45" s="315"/>
      <c r="C45" s="315"/>
      <c r="D45" s="315"/>
      <c r="E45" s="315"/>
      <c r="F45" s="315"/>
      <c r="G45" s="315"/>
      <c r="H45" s="315"/>
      <c r="I45" s="315"/>
      <c r="J45" s="315"/>
      <c r="K45" s="315"/>
      <c r="L45" s="315"/>
      <c r="M45" s="315"/>
    </row>
    <row r="46" spans="1:13" x14ac:dyDescent="0.25">
      <c r="A46" s="315"/>
      <c r="B46" s="315"/>
      <c r="C46" s="315"/>
      <c r="D46" s="315"/>
      <c r="E46" s="315"/>
      <c r="F46" s="315"/>
      <c r="G46" s="315"/>
      <c r="H46" s="315"/>
      <c r="I46" s="315"/>
      <c r="J46" s="315"/>
      <c r="K46" s="315"/>
      <c r="L46" s="315"/>
      <c r="M46" s="315"/>
    </row>
    <row r="47" spans="1:13" x14ac:dyDescent="0.25">
      <c r="A47" s="315"/>
      <c r="B47" s="315"/>
      <c r="C47" s="315"/>
      <c r="D47" s="315"/>
      <c r="E47" s="315"/>
      <c r="F47" s="315"/>
      <c r="G47" s="315"/>
      <c r="H47" s="315"/>
      <c r="I47" s="315"/>
      <c r="J47" s="315"/>
      <c r="K47" s="315"/>
      <c r="L47" s="315"/>
      <c r="M47" s="315"/>
    </row>
    <row r="48" spans="1:13" x14ac:dyDescent="0.25">
      <c r="A48" s="315"/>
      <c r="B48" s="315"/>
      <c r="C48" s="315"/>
      <c r="D48" s="315"/>
      <c r="E48" s="315"/>
      <c r="F48" s="315"/>
      <c r="G48" s="315"/>
      <c r="H48" s="315"/>
      <c r="I48" s="315"/>
      <c r="J48" s="315"/>
      <c r="K48" s="315"/>
      <c r="L48" s="315"/>
      <c r="M48" s="315"/>
    </row>
  </sheetData>
  <mergeCells count="4">
    <mergeCell ref="B2:I2"/>
    <mergeCell ref="B3:I3"/>
    <mergeCell ref="B4:I4"/>
    <mergeCell ref="C7:J9"/>
  </mergeCells>
  <phoneticPr fontId="0" type="noConversion"/>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2" workbookViewId="0">
      <selection activeCell="B26" sqref="B26"/>
    </sheetView>
  </sheetViews>
  <sheetFormatPr baseColWidth="10" defaultRowHeight="15" x14ac:dyDescent="0.25"/>
  <cols>
    <col min="1" max="1" width="65.7109375" style="66" customWidth="1"/>
    <col min="2" max="2" width="71.5703125" customWidth="1"/>
    <col min="3" max="3" width="15.7109375" customWidth="1"/>
    <col min="4" max="4" width="58.5703125" style="66" customWidth="1"/>
    <col min="5" max="5" width="94.140625" style="66" bestFit="1" customWidth="1"/>
  </cols>
  <sheetData>
    <row r="5" spans="1:5" x14ac:dyDescent="0.25">
      <c r="A5" s="63" t="s">
        <v>864</v>
      </c>
      <c r="D5" s="63" t="s">
        <v>864</v>
      </c>
      <c r="E5" s="63" t="s">
        <v>104</v>
      </c>
    </row>
    <row r="6" spans="1:5" x14ac:dyDescent="0.25">
      <c r="A6" s="391" t="s">
        <v>865</v>
      </c>
      <c r="B6" t="s">
        <v>866</v>
      </c>
      <c r="D6" s="391" t="s">
        <v>867</v>
      </c>
      <c r="E6" s="392" t="s">
        <v>868</v>
      </c>
    </row>
    <row r="7" spans="1:5" x14ac:dyDescent="0.25">
      <c r="A7" s="64" t="s">
        <v>869</v>
      </c>
      <c r="B7" t="s">
        <v>870</v>
      </c>
      <c r="D7" s="391" t="s">
        <v>867</v>
      </c>
      <c r="E7" s="393" t="s">
        <v>871</v>
      </c>
    </row>
    <row r="8" spans="1:5" x14ac:dyDescent="0.25">
      <c r="A8" s="391" t="s">
        <v>872</v>
      </c>
      <c r="B8" t="s">
        <v>873</v>
      </c>
      <c r="D8" s="391" t="s">
        <v>867</v>
      </c>
      <c r="E8" s="392" t="s">
        <v>874</v>
      </c>
    </row>
    <row r="9" spans="1:5" ht="30" x14ac:dyDescent="0.25">
      <c r="A9" s="394" t="s">
        <v>875</v>
      </c>
      <c r="B9" t="s">
        <v>876</v>
      </c>
      <c r="D9" s="64" t="s">
        <v>877</v>
      </c>
      <c r="E9" s="65" t="s">
        <v>878</v>
      </c>
    </row>
    <row r="10" spans="1:5" x14ac:dyDescent="0.25">
      <c r="A10" s="391" t="s">
        <v>879</v>
      </c>
      <c r="B10" t="s">
        <v>880</v>
      </c>
      <c r="D10" s="64" t="s">
        <v>877</v>
      </c>
      <c r="E10" s="65" t="s">
        <v>881</v>
      </c>
    </row>
    <row r="11" spans="1:5" x14ac:dyDescent="0.25">
      <c r="A11" s="64" t="s">
        <v>882</v>
      </c>
      <c r="B11" t="s">
        <v>883</v>
      </c>
      <c r="D11" s="64" t="s">
        <v>877</v>
      </c>
      <c r="E11" s="65" t="s">
        <v>884</v>
      </c>
    </row>
    <row r="12" spans="1:5" x14ac:dyDescent="0.25">
      <c r="A12" s="391" t="s">
        <v>885</v>
      </c>
      <c r="B12" t="s">
        <v>886</v>
      </c>
      <c r="D12" s="391" t="s">
        <v>887</v>
      </c>
      <c r="E12" s="392" t="s">
        <v>888</v>
      </c>
    </row>
    <row r="13" spans="1:5" x14ac:dyDescent="0.25">
      <c r="A13" s="64" t="s">
        <v>889</v>
      </c>
      <c r="B13" t="s">
        <v>890</v>
      </c>
      <c r="D13" s="391" t="s">
        <v>887</v>
      </c>
      <c r="E13" s="392" t="s">
        <v>891</v>
      </c>
    </row>
    <row r="14" spans="1:5" x14ac:dyDescent="0.25">
      <c r="A14" s="391" t="s">
        <v>892</v>
      </c>
      <c r="B14" t="s">
        <v>893</v>
      </c>
      <c r="D14" s="391" t="s">
        <v>887</v>
      </c>
      <c r="E14" s="392" t="s">
        <v>894</v>
      </c>
    </row>
    <row r="15" spans="1:5" x14ac:dyDescent="0.25">
      <c r="A15" s="64" t="s">
        <v>895</v>
      </c>
      <c r="B15" t="s">
        <v>896</v>
      </c>
      <c r="D15" s="391" t="s">
        <v>887</v>
      </c>
      <c r="E15" s="392" t="s">
        <v>897</v>
      </c>
    </row>
    <row r="16" spans="1:5" x14ac:dyDescent="0.25">
      <c r="A16" s="391" t="s">
        <v>898</v>
      </c>
      <c r="B16" t="s">
        <v>899</v>
      </c>
      <c r="D16" s="391" t="s">
        <v>887</v>
      </c>
      <c r="E16" s="392" t="s">
        <v>900</v>
      </c>
    </row>
    <row r="17" spans="1:5" x14ac:dyDescent="0.25">
      <c r="A17" s="64" t="s">
        <v>901</v>
      </c>
      <c r="B17" t="s">
        <v>902</v>
      </c>
      <c r="D17" s="64" t="s">
        <v>903</v>
      </c>
      <c r="E17" s="65" t="s">
        <v>904</v>
      </c>
    </row>
    <row r="18" spans="1:5" x14ac:dyDescent="0.25">
      <c r="A18" s="68" t="s">
        <v>106</v>
      </c>
      <c r="D18" s="64" t="s">
        <v>903</v>
      </c>
      <c r="E18" s="65" t="s">
        <v>905</v>
      </c>
    </row>
    <row r="19" spans="1:5" x14ac:dyDescent="0.25">
      <c r="D19" s="64" t="s">
        <v>903</v>
      </c>
      <c r="E19" s="65" t="s">
        <v>906</v>
      </c>
    </row>
    <row r="20" spans="1:5" x14ac:dyDescent="0.25">
      <c r="A20" s="492" t="s">
        <v>986</v>
      </c>
      <c r="D20" s="391" t="s">
        <v>907</v>
      </c>
      <c r="E20" s="392" t="s">
        <v>908</v>
      </c>
    </row>
    <row r="21" spans="1:5" ht="45" x14ac:dyDescent="0.25">
      <c r="A21" s="493" t="s">
        <v>988</v>
      </c>
      <c r="D21" s="391" t="s">
        <v>907</v>
      </c>
      <c r="E21" s="392" t="s">
        <v>909</v>
      </c>
    </row>
    <row r="22" spans="1:5" x14ac:dyDescent="0.25">
      <c r="A22" s="493" t="s">
        <v>1097</v>
      </c>
      <c r="D22" s="64" t="s">
        <v>910</v>
      </c>
      <c r="E22" s="65" t="s">
        <v>911</v>
      </c>
    </row>
    <row r="23" spans="1:5" ht="120" x14ac:dyDescent="0.25">
      <c r="A23" s="493" t="s">
        <v>1098</v>
      </c>
      <c r="D23" s="64" t="s">
        <v>910</v>
      </c>
      <c r="E23" s="65" t="s">
        <v>912</v>
      </c>
    </row>
    <row r="24" spans="1:5" ht="60" x14ac:dyDescent="0.25">
      <c r="A24" s="493" t="s">
        <v>989</v>
      </c>
      <c r="D24" s="391" t="s">
        <v>913</v>
      </c>
      <c r="E24" s="392" t="s">
        <v>914</v>
      </c>
    </row>
    <row r="25" spans="1:5" ht="75" x14ac:dyDescent="0.25">
      <c r="A25" s="529" t="s">
        <v>1130</v>
      </c>
      <c r="D25" s="391" t="s">
        <v>913</v>
      </c>
      <c r="E25" s="392" t="s">
        <v>915</v>
      </c>
    </row>
    <row r="26" spans="1:5" ht="30" x14ac:dyDescent="0.25">
      <c r="A26" s="529" t="s">
        <v>1099</v>
      </c>
      <c r="D26" s="64" t="s">
        <v>916</v>
      </c>
      <c r="E26" s="65" t="s">
        <v>917</v>
      </c>
    </row>
    <row r="27" spans="1:5" ht="60" x14ac:dyDescent="0.25">
      <c r="A27" s="529" t="s">
        <v>1100</v>
      </c>
      <c r="D27" s="64" t="s">
        <v>916</v>
      </c>
      <c r="E27" s="65" t="s">
        <v>918</v>
      </c>
    </row>
    <row r="28" spans="1:5" ht="45" x14ac:dyDescent="0.25">
      <c r="A28" s="529" t="s">
        <v>991</v>
      </c>
      <c r="D28" s="64" t="s">
        <v>916</v>
      </c>
      <c r="E28" s="65" t="s">
        <v>919</v>
      </c>
    </row>
    <row r="29" spans="1:5" ht="60" x14ac:dyDescent="0.25">
      <c r="A29" s="529" t="s">
        <v>992</v>
      </c>
      <c r="D29" s="391" t="s">
        <v>920</v>
      </c>
      <c r="E29" s="392" t="s">
        <v>921</v>
      </c>
    </row>
    <row r="30" spans="1:5" ht="45" x14ac:dyDescent="0.25">
      <c r="A30" s="493" t="s">
        <v>990</v>
      </c>
      <c r="D30" s="64" t="s">
        <v>922</v>
      </c>
      <c r="E30" s="65" t="s">
        <v>923</v>
      </c>
    </row>
    <row r="31" spans="1:5" ht="30" x14ac:dyDescent="0.25">
      <c r="A31" s="493" t="s">
        <v>1101</v>
      </c>
      <c r="D31" s="64" t="s">
        <v>922</v>
      </c>
      <c r="E31" s="65" t="s">
        <v>924</v>
      </c>
    </row>
    <row r="32" spans="1:5" x14ac:dyDescent="0.25">
      <c r="D32" s="64" t="s">
        <v>922</v>
      </c>
      <c r="E32" s="65" t="s">
        <v>925</v>
      </c>
    </row>
    <row r="33" spans="1:5" x14ac:dyDescent="0.25">
      <c r="D33" s="391" t="s">
        <v>926</v>
      </c>
      <c r="E33" s="392" t="s">
        <v>927</v>
      </c>
    </row>
    <row r="34" spans="1:5" x14ac:dyDescent="0.25">
      <c r="D34" s="391" t="s">
        <v>926</v>
      </c>
      <c r="E34" s="392" t="s">
        <v>928</v>
      </c>
    </row>
    <row r="35" spans="1:5" ht="15" customHeight="1" x14ac:dyDescent="0.25">
      <c r="D35" s="64" t="s">
        <v>929</v>
      </c>
      <c r="E35" s="65" t="s">
        <v>930</v>
      </c>
    </row>
    <row r="36" spans="1:5" ht="15" customHeight="1" x14ac:dyDescent="0.25"/>
    <row r="37" spans="1:5" ht="15" customHeight="1" x14ac:dyDescent="0.25">
      <c r="A37" s="70" t="s">
        <v>107</v>
      </c>
    </row>
    <row r="38" spans="1:5" x14ac:dyDescent="0.25">
      <c r="A38" s="71" t="s">
        <v>108</v>
      </c>
      <c r="D38" s="331"/>
      <c r="E38" s="331"/>
    </row>
    <row r="39" spans="1:5" ht="15" customHeight="1" x14ac:dyDescent="0.25">
      <c r="A39" s="65" t="s">
        <v>109</v>
      </c>
      <c r="D39" s="332" t="s">
        <v>968</v>
      </c>
      <c r="E39" s="331"/>
    </row>
    <row r="40" spans="1:5" ht="15" customHeight="1" x14ac:dyDescent="0.25">
      <c r="A40" s="65" t="s">
        <v>110</v>
      </c>
      <c r="D40" s="332" t="s">
        <v>969</v>
      </c>
      <c r="E40" s="331"/>
    </row>
    <row r="41" spans="1:5" ht="30" x14ac:dyDescent="0.25">
      <c r="A41" s="65" t="s">
        <v>766</v>
      </c>
      <c r="D41" s="332" t="s">
        <v>970</v>
      </c>
      <c r="E41" s="332"/>
    </row>
    <row r="42" spans="1:5" ht="30" x14ac:dyDescent="0.25">
      <c r="A42" s="65" t="s">
        <v>767</v>
      </c>
      <c r="D42" s="332" t="s">
        <v>971</v>
      </c>
      <c r="E42" s="332"/>
    </row>
    <row r="43" spans="1:5" ht="45" x14ac:dyDescent="0.25">
      <c r="A43" s="65" t="s">
        <v>768</v>
      </c>
      <c r="D43" s="332" t="s">
        <v>972</v>
      </c>
      <c r="E43" s="332"/>
    </row>
    <row r="44" spans="1:5" ht="30" x14ac:dyDescent="0.25">
      <c r="A44" s="65" t="s">
        <v>769</v>
      </c>
      <c r="D44" s="332" t="s">
        <v>973</v>
      </c>
      <c r="E44" s="332"/>
    </row>
    <row r="45" spans="1:5" ht="15" customHeight="1" x14ac:dyDescent="0.25">
      <c r="A45" s="65" t="s">
        <v>770</v>
      </c>
      <c r="D45" s="332" t="s">
        <v>974</v>
      </c>
      <c r="E45" s="331"/>
    </row>
    <row r="46" spans="1:5" ht="30" x14ac:dyDescent="0.25">
      <c r="A46" s="65" t="s">
        <v>771</v>
      </c>
      <c r="D46" s="332" t="s">
        <v>975</v>
      </c>
      <c r="E46" s="333"/>
    </row>
    <row r="47" spans="1:5" ht="45" x14ac:dyDescent="0.25">
      <c r="A47" s="65" t="s">
        <v>772</v>
      </c>
      <c r="D47" s="332" t="s">
        <v>976</v>
      </c>
      <c r="E47" s="331"/>
    </row>
    <row r="48" spans="1:5" ht="45" x14ac:dyDescent="0.25">
      <c r="D48" s="332" t="s">
        <v>977</v>
      </c>
      <c r="E48" s="332"/>
    </row>
    <row r="49" spans="1:5" x14ac:dyDescent="0.25">
      <c r="A49" s="395" t="s">
        <v>933</v>
      </c>
      <c r="B49" s="396" t="s">
        <v>1102</v>
      </c>
      <c r="D49" s="332" t="s">
        <v>978</v>
      </c>
      <c r="E49" s="332"/>
    </row>
    <row r="50" spans="1:5" ht="30" x14ac:dyDescent="0.25">
      <c r="A50" s="530" t="s">
        <v>1103</v>
      </c>
      <c r="B50" s="505" t="s">
        <v>1104</v>
      </c>
      <c r="D50" s="332" t="s">
        <v>979</v>
      </c>
      <c r="E50" s="332"/>
    </row>
    <row r="51" spans="1:5" ht="30" x14ac:dyDescent="0.25">
      <c r="A51" s="72" t="s">
        <v>987</v>
      </c>
      <c r="B51" s="505" t="s">
        <v>1105</v>
      </c>
      <c r="D51" s="332" t="s">
        <v>980</v>
      </c>
    </row>
    <row r="52" spans="1:5" ht="30" x14ac:dyDescent="0.25">
      <c r="A52" s="72" t="s">
        <v>1106</v>
      </c>
      <c r="B52" s="505" t="s">
        <v>1107</v>
      </c>
      <c r="D52" s="332" t="s">
        <v>981</v>
      </c>
    </row>
    <row r="53" spans="1:5" ht="60" x14ac:dyDescent="0.25">
      <c r="A53" s="72" t="s">
        <v>1108</v>
      </c>
      <c r="B53" s="506" t="s">
        <v>1109</v>
      </c>
      <c r="D53" s="332" t="s">
        <v>982</v>
      </c>
    </row>
    <row r="54" spans="1:5" ht="45" x14ac:dyDescent="0.25">
      <c r="A54" s="72" t="s">
        <v>1110</v>
      </c>
      <c r="B54" s="505" t="s">
        <v>1111</v>
      </c>
      <c r="D54" s="332" t="s">
        <v>983</v>
      </c>
    </row>
    <row r="55" spans="1:5" x14ac:dyDescent="0.25">
      <c r="D55" s="332" t="s">
        <v>984</v>
      </c>
    </row>
    <row r="56" spans="1:5" x14ac:dyDescent="0.25">
      <c r="D56" s="332" t="s">
        <v>985</v>
      </c>
    </row>
    <row r="57" spans="1:5" x14ac:dyDescent="0.25">
      <c r="A57" s="395" t="s">
        <v>933</v>
      </c>
      <c r="C57" s="531" t="s">
        <v>962</v>
      </c>
    </row>
    <row r="58" spans="1:5" ht="30" x14ac:dyDescent="0.25">
      <c r="A58" s="530" t="s">
        <v>1112</v>
      </c>
      <c r="B58" t="s">
        <v>1010</v>
      </c>
      <c r="C58" s="532" t="s">
        <v>1113</v>
      </c>
    </row>
    <row r="59" spans="1:5" ht="30" x14ac:dyDescent="0.25">
      <c r="A59" s="530" t="s">
        <v>1112</v>
      </c>
      <c r="B59" t="s">
        <v>1010</v>
      </c>
      <c r="C59" s="532" t="s">
        <v>1005</v>
      </c>
    </row>
    <row r="60" spans="1:5" ht="30" x14ac:dyDescent="0.25">
      <c r="A60" s="530" t="s">
        <v>1112</v>
      </c>
      <c r="B60" t="s">
        <v>1010</v>
      </c>
      <c r="C60" s="532" t="s">
        <v>1114</v>
      </c>
    </row>
    <row r="61" spans="1:5" ht="30" x14ac:dyDescent="0.25">
      <c r="A61" s="530" t="s">
        <v>1112</v>
      </c>
      <c r="B61" t="s">
        <v>1010</v>
      </c>
      <c r="C61" s="532" t="s">
        <v>1115</v>
      </c>
    </row>
    <row r="62" spans="1:5" ht="30" x14ac:dyDescent="0.25">
      <c r="A62" s="530" t="s">
        <v>1112</v>
      </c>
      <c r="B62" t="s">
        <v>1010</v>
      </c>
      <c r="C62" s="532" t="s">
        <v>1093</v>
      </c>
    </row>
    <row r="63" spans="1:5" ht="30" x14ac:dyDescent="0.25">
      <c r="A63" s="530" t="s">
        <v>1112</v>
      </c>
      <c r="B63" t="s">
        <v>1010</v>
      </c>
      <c r="C63" s="532" t="s">
        <v>1116</v>
      </c>
    </row>
    <row r="64" spans="1:5" x14ac:dyDescent="0.25">
      <c r="A64" s="72" t="s">
        <v>987</v>
      </c>
      <c r="B64" t="s">
        <v>1011</v>
      </c>
      <c r="C64" s="533" t="s">
        <v>1117</v>
      </c>
    </row>
    <row r="65" spans="1:3" x14ac:dyDescent="0.25">
      <c r="A65" s="72" t="s">
        <v>987</v>
      </c>
      <c r="B65" t="s">
        <v>1011</v>
      </c>
      <c r="C65" s="503" t="s">
        <v>1006</v>
      </c>
    </row>
    <row r="66" spans="1:3" x14ac:dyDescent="0.25">
      <c r="A66" s="72" t="s">
        <v>987</v>
      </c>
      <c r="B66" t="s">
        <v>1011</v>
      </c>
      <c r="C66" s="503" t="s">
        <v>1118</v>
      </c>
    </row>
    <row r="67" spans="1:3" x14ac:dyDescent="0.25">
      <c r="A67" s="72" t="s">
        <v>1108</v>
      </c>
      <c r="B67" t="s">
        <v>1012</v>
      </c>
      <c r="C67" s="503" t="s">
        <v>1119</v>
      </c>
    </row>
    <row r="68" spans="1:3" x14ac:dyDescent="0.25">
      <c r="A68" s="72" t="s">
        <v>1108</v>
      </c>
      <c r="B68" t="s">
        <v>1012</v>
      </c>
      <c r="C68" s="503" t="s">
        <v>1094</v>
      </c>
    </row>
    <row r="69" spans="1:3" x14ac:dyDescent="0.25">
      <c r="A69" s="72" t="s">
        <v>1108</v>
      </c>
      <c r="B69" t="s">
        <v>1012</v>
      </c>
      <c r="C69" s="533" t="s">
        <v>1072</v>
      </c>
    </row>
    <row r="70" spans="1:3" x14ac:dyDescent="0.25">
      <c r="A70" s="72"/>
      <c r="B70" t="s">
        <v>1012</v>
      </c>
      <c r="C70" s="533" t="s">
        <v>1120</v>
      </c>
    </row>
    <row r="71" spans="1:3" x14ac:dyDescent="0.25">
      <c r="A71" s="72" t="s">
        <v>1110</v>
      </c>
      <c r="B71" t="s">
        <v>1013</v>
      </c>
      <c r="C71" s="503" t="s">
        <v>1121</v>
      </c>
    </row>
    <row r="72" spans="1:3" x14ac:dyDescent="0.25">
      <c r="A72" s="72" t="s">
        <v>1110</v>
      </c>
      <c r="B72" t="s">
        <v>1013</v>
      </c>
      <c r="C72" s="503" t="s">
        <v>1007</v>
      </c>
    </row>
    <row r="73" spans="1:3" x14ac:dyDescent="0.25">
      <c r="A73" s="72" t="s">
        <v>1110</v>
      </c>
      <c r="B73" t="s">
        <v>1013</v>
      </c>
      <c r="C73" s="503" t="s">
        <v>1122</v>
      </c>
    </row>
    <row r="74" spans="1:3" x14ac:dyDescent="0.25">
      <c r="A74" s="72" t="s">
        <v>1110</v>
      </c>
      <c r="B74" t="s">
        <v>1013</v>
      </c>
      <c r="C74" s="503" t="s">
        <v>1123</v>
      </c>
    </row>
    <row r="75" spans="1:3" x14ac:dyDescent="0.25">
      <c r="A75" s="72" t="s">
        <v>1110</v>
      </c>
      <c r="B75" t="s">
        <v>1013</v>
      </c>
      <c r="C75" s="503" t="s">
        <v>1124</v>
      </c>
    </row>
    <row r="76" spans="1:3" x14ac:dyDescent="0.25">
      <c r="A76" s="72" t="s">
        <v>1125</v>
      </c>
      <c r="B76" t="s">
        <v>1014</v>
      </c>
      <c r="C76" s="503" t="s">
        <v>1126</v>
      </c>
    </row>
    <row r="77" spans="1:3" x14ac:dyDescent="0.25">
      <c r="A77" s="72" t="s">
        <v>1125</v>
      </c>
      <c r="B77" t="s">
        <v>1014</v>
      </c>
      <c r="C77" s="503" t="s">
        <v>1009</v>
      </c>
    </row>
    <row r="78" spans="1:3" x14ac:dyDescent="0.25">
      <c r="A78" s="72" t="s">
        <v>1125</v>
      </c>
      <c r="B78" t="s">
        <v>1014</v>
      </c>
      <c r="C78" s="503" t="s">
        <v>1095</v>
      </c>
    </row>
    <row r="79" spans="1:3" x14ac:dyDescent="0.25">
      <c r="A79" s="72" t="s">
        <v>1125</v>
      </c>
      <c r="B79" t="s">
        <v>1014</v>
      </c>
      <c r="C79" s="503" t="s">
        <v>1008</v>
      </c>
    </row>
    <row r="80" spans="1:3" x14ac:dyDescent="0.25">
      <c r="B80" s="503"/>
    </row>
    <row r="81" spans="1:2" x14ac:dyDescent="0.25">
      <c r="A81" s="504" t="s">
        <v>1127</v>
      </c>
      <c r="B81" s="503"/>
    </row>
    <row r="82" spans="1:2" x14ac:dyDescent="0.25">
      <c r="A82" s="504" t="s">
        <v>987</v>
      </c>
      <c r="B82" s="503"/>
    </row>
    <row r="83" spans="1:2" x14ac:dyDescent="0.25">
      <c r="A83" s="504" t="s">
        <v>1108</v>
      </c>
      <c r="B83" s="503"/>
    </row>
    <row r="84" spans="1:2" x14ac:dyDescent="0.25">
      <c r="A84" s="504" t="s">
        <v>1110</v>
      </c>
      <c r="B84" s="503"/>
    </row>
    <row r="85" spans="1:2" ht="30" x14ac:dyDescent="0.25">
      <c r="A85" s="504" t="s">
        <v>1125</v>
      </c>
      <c r="B85" s="503"/>
    </row>
    <row r="86" spans="1:2" x14ac:dyDescent="0.25">
      <c r="A86"/>
      <c r="B86" s="503"/>
    </row>
    <row r="87" spans="1:2" x14ac:dyDescent="0.25">
      <c r="A87"/>
      <c r="B87" s="503"/>
    </row>
    <row r="88" spans="1:2" x14ac:dyDescent="0.25">
      <c r="A88"/>
      <c r="B88" s="503"/>
    </row>
    <row r="89" spans="1:2" x14ac:dyDescent="0.25">
      <c r="A89"/>
      <c r="B89" s="503"/>
    </row>
    <row r="90" spans="1:2" x14ac:dyDescent="0.25">
      <c r="A90"/>
      <c r="B90" s="503"/>
    </row>
    <row r="91" spans="1:2" x14ac:dyDescent="0.25">
      <c r="A91"/>
      <c r="B91" s="503"/>
    </row>
    <row r="92" spans="1:2" x14ac:dyDescent="0.25">
      <c r="A92"/>
      <c r="B92" s="503"/>
    </row>
    <row r="93" spans="1:2" x14ac:dyDescent="0.25">
      <c r="A93"/>
      <c r="B93" s="503"/>
    </row>
    <row r="94" spans="1:2" x14ac:dyDescent="0.25">
      <c r="A94"/>
      <c r="B94" s="503"/>
    </row>
    <row r="95" spans="1:2" x14ac:dyDescent="0.25">
      <c r="A95"/>
      <c r="B95" s="503"/>
    </row>
    <row r="96" spans="1:2" x14ac:dyDescent="0.25">
      <c r="A96"/>
      <c r="B96" s="503"/>
    </row>
    <row r="97" spans="1:2" x14ac:dyDescent="0.25">
      <c r="A97"/>
      <c r="B97" s="503"/>
    </row>
    <row r="98" spans="1:2" x14ac:dyDescent="0.25">
      <c r="A98"/>
      <c r="B98" s="503"/>
    </row>
    <row r="99" spans="1:2" x14ac:dyDescent="0.25">
      <c r="A99"/>
      <c r="B99" s="503"/>
    </row>
    <row r="100" spans="1:2" x14ac:dyDescent="0.25">
      <c r="A100"/>
      <c r="B100" s="503"/>
    </row>
    <row r="101" spans="1:2" x14ac:dyDescent="0.25">
      <c r="A101"/>
      <c r="B101" s="503"/>
    </row>
    <row r="102" spans="1:2" x14ac:dyDescent="0.25">
      <c r="A102"/>
      <c r="B102" s="503"/>
    </row>
    <row r="103" spans="1:2" x14ac:dyDescent="0.25">
      <c r="A103"/>
      <c r="B103" s="503"/>
    </row>
    <row r="104" spans="1:2" x14ac:dyDescent="0.25">
      <c r="B104" s="503"/>
    </row>
    <row r="105" spans="1:2" x14ac:dyDescent="0.25">
      <c r="B105" s="503"/>
    </row>
    <row r="106" spans="1:2" x14ac:dyDescent="0.25">
      <c r="B106" s="503"/>
    </row>
    <row r="107" spans="1:2" x14ac:dyDescent="0.25">
      <c r="B107" s="503"/>
    </row>
    <row r="108" spans="1:2" x14ac:dyDescent="0.25">
      <c r="B108" s="503"/>
    </row>
    <row r="109" spans="1:2" x14ac:dyDescent="0.25">
      <c r="B109" s="503"/>
    </row>
    <row r="110" spans="1:2" x14ac:dyDescent="0.25">
      <c r="B110" s="503"/>
    </row>
    <row r="111" spans="1:2" x14ac:dyDescent="0.25">
      <c r="B111" s="503"/>
    </row>
    <row r="112" spans="1:2" x14ac:dyDescent="0.25">
      <c r="B112" s="503"/>
    </row>
    <row r="113" spans="2:2" x14ac:dyDescent="0.25">
      <c r="B113" s="503"/>
    </row>
    <row r="114" spans="2:2" x14ac:dyDescent="0.25">
      <c r="B114" s="503"/>
    </row>
    <row r="115" spans="2:2" x14ac:dyDescent="0.25">
      <c r="B115" s="503"/>
    </row>
    <row r="116" spans="2:2" x14ac:dyDescent="0.25">
      <c r="B116" s="503"/>
    </row>
    <row r="117" spans="2:2" x14ac:dyDescent="0.25">
      <c r="B117" s="503"/>
    </row>
    <row r="118" spans="2:2" x14ac:dyDescent="0.25">
      <c r="B118" s="503"/>
    </row>
    <row r="119" spans="2:2" x14ac:dyDescent="0.25">
      <c r="B119" s="503"/>
    </row>
    <row r="120" spans="2:2" x14ac:dyDescent="0.25">
      <c r="B120" s="503"/>
    </row>
    <row r="121" spans="2:2" x14ac:dyDescent="0.25">
      <c r="B121" s="503"/>
    </row>
    <row r="122" spans="2:2" x14ac:dyDescent="0.25">
      <c r="B122" s="503"/>
    </row>
    <row r="123" spans="2:2" x14ac:dyDescent="0.25">
      <c r="B123" s="503"/>
    </row>
    <row r="124" spans="2:2" x14ac:dyDescent="0.25">
      <c r="B124" s="503"/>
    </row>
    <row r="125" spans="2:2" x14ac:dyDescent="0.25">
      <c r="B125" s="503"/>
    </row>
    <row r="126" spans="2:2" x14ac:dyDescent="0.25">
      <c r="B126" s="503"/>
    </row>
    <row r="127" spans="2:2" x14ac:dyDescent="0.25">
      <c r="B127" s="503"/>
    </row>
    <row r="128" spans="2:2" x14ac:dyDescent="0.25">
      <c r="B128" s="503"/>
    </row>
    <row r="129" spans="2:2" x14ac:dyDescent="0.25">
      <c r="B129" s="503"/>
    </row>
    <row r="130" spans="2:2" x14ac:dyDescent="0.25">
      <c r="B130" s="503"/>
    </row>
    <row r="131" spans="2:2" x14ac:dyDescent="0.25">
      <c r="B131" s="503"/>
    </row>
    <row r="132" spans="2:2" x14ac:dyDescent="0.25">
      <c r="B132" s="503"/>
    </row>
    <row r="133" spans="2:2" x14ac:dyDescent="0.25">
      <c r="B133" s="503"/>
    </row>
    <row r="134" spans="2:2" x14ac:dyDescent="0.25">
      <c r="B134" s="503"/>
    </row>
    <row r="135" spans="2:2" x14ac:dyDescent="0.25">
      <c r="B135" s="503"/>
    </row>
    <row r="136" spans="2:2" x14ac:dyDescent="0.25">
      <c r="B136" s="503"/>
    </row>
    <row r="137" spans="2:2" x14ac:dyDescent="0.25">
      <c r="B137" s="503"/>
    </row>
    <row r="138" spans="2:2" x14ac:dyDescent="0.25">
      <c r="B138" s="503"/>
    </row>
    <row r="139" spans="2:2" x14ac:dyDescent="0.25">
      <c r="B139" s="503"/>
    </row>
    <row r="140" spans="2:2" x14ac:dyDescent="0.25">
      <c r="B140" s="503"/>
    </row>
    <row r="141" spans="2:2" x14ac:dyDescent="0.25">
      <c r="B141" s="503"/>
    </row>
    <row r="142" spans="2:2" x14ac:dyDescent="0.25">
      <c r="B142" s="503"/>
    </row>
    <row r="143" spans="2:2" x14ac:dyDescent="0.25">
      <c r="B143" s="503"/>
    </row>
    <row r="144" spans="2:2" x14ac:dyDescent="0.25">
      <c r="B144" s="503"/>
    </row>
    <row r="145" spans="2:2" x14ac:dyDescent="0.25">
      <c r="B145" s="503"/>
    </row>
    <row r="146" spans="2:2" x14ac:dyDescent="0.25">
      <c r="B146" s="503"/>
    </row>
    <row r="147" spans="2:2" x14ac:dyDescent="0.25">
      <c r="B147" s="503"/>
    </row>
    <row r="148" spans="2:2" x14ac:dyDescent="0.25">
      <c r="B148" s="503"/>
    </row>
    <row r="149" spans="2:2" x14ac:dyDescent="0.25">
      <c r="B149" s="503"/>
    </row>
    <row r="150" spans="2:2" x14ac:dyDescent="0.25">
      <c r="B150" s="503"/>
    </row>
    <row r="151" spans="2:2" x14ac:dyDescent="0.25">
      <c r="B151" s="503"/>
    </row>
    <row r="152" spans="2:2" x14ac:dyDescent="0.25">
      <c r="B152" s="503"/>
    </row>
    <row r="153" spans="2:2" x14ac:dyDescent="0.25">
      <c r="B153" s="503"/>
    </row>
    <row r="154" spans="2:2" x14ac:dyDescent="0.25">
      <c r="B154" s="503"/>
    </row>
    <row r="155" spans="2:2" x14ac:dyDescent="0.25">
      <c r="B155" s="503"/>
    </row>
    <row r="156" spans="2:2" x14ac:dyDescent="0.25">
      <c r="B156" s="503"/>
    </row>
    <row r="157" spans="2:2" x14ac:dyDescent="0.25">
      <c r="B157" s="503"/>
    </row>
    <row r="158" spans="2:2" x14ac:dyDescent="0.25">
      <c r="B158" s="503"/>
    </row>
    <row r="159" spans="2:2" x14ac:dyDescent="0.25">
      <c r="B159" s="503"/>
    </row>
    <row r="160" spans="2:2" x14ac:dyDescent="0.25">
      <c r="B160" s="503"/>
    </row>
    <row r="161" spans="2:2" x14ac:dyDescent="0.25">
      <c r="B161" s="503"/>
    </row>
    <row r="162" spans="2:2" x14ac:dyDescent="0.25">
      <c r="B162" s="503"/>
    </row>
    <row r="163" spans="2:2" x14ac:dyDescent="0.25">
      <c r="B163" s="503"/>
    </row>
    <row r="164" spans="2:2" x14ac:dyDescent="0.25">
      <c r="B164" s="503"/>
    </row>
    <row r="165" spans="2:2" x14ac:dyDescent="0.25">
      <c r="B165" s="503"/>
    </row>
    <row r="166" spans="2:2" x14ac:dyDescent="0.25">
      <c r="B166" s="503"/>
    </row>
    <row r="167" spans="2:2" x14ac:dyDescent="0.25">
      <c r="B167" s="503"/>
    </row>
    <row r="168" spans="2:2" x14ac:dyDescent="0.25">
      <c r="B168" s="503"/>
    </row>
    <row r="169" spans="2:2" x14ac:dyDescent="0.25">
      <c r="B169" s="503"/>
    </row>
    <row r="170" spans="2:2" x14ac:dyDescent="0.25">
      <c r="B170" s="503"/>
    </row>
    <row r="171" spans="2:2" x14ac:dyDescent="0.25">
      <c r="B171" s="503"/>
    </row>
    <row r="172" spans="2:2" x14ac:dyDescent="0.25">
      <c r="B172" s="503"/>
    </row>
    <row r="173" spans="2:2" x14ac:dyDescent="0.25">
      <c r="B173" s="503"/>
    </row>
    <row r="174" spans="2:2" x14ac:dyDescent="0.25">
      <c r="B174" s="503"/>
    </row>
    <row r="175" spans="2:2" x14ac:dyDescent="0.25">
      <c r="B175" s="503"/>
    </row>
    <row r="176" spans="2:2" x14ac:dyDescent="0.25">
      <c r="B176" s="503"/>
    </row>
    <row r="177" spans="2:2" x14ac:dyDescent="0.25">
      <c r="B177" s="503"/>
    </row>
    <row r="178" spans="2:2" x14ac:dyDescent="0.25">
      <c r="B178" s="503"/>
    </row>
    <row r="179" spans="2:2" x14ac:dyDescent="0.25">
      <c r="B179" s="503"/>
    </row>
    <row r="180" spans="2:2" x14ac:dyDescent="0.25">
      <c r="B180" s="503"/>
    </row>
    <row r="181" spans="2:2" x14ac:dyDescent="0.25">
      <c r="B181" s="503"/>
    </row>
    <row r="182" spans="2:2" x14ac:dyDescent="0.25">
      <c r="B182" s="503"/>
    </row>
    <row r="183" spans="2:2" x14ac:dyDescent="0.25">
      <c r="B183" s="503"/>
    </row>
    <row r="184" spans="2:2" x14ac:dyDescent="0.25">
      <c r="B184" s="503"/>
    </row>
    <row r="185" spans="2:2" x14ac:dyDescent="0.25">
      <c r="B185" s="503"/>
    </row>
    <row r="186" spans="2:2" x14ac:dyDescent="0.25">
      <c r="B186" s="503"/>
    </row>
    <row r="187" spans="2:2" x14ac:dyDescent="0.25">
      <c r="B187" s="503"/>
    </row>
    <row r="188" spans="2:2" x14ac:dyDescent="0.25">
      <c r="B188" s="503"/>
    </row>
    <row r="189" spans="2:2" x14ac:dyDescent="0.25">
      <c r="B189" s="503"/>
    </row>
    <row r="190" spans="2:2" x14ac:dyDescent="0.25">
      <c r="B190" s="503"/>
    </row>
    <row r="191" spans="2:2" x14ac:dyDescent="0.25">
      <c r="B191" s="503"/>
    </row>
    <row r="192" spans="2:2" x14ac:dyDescent="0.25">
      <c r="B192" s="503"/>
    </row>
    <row r="193" spans="2:2" x14ac:dyDescent="0.25">
      <c r="B193" s="503"/>
    </row>
    <row r="194" spans="2:2" x14ac:dyDescent="0.25">
      <c r="B194" s="503"/>
    </row>
    <row r="195" spans="2:2" x14ac:dyDescent="0.25">
      <c r="B195" s="503"/>
    </row>
  </sheetData>
  <dataConsolidate/>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zoomScalePageLayoutView="70" workbookViewId="0">
      <selection activeCell="G16" sqref="G16"/>
    </sheetView>
  </sheetViews>
  <sheetFormatPr baseColWidth="10" defaultColWidth="10.85546875" defaultRowHeight="12" x14ac:dyDescent="0.2"/>
  <cols>
    <col min="1" max="1" width="30.42578125" style="73" bestFit="1" customWidth="1"/>
    <col min="2" max="2" width="22.140625" style="73" customWidth="1"/>
    <col min="3" max="3" width="51.28515625" style="73" customWidth="1"/>
    <col min="4" max="4" width="10.85546875" style="73"/>
    <col min="5" max="5" width="42" style="73" customWidth="1"/>
    <col min="6" max="9" width="10.85546875" style="73"/>
    <col min="10" max="10" width="20.42578125" style="73" customWidth="1"/>
    <col min="11" max="11" width="24" style="73" customWidth="1"/>
    <col min="12" max="12" width="38.85546875" style="73" customWidth="1"/>
    <col min="13" max="16384" width="10.85546875" style="73"/>
  </cols>
  <sheetData>
    <row r="2" spans="1:13" ht="53.25" customHeight="1" x14ac:dyDescent="0.2">
      <c r="A2" s="73" t="s">
        <v>11</v>
      </c>
      <c r="B2" s="74" t="s">
        <v>10</v>
      </c>
      <c r="C2" s="74" t="s">
        <v>15</v>
      </c>
      <c r="D2" s="74" t="s">
        <v>16</v>
      </c>
      <c r="E2" s="74" t="s">
        <v>17</v>
      </c>
      <c r="F2" s="74" t="s">
        <v>125</v>
      </c>
      <c r="G2" s="74" t="s">
        <v>88</v>
      </c>
      <c r="H2" s="74" t="s">
        <v>126</v>
      </c>
      <c r="I2" s="74" t="s">
        <v>127</v>
      </c>
      <c r="J2" s="74" t="s">
        <v>762</v>
      </c>
      <c r="K2" s="75" t="s">
        <v>19</v>
      </c>
      <c r="L2" s="75" t="s">
        <v>118</v>
      </c>
      <c r="M2" s="75" t="s">
        <v>92</v>
      </c>
    </row>
    <row r="3" spans="1:13" ht="126.75" customHeight="1" x14ac:dyDescent="0.2">
      <c r="A3" s="76" t="s">
        <v>111</v>
      </c>
      <c r="B3" s="77" t="s">
        <v>124</v>
      </c>
      <c r="C3" s="78" t="s">
        <v>119</v>
      </c>
      <c r="D3" s="79" t="s">
        <v>2</v>
      </c>
      <c r="E3" s="80" t="s">
        <v>120</v>
      </c>
      <c r="F3" s="81">
        <v>0.67810000000000004</v>
      </c>
      <c r="G3" s="81">
        <v>0.72919999999999996</v>
      </c>
      <c r="H3" s="81"/>
      <c r="I3" s="81">
        <v>0.8972</v>
      </c>
      <c r="J3" s="289"/>
      <c r="K3" s="82" t="s">
        <v>121</v>
      </c>
      <c r="L3" s="83" t="s">
        <v>122</v>
      </c>
      <c r="M3" s="83" t="s">
        <v>123</v>
      </c>
    </row>
    <row r="4" spans="1:13" ht="84" x14ac:dyDescent="0.2">
      <c r="A4" s="76" t="s">
        <v>112</v>
      </c>
      <c r="B4" s="84" t="s">
        <v>128</v>
      </c>
      <c r="C4" s="85" t="s">
        <v>129</v>
      </c>
      <c r="D4" s="84" t="s">
        <v>130</v>
      </c>
      <c r="E4" s="84" t="s">
        <v>131</v>
      </c>
      <c r="F4" s="86">
        <v>19</v>
      </c>
      <c r="G4" s="86">
        <v>23</v>
      </c>
      <c r="H4" s="86"/>
      <c r="I4" s="86">
        <v>17</v>
      </c>
      <c r="J4" s="86"/>
      <c r="K4" s="84" t="s">
        <v>132</v>
      </c>
      <c r="L4" s="87" t="s">
        <v>133</v>
      </c>
      <c r="M4" s="929" t="s">
        <v>134</v>
      </c>
    </row>
    <row r="5" spans="1:13" ht="72" x14ac:dyDescent="0.2">
      <c r="A5" s="76" t="s">
        <v>112</v>
      </c>
      <c r="B5" s="84" t="s">
        <v>135</v>
      </c>
      <c r="C5" s="88" t="s">
        <v>136</v>
      </c>
      <c r="D5" s="84" t="s">
        <v>130</v>
      </c>
      <c r="E5" s="84" t="s">
        <v>137</v>
      </c>
      <c r="F5" s="86">
        <v>3</v>
      </c>
      <c r="G5" s="86">
        <v>7</v>
      </c>
      <c r="H5" s="86"/>
      <c r="I5" s="86">
        <v>5</v>
      </c>
      <c r="J5" s="86"/>
      <c r="K5" s="84" t="s">
        <v>138</v>
      </c>
      <c r="L5" s="87" t="s">
        <v>139</v>
      </c>
      <c r="M5" s="929"/>
    </row>
    <row r="6" spans="1:13" ht="132" x14ac:dyDescent="0.2">
      <c r="A6" s="76" t="s">
        <v>112</v>
      </c>
      <c r="B6" s="89" t="s">
        <v>140</v>
      </c>
      <c r="C6" s="89" t="s">
        <v>141</v>
      </c>
      <c r="D6" s="89" t="s">
        <v>142</v>
      </c>
      <c r="E6" s="89" t="s">
        <v>143</v>
      </c>
      <c r="F6" s="90">
        <v>0.2848</v>
      </c>
      <c r="G6" s="90">
        <v>0.29799999999999999</v>
      </c>
      <c r="H6" s="90"/>
      <c r="I6" s="90">
        <v>0.2334</v>
      </c>
      <c r="J6" s="90"/>
      <c r="K6" s="89" t="s">
        <v>144</v>
      </c>
      <c r="L6" s="89" t="s">
        <v>145</v>
      </c>
      <c r="M6" s="91" t="s">
        <v>134</v>
      </c>
    </row>
    <row r="7" spans="1:13" ht="120" x14ac:dyDescent="0.2">
      <c r="A7" s="76" t="s">
        <v>112</v>
      </c>
      <c r="B7" s="92" t="s">
        <v>146</v>
      </c>
      <c r="C7" s="89" t="s">
        <v>147</v>
      </c>
      <c r="D7" s="87" t="s">
        <v>142</v>
      </c>
      <c r="E7" s="89" t="s">
        <v>148</v>
      </c>
      <c r="F7" s="93">
        <v>0.39600000000000002</v>
      </c>
      <c r="G7" s="93">
        <v>0.36149999999999999</v>
      </c>
      <c r="H7" s="93"/>
      <c r="I7" s="93">
        <v>0.36149999999999999</v>
      </c>
      <c r="J7" s="93"/>
      <c r="K7" s="87" t="s">
        <v>149</v>
      </c>
      <c r="L7" s="87" t="s">
        <v>150</v>
      </c>
      <c r="M7" s="91" t="s">
        <v>134</v>
      </c>
    </row>
    <row r="8" spans="1:13" ht="120" x14ac:dyDescent="0.2">
      <c r="A8" s="76" t="s">
        <v>112</v>
      </c>
      <c r="B8" s="92" t="s">
        <v>151</v>
      </c>
      <c r="C8" s="89" t="s">
        <v>152</v>
      </c>
      <c r="D8" s="87" t="s">
        <v>142</v>
      </c>
      <c r="E8" s="89" t="s">
        <v>153</v>
      </c>
      <c r="F8" s="93">
        <v>0.20080000000000001</v>
      </c>
      <c r="G8" s="93">
        <v>0.193</v>
      </c>
      <c r="H8" s="93"/>
      <c r="I8" s="93">
        <v>0.2</v>
      </c>
      <c r="J8" s="93"/>
      <c r="K8" s="87" t="s">
        <v>154</v>
      </c>
      <c r="L8" s="87" t="s">
        <v>150</v>
      </c>
      <c r="M8" s="91" t="s">
        <v>134</v>
      </c>
    </row>
    <row r="9" spans="1:13" ht="73.5" x14ac:dyDescent="0.2">
      <c r="A9" s="76" t="s">
        <v>112</v>
      </c>
      <c r="B9" s="89" t="s">
        <v>155</v>
      </c>
      <c r="C9" s="89" t="s">
        <v>156</v>
      </c>
      <c r="D9" s="87" t="s">
        <v>142</v>
      </c>
      <c r="E9" s="89" t="s">
        <v>208</v>
      </c>
      <c r="F9" s="93">
        <v>0.26300000000000001</v>
      </c>
      <c r="G9" s="93">
        <v>0.3</v>
      </c>
      <c r="H9" s="93"/>
      <c r="I9" s="93">
        <v>0.5</v>
      </c>
      <c r="J9" s="93"/>
      <c r="K9" s="87" t="s">
        <v>157</v>
      </c>
      <c r="L9" s="87" t="s">
        <v>158</v>
      </c>
      <c r="M9" s="91" t="s">
        <v>134</v>
      </c>
    </row>
    <row r="10" spans="1:13" ht="72" x14ac:dyDescent="0.2">
      <c r="A10" s="76" t="s">
        <v>113</v>
      </c>
      <c r="B10" s="85" t="s">
        <v>159</v>
      </c>
      <c r="C10" s="88" t="s">
        <v>160</v>
      </c>
      <c r="D10" s="94" t="s">
        <v>2</v>
      </c>
      <c r="E10" s="85" t="s">
        <v>161</v>
      </c>
      <c r="F10" s="112">
        <v>0.89249999999999996</v>
      </c>
      <c r="G10" s="95">
        <v>0.9</v>
      </c>
      <c r="H10" s="96"/>
      <c r="I10" s="96">
        <v>0.83</v>
      </c>
      <c r="J10" s="96"/>
      <c r="K10" s="96" t="s">
        <v>162</v>
      </c>
      <c r="L10" s="85" t="s">
        <v>163</v>
      </c>
      <c r="M10" s="85" t="s">
        <v>164</v>
      </c>
    </row>
    <row r="11" spans="1:13" ht="120.75" thickBot="1" x14ac:dyDescent="0.25">
      <c r="A11" s="76" t="s">
        <v>113</v>
      </c>
      <c r="B11" s="85" t="s">
        <v>165</v>
      </c>
      <c r="C11" s="88" t="s">
        <v>166</v>
      </c>
      <c r="D11" s="94" t="s">
        <v>2</v>
      </c>
      <c r="E11" s="85" t="s">
        <v>167</v>
      </c>
      <c r="F11" s="285">
        <v>0.74619999999999997</v>
      </c>
      <c r="G11" s="97">
        <v>0.75</v>
      </c>
      <c r="H11" s="96"/>
      <c r="I11" s="96">
        <v>0.93</v>
      </c>
      <c r="J11" s="290"/>
      <c r="K11" s="98" t="s">
        <v>168</v>
      </c>
      <c r="L11" s="85" t="s">
        <v>163</v>
      </c>
      <c r="M11" s="85" t="s">
        <v>164</v>
      </c>
    </row>
    <row r="12" spans="1:13" ht="84" x14ac:dyDescent="0.2">
      <c r="A12" s="76" t="s">
        <v>114</v>
      </c>
      <c r="B12" s="99" t="s">
        <v>169</v>
      </c>
      <c r="C12" s="99" t="s">
        <v>170</v>
      </c>
      <c r="D12" s="100" t="s">
        <v>171</v>
      </c>
      <c r="E12" s="99" t="s">
        <v>172</v>
      </c>
      <c r="F12" s="101">
        <v>165</v>
      </c>
      <c r="G12" s="101">
        <v>160</v>
      </c>
      <c r="H12" s="101"/>
      <c r="I12" s="101">
        <v>130</v>
      </c>
      <c r="J12" s="101"/>
      <c r="K12" s="102" t="s">
        <v>173</v>
      </c>
      <c r="L12" s="99" t="s">
        <v>174</v>
      </c>
      <c r="M12" s="99" t="s">
        <v>175</v>
      </c>
    </row>
    <row r="13" spans="1:13" ht="84" x14ac:dyDescent="0.2">
      <c r="A13" s="76" t="s">
        <v>114</v>
      </c>
      <c r="B13" s="103" t="s">
        <v>176</v>
      </c>
      <c r="C13" s="99" t="s">
        <v>177</v>
      </c>
      <c r="D13" s="100" t="s">
        <v>2</v>
      </c>
      <c r="E13" s="99" t="s">
        <v>178</v>
      </c>
      <c r="F13" s="104">
        <v>0.27750000000000002</v>
      </c>
      <c r="G13" s="104">
        <v>0.2</v>
      </c>
      <c r="H13" s="102"/>
      <c r="I13" s="102">
        <v>0.5</v>
      </c>
      <c r="J13" s="291"/>
      <c r="K13" s="105" t="s">
        <v>179</v>
      </c>
      <c r="L13" s="106" t="s">
        <v>174</v>
      </c>
      <c r="M13" s="106" t="s">
        <v>175</v>
      </c>
    </row>
    <row r="14" spans="1:13" ht="108" x14ac:dyDescent="0.2">
      <c r="A14" s="76" t="s">
        <v>114</v>
      </c>
      <c r="B14" s="99" t="s">
        <v>180</v>
      </c>
      <c r="C14" s="106" t="s">
        <v>181</v>
      </c>
      <c r="D14" s="106" t="s">
        <v>182</v>
      </c>
      <c r="E14" s="106" t="s">
        <v>183</v>
      </c>
      <c r="F14" s="106">
        <v>2</v>
      </c>
      <c r="G14" s="106">
        <v>4</v>
      </c>
      <c r="H14" s="107"/>
      <c r="I14" s="107">
        <v>4</v>
      </c>
      <c r="J14" s="292"/>
      <c r="K14" s="108" t="s">
        <v>184</v>
      </c>
      <c r="L14" s="109" t="s">
        <v>185</v>
      </c>
      <c r="M14" s="99" t="s">
        <v>175</v>
      </c>
    </row>
    <row r="15" spans="1:13" ht="84" x14ac:dyDescent="0.2">
      <c r="A15" s="76" t="s">
        <v>114</v>
      </c>
      <c r="B15" s="99" t="s">
        <v>758</v>
      </c>
      <c r="C15" s="108" t="s">
        <v>759</v>
      </c>
      <c r="D15" s="103" t="s">
        <v>2</v>
      </c>
      <c r="E15" s="99" t="s">
        <v>760</v>
      </c>
      <c r="F15" s="286">
        <v>0.23899999999999999</v>
      </c>
      <c r="G15" s="102">
        <v>0.3</v>
      </c>
      <c r="H15" s="102"/>
      <c r="I15" s="102">
        <v>0.3</v>
      </c>
      <c r="J15" s="102"/>
      <c r="K15" s="102" t="s">
        <v>761</v>
      </c>
      <c r="L15" s="106"/>
      <c r="M15" s="99" t="s">
        <v>175</v>
      </c>
    </row>
    <row r="16" spans="1:13" ht="120" x14ac:dyDescent="0.2">
      <c r="A16" s="76" t="s">
        <v>115</v>
      </c>
      <c r="B16" s="94" t="s">
        <v>186</v>
      </c>
      <c r="C16" s="110" t="s">
        <v>187</v>
      </c>
      <c r="D16" s="94" t="s">
        <v>2</v>
      </c>
      <c r="E16" s="94" t="s">
        <v>188</v>
      </c>
      <c r="F16" s="111">
        <v>0.96</v>
      </c>
      <c r="G16" s="111">
        <v>0.9</v>
      </c>
      <c r="H16" s="111"/>
      <c r="I16" s="111">
        <v>1</v>
      </c>
      <c r="J16" s="111"/>
      <c r="K16" s="111" t="s">
        <v>189</v>
      </c>
      <c r="L16" s="94" t="s">
        <v>190</v>
      </c>
      <c r="M16" s="94" t="s">
        <v>191</v>
      </c>
    </row>
    <row r="17" spans="1:13" ht="84" x14ac:dyDescent="0.2">
      <c r="A17" s="76" t="s">
        <v>116</v>
      </c>
      <c r="B17" s="85" t="s">
        <v>192</v>
      </c>
      <c r="C17" s="88" t="s">
        <v>193</v>
      </c>
      <c r="D17" s="84" t="s">
        <v>2</v>
      </c>
      <c r="E17" s="85" t="s">
        <v>194</v>
      </c>
      <c r="F17" s="112">
        <v>1</v>
      </c>
      <c r="G17" s="112">
        <v>1</v>
      </c>
      <c r="H17" s="96"/>
      <c r="I17" s="96">
        <v>1</v>
      </c>
      <c r="J17" s="96"/>
      <c r="K17" s="96" t="s">
        <v>195</v>
      </c>
      <c r="L17" s="85" t="s">
        <v>196</v>
      </c>
      <c r="M17" s="85" t="s">
        <v>197</v>
      </c>
    </row>
    <row r="18" spans="1:13" ht="72" x14ac:dyDescent="0.2">
      <c r="A18" s="76" t="s">
        <v>117</v>
      </c>
      <c r="B18" s="84" t="s">
        <v>198</v>
      </c>
      <c r="C18" s="113" t="s">
        <v>199</v>
      </c>
      <c r="D18" s="114" t="s">
        <v>171</v>
      </c>
      <c r="E18" s="84" t="s">
        <v>200</v>
      </c>
      <c r="F18" s="84">
        <v>19</v>
      </c>
      <c r="G18" s="84">
        <v>24</v>
      </c>
      <c r="H18" s="114"/>
      <c r="I18" s="115">
        <v>24</v>
      </c>
      <c r="J18" s="115"/>
      <c r="K18" s="84" t="s">
        <v>201</v>
      </c>
      <c r="L18" s="930" t="s">
        <v>202</v>
      </c>
      <c r="M18" s="84" t="s">
        <v>203</v>
      </c>
    </row>
    <row r="19" spans="1:13" ht="48" x14ac:dyDescent="0.2">
      <c r="A19" s="76" t="s">
        <v>117</v>
      </c>
      <c r="B19" s="84" t="s">
        <v>204</v>
      </c>
      <c r="C19" s="113" t="s">
        <v>205</v>
      </c>
      <c r="D19" s="114" t="s">
        <v>2</v>
      </c>
      <c r="E19" s="84" t="s">
        <v>206</v>
      </c>
      <c r="F19" s="116">
        <v>1</v>
      </c>
      <c r="G19" s="116">
        <v>1</v>
      </c>
      <c r="H19" s="117"/>
      <c r="I19" s="118">
        <v>1</v>
      </c>
      <c r="J19" s="118"/>
      <c r="K19" s="84" t="s">
        <v>207</v>
      </c>
      <c r="L19" s="931"/>
      <c r="M19" s="84" t="s">
        <v>203</v>
      </c>
    </row>
  </sheetData>
  <mergeCells count="2">
    <mergeCell ref="M4:M5"/>
    <mergeCell ref="L18:L19"/>
  </mergeCell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zoomScalePageLayoutView="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42578125" customWidth="1"/>
    <col min="11" max="11" width="20.42578125" customWidth="1"/>
    <col min="13" max="13" width="40.42578125" customWidth="1"/>
    <col min="14" max="14" width="25" customWidth="1"/>
  </cols>
  <sheetData>
    <row r="1" spans="1:15" x14ac:dyDescent="0.25">
      <c r="A1" s="932" t="s">
        <v>209</v>
      </c>
      <c r="B1" s="932" t="s">
        <v>211</v>
      </c>
      <c r="C1" s="937" t="s">
        <v>18</v>
      </c>
      <c r="D1" s="938"/>
      <c r="E1" s="938"/>
      <c r="F1" s="938"/>
      <c r="G1" s="938"/>
      <c r="H1" s="938"/>
      <c r="I1" s="938"/>
      <c r="J1" s="938"/>
      <c r="K1" s="939"/>
      <c r="L1" s="932" t="s">
        <v>19</v>
      </c>
      <c r="M1" s="932" t="s">
        <v>118</v>
      </c>
      <c r="N1" s="932" t="s">
        <v>91</v>
      </c>
    </row>
    <row r="2" spans="1:15" ht="30" x14ac:dyDescent="0.25">
      <c r="A2" s="932"/>
      <c r="B2" s="932"/>
      <c r="C2" s="119" t="s">
        <v>210</v>
      </c>
      <c r="D2" s="119" t="s">
        <v>15</v>
      </c>
      <c r="E2" s="119" t="s">
        <v>16</v>
      </c>
      <c r="F2" s="119" t="s">
        <v>17</v>
      </c>
      <c r="G2" s="119" t="s">
        <v>125</v>
      </c>
      <c r="H2" s="119" t="s">
        <v>88</v>
      </c>
      <c r="I2" s="287" t="s">
        <v>126</v>
      </c>
      <c r="J2" s="287" t="s">
        <v>127</v>
      </c>
      <c r="K2" s="287" t="s">
        <v>762</v>
      </c>
      <c r="L2" s="932"/>
      <c r="M2" s="936"/>
      <c r="N2" s="933"/>
      <c r="O2" t="s">
        <v>211</v>
      </c>
    </row>
    <row r="3" spans="1:15" ht="120" x14ac:dyDescent="0.25">
      <c r="A3" s="276" t="s">
        <v>212</v>
      </c>
      <c r="B3" s="262" t="s">
        <v>213</v>
      </c>
      <c r="C3" s="120" t="s">
        <v>214</v>
      </c>
      <c r="D3" s="121" t="s">
        <v>215</v>
      </c>
      <c r="E3" s="120" t="s">
        <v>216</v>
      </c>
      <c r="F3" s="122" t="s">
        <v>217</v>
      </c>
      <c r="G3" s="120">
        <v>2.31</v>
      </c>
      <c r="H3" s="120">
        <v>2.38</v>
      </c>
      <c r="I3" s="120"/>
      <c r="J3" s="120">
        <v>2.42</v>
      </c>
      <c r="K3" s="120"/>
      <c r="L3" s="121" t="s">
        <v>218</v>
      </c>
      <c r="M3" s="121" t="s">
        <v>219</v>
      </c>
      <c r="N3" s="121" t="s">
        <v>220</v>
      </c>
      <c r="O3" t="str">
        <f>B3</f>
        <v>DESARROLLO FISICO Y SOSTENIBILIDAD 
DFS</v>
      </c>
    </row>
    <row r="4" spans="1:15" ht="105" x14ac:dyDescent="0.25">
      <c r="A4" s="276" t="s">
        <v>212</v>
      </c>
      <c r="B4" s="262" t="s">
        <v>213</v>
      </c>
      <c r="C4" s="120" t="s">
        <v>221</v>
      </c>
      <c r="D4" s="121" t="s">
        <v>222</v>
      </c>
      <c r="E4" s="120" t="s">
        <v>2</v>
      </c>
      <c r="F4" s="121" t="s">
        <v>223</v>
      </c>
      <c r="G4" s="123">
        <v>0.85</v>
      </c>
      <c r="H4" s="123">
        <v>0.9</v>
      </c>
      <c r="I4" s="123"/>
      <c r="J4" s="123">
        <v>0.9</v>
      </c>
      <c r="K4" s="123"/>
      <c r="L4" s="121" t="s">
        <v>224</v>
      </c>
      <c r="M4" s="121" t="s">
        <v>225</v>
      </c>
      <c r="N4" s="121" t="s">
        <v>220</v>
      </c>
      <c r="O4" t="str">
        <f t="shared" ref="O4:O67" si="0">B4</f>
        <v>DESARROLLO FISICO Y SOSTENIBILIDAD 
DFS</v>
      </c>
    </row>
    <row r="5" spans="1:15" ht="90" x14ac:dyDescent="0.25">
      <c r="A5" s="276" t="s">
        <v>212</v>
      </c>
      <c r="B5" s="262" t="s">
        <v>213</v>
      </c>
      <c r="C5" s="120" t="s">
        <v>226</v>
      </c>
      <c r="D5" s="121" t="s">
        <v>227</v>
      </c>
      <c r="E5" s="120" t="s">
        <v>182</v>
      </c>
      <c r="F5" s="124" t="s">
        <v>228</v>
      </c>
      <c r="G5" s="125">
        <v>0.80869999999999997</v>
      </c>
      <c r="H5" s="125">
        <v>0.82</v>
      </c>
      <c r="I5" s="125"/>
      <c r="J5" s="125">
        <v>0.84</v>
      </c>
      <c r="K5" s="125"/>
      <c r="L5" s="121" t="s">
        <v>229</v>
      </c>
      <c r="M5" s="121" t="s">
        <v>230</v>
      </c>
      <c r="N5" s="121" t="s">
        <v>220</v>
      </c>
      <c r="O5" t="str">
        <f t="shared" si="0"/>
        <v>DESARROLLO FISICO Y SOSTENIBILIDAD 
DFS</v>
      </c>
    </row>
    <row r="6" spans="1:15" ht="409.5" x14ac:dyDescent="0.25">
      <c r="A6" s="276" t="s">
        <v>212</v>
      </c>
      <c r="B6" s="262" t="s">
        <v>213</v>
      </c>
      <c r="C6" s="126" t="s">
        <v>231</v>
      </c>
      <c r="D6" s="127" t="s">
        <v>232</v>
      </c>
      <c r="E6" s="126" t="s">
        <v>233</v>
      </c>
      <c r="F6" s="127" t="s">
        <v>234</v>
      </c>
      <c r="G6" s="128">
        <v>0.86799999999999999</v>
      </c>
      <c r="H6" s="128">
        <v>0.97130000000000005</v>
      </c>
      <c r="I6" s="128"/>
      <c r="J6" s="128" t="s">
        <v>764</v>
      </c>
      <c r="K6" s="128"/>
      <c r="L6" s="127" t="s">
        <v>235</v>
      </c>
      <c r="M6" s="127" t="s">
        <v>236</v>
      </c>
      <c r="N6" s="126" t="s">
        <v>237</v>
      </c>
      <c r="O6" t="str">
        <f t="shared" si="0"/>
        <v>DESARROLLO FISICO Y SOSTENIBILIDAD 
DFS</v>
      </c>
    </row>
    <row r="7" spans="1:15" ht="165" x14ac:dyDescent="0.25">
      <c r="A7" s="276" t="s">
        <v>212</v>
      </c>
      <c r="B7" s="263" t="s">
        <v>238</v>
      </c>
      <c r="C7" s="129" t="s">
        <v>239</v>
      </c>
      <c r="D7" s="130" t="s">
        <v>240</v>
      </c>
      <c r="E7" s="131" t="s">
        <v>2</v>
      </c>
      <c r="F7" s="129" t="s">
        <v>241</v>
      </c>
      <c r="G7" s="132">
        <v>0.50729999999999997</v>
      </c>
      <c r="H7" s="133">
        <v>0.65110000000000001</v>
      </c>
      <c r="I7" s="133"/>
      <c r="J7" s="133">
        <v>0.7</v>
      </c>
      <c r="K7" s="133"/>
      <c r="L7" s="129" t="s">
        <v>242</v>
      </c>
      <c r="M7" s="129" t="s">
        <v>243</v>
      </c>
      <c r="N7" s="134" t="s">
        <v>244</v>
      </c>
      <c r="O7" t="str">
        <f t="shared" si="0"/>
        <v>DESARROLLO INFORMATICO Y COMIUNICACIONES
DIC</v>
      </c>
    </row>
    <row r="8" spans="1:15" ht="165" x14ac:dyDescent="0.25">
      <c r="A8" s="276" t="s">
        <v>212</v>
      </c>
      <c r="B8" s="263" t="s">
        <v>238</v>
      </c>
      <c r="C8" s="129" t="s">
        <v>245</v>
      </c>
      <c r="D8" s="130" t="s">
        <v>246</v>
      </c>
      <c r="E8" s="131" t="s">
        <v>2</v>
      </c>
      <c r="F8" s="135" t="s">
        <v>247</v>
      </c>
      <c r="G8" s="133">
        <v>0.36070000000000002</v>
      </c>
      <c r="H8" s="133">
        <v>0.4496</v>
      </c>
      <c r="I8" s="133"/>
      <c r="J8" s="133">
        <v>0.5</v>
      </c>
      <c r="K8" s="133"/>
      <c r="L8" s="129" t="s">
        <v>248</v>
      </c>
      <c r="M8" s="129" t="s">
        <v>243</v>
      </c>
      <c r="N8" s="134" t="s">
        <v>244</v>
      </c>
      <c r="O8" t="str">
        <f t="shared" si="0"/>
        <v>DESARROLLO INFORMATICO Y COMIUNICACIONES
DIC</v>
      </c>
    </row>
    <row r="9" spans="1:15" ht="231" x14ac:dyDescent="0.25">
      <c r="A9" s="276" t="s">
        <v>212</v>
      </c>
      <c r="B9" s="263" t="s">
        <v>238</v>
      </c>
      <c r="C9" s="129" t="s">
        <v>249</v>
      </c>
      <c r="D9" s="130" t="s">
        <v>250</v>
      </c>
      <c r="E9" s="131" t="s">
        <v>2</v>
      </c>
      <c r="F9" s="135" t="s">
        <v>251</v>
      </c>
      <c r="G9" s="133">
        <v>0.71</v>
      </c>
      <c r="H9" s="133">
        <v>0.80759999999999998</v>
      </c>
      <c r="I9" s="133"/>
      <c r="J9" s="133">
        <v>0.9</v>
      </c>
      <c r="K9" s="133"/>
      <c r="L9" s="129" t="s">
        <v>252</v>
      </c>
      <c r="M9" s="129" t="s">
        <v>243</v>
      </c>
      <c r="N9" s="134" t="s">
        <v>244</v>
      </c>
      <c r="O9" t="str">
        <f t="shared" si="0"/>
        <v>DESARROLLO INFORMATICO Y COMIUNICACIONES
DIC</v>
      </c>
    </row>
    <row r="10" spans="1:15" ht="165" x14ac:dyDescent="0.25">
      <c r="A10" s="276" t="s">
        <v>212</v>
      </c>
      <c r="B10" s="263" t="s">
        <v>238</v>
      </c>
      <c r="C10" s="129" t="s">
        <v>253</v>
      </c>
      <c r="D10" s="130" t="s">
        <v>254</v>
      </c>
      <c r="E10" s="131" t="s">
        <v>2</v>
      </c>
      <c r="F10" s="135" t="s">
        <v>255</v>
      </c>
      <c r="G10" s="133">
        <v>0.75380000000000003</v>
      </c>
      <c r="H10" s="133">
        <v>0.80759999999999998</v>
      </c>
      <c r="I10" s="133"/>
      <c r="J10" s="133">
        <v>0.9</v>
      </c>
      <c r="K10" s="133"/>
      <c r="L10" s="129" t="s">
        <v>256</v>
      </c>
      <c r="M10" s="129" t="s">
        <v>243</v>
      </c>
      <c r="N10" s="134" t="s">
        <v>257</v>
      </c>
      <c r="O10" t="str">
        <f t="shared" si="0"/>
        <v>DESARROLLO INFORMATICO Y COMIUNICACIONES
DIC</v>
      </c>
    </row>
    <row r="11" spans="1:15" ht="165" x14ac:dyDescent="0.3">
      <c r="A11" s="276" t="s">
        <v>212</v>
      </c>
      <c r="B11" s="263" t="s">
        <v>258</v>
      </c>
      <c r="C11" s="136" t="s">
        <v>259</v>
      </c>
      <c r="D11" s="130" t="s">
        <v>260</v>
      </c>
      <c r="E11" s="131" t="s">
        <v>2</v>
      </c>
      <c r="F11" s="137" t="s">
        <v>261</v>
      </c>
      <c r="G11" s="138">
        <v>1</v>
      </c>
      <c r="H11" s="138">
        <v>1</v>
      </c>
      <c r="I11" s="138"/>
      <c r="J11" s="138">
        <v>1</v>
      </c>
      <c r="K11" s="138"/>
      <c r="L11" s="138" t="s">
        <v>262</v>
      </c>
      <c r="M11" s="129" t="s">
        <v>263</v>
      </c>
      <c r="N11" s="129" t="s">
        <v>264</v>
      </c>
      <c r="O11" t="str">
        <f t="shared" si="0"/>
        <v>DESARROLLO FINANCIERO 
DF</v>
      </c>
    </row>
    <row r="12" spans="1:15" ht="132" x14ac:dyDescent="0.3">
      <c r="A12" s="276" t="s">
        <v>212</v>
      </c>
      <c r="B12" s="263" t="s">
        <v>258</v>
      </c>
      <c r="C12" s="136" t="s">
        <v>265</v>
      </c>
      <c r="D12" s="130" t="s">
        <v>266</v>
      </c>
      <c r="E12" s="131" t="s">
        <v>2</v>
      </c>
      <c r="F12" s="137" t="s">
        <v>267</v>
      </c>
      <c r="G12" s="133">
        <v>0.99080000000000001</v>
      </c>
      <c r="H12" s="138">
        <v>1</v>
      </c>
      <c r="I12" s="138"/>
      <c r="J12" s="138">
        <v>1</v>
      </c>
      <c r="K12" s="138"/>
      <c r="L12" s="138" t="s">
        <v>268</v>
      </c>
      <c r="M12" s="129" t="s">
        <v>269</v>
      </c>
      <c r="N12" s="129" t="s">
        <v>264</v>
      </c>
      <c r="O12" t="str">
        <f t="shared" si="0"/>
        <v>DESARROLLO FINANCIERO 
DF</v>
      </c>
    </row>
    <row r="13" spans="1:15" ht="115.5" x14ac:dyDescent="0.3">
      <c r="A13" s="276" t="s">
        <v>212</v>
      </c>
      <c r="B13" s="263" t="s">
        <v>258</v>
      </c>
      <c r="C13" s="136" t="s">
        <v>270</v>
      </c>
      <c r="D13" s="130" t="s">
        <v>271</v>
      </c>
      <c r="E13" s="131" t="s">
        <v>2</v>
      </c>
      <c r="F13" s="137" t="s">
        <v>272</v>
      </c>
      <c r="G13" s="133">
        <v>0.57089999999999996</v>
      </c>
      <c r="H13" s="138">
        <v>0.65</v>
      </c>
      <c r="I13" s="138"/>
      <c r="J13" s="138">
        <v>0.65</v>
      </c>
      <c r="K13" s="138"/>
      <c r="L13" s="138" t="s">
        <v>273</v>
      </c>
      <c r="M13" s="129" t="s">
        <v>274</v>
      </c>
      <c r="N13" s="129" t="s">
        <v>264</v>
      </c>
      <c r="O13" t="str">
        <f t="shared" si="0"/>
        <v>DESARROLLO FINANCIERO 
DF</v>
      </c>
    </row>
    <row r="14" spans="1:15" ht="231" x14ac:dyDescent="0.25">
      <c r="A14" s="276" t="s">
        <v>212</v>
      </c>
      <c r="B14" s="263" t="s">
        <v>258</v>
      </c>
      <c r="C14" s="136" t="s">
        <v>275</v>
      </c>
      <c r="D14" s="130" t="s">
        <v>276</v>
      </c>
      <c r="E14" s="131" t="s">
        <v>2</v>
      </c>
      <c r="F14" s="139" t="s">
        <v>277</v>
      </c>
      <c r="G14" s="133">
        <v>0.2928</v>
      </c>
      <c r="H14" s="133">
        <v>0.48830000000000001</v>
      </c>
      <c r="I14" s="133"/>
      <c r="J14" s="133">
        <v>1</v>
      </c>
      <c r="K14" s="133"/>
      <c r="L14" s="138" t="s">
        <v>278</v>
      </c>
      <c r="M14" s="129" t="s">
        <v>279</v>
      </c>
      <c r="N14" s="129" t="s">
        <v>264</v>
      </c>
      <c r="O14" t="str">
        <f t="shared" si="0"/>
        <v>DESARROLLO FINANCIERO 
DF</v>
      </c>
    </row>
    <row r="15" spans="1:15" ht="115.5" x14ac:dyDescent="0.25">
      <c r="A15" s="276" t="s">
        <v>212</v>
      </c>
      <c r="B15" s="263" t="s">
        <v>258</v>
      </c>
      <c r="C15" s="136" t="s">
        <v>280</v>
      </c>
      <c r="D15" s="130" t="s">
        <v>281</v>
      </c>
      <c r="E15" s="131" t="s">
        <v>2</v>
      </c>
      <c r="F15" s="139" t="s">
        <v>282</v>
      </c>
      <c r="G15" s="133">
        <v>0.2</v>
      </c>
      <c r="H15" s="138">
        <v>0.4</v>
      </c>
      <c r="I15" s="138"/>
      <c r="J15" s="138">
        <v>1</v>
      </c>
      <c r="K15" s="138"/>
      <c r="L15" s="138" t="s">
        <v>283</v>
      </c>
      <c r="M15" s="129" t="s">
        <v>284</v>
      </c>
      <c r="N15" s="129" t="s">
        <v>264</v>
      </c>
      <c r="O15" t="str">
        <f t="shared" si="0"/>
        <v>DESARROLLO FINANCIERO 
DF</v>
      </c>
    </row>
    <row r="16" spans="1:15" ht="181.5" x14ac:dyDescent="0.25">
      <c r="A16" s="276" t="s">
        <v>212</v>
      </c>
      <c r="B16" s="264" t="s">
        <v>285</v>
      </c>
      <c r="C16" s="129" t="s">
        <v>286</v>
      </c>
      <c r="D16" s="130" t="s">
        <v>287</v>
      </c>
      <c r="E16" s="131" t="s">
        <v>2</v>
      </c>
      <c r="F16" s="129" t="s">
        <v>288</v>
      </c>
      <c r="G16" s="133">
        <v>0.58120000000000005</v>
      </c>
      <c r="H16" s="140">
        <v>0.77549999999999997</v>
      </c>
      <c r="I16" s="140"/>
      <c r="J16" s="140">
        <v>1</v>
      </c>
      <c r="K16" s="140"/>
      <c r="L16" s="129" t="s">
        <v>289</v>
      </c>
      <c r="M16" s="129" t="s">
        <v>290</v>
      </c>
      <c r="N16" s="141" t="s">
        <v>291</v>
      </c>
      <c r="O16" t="str">
        <f t="shared" si="0"/>
        <v>DESARROLLO HUMANO Y ORGANIZACIONAL 
DHO</v>
      </c>
    </row>
    <row r="17" spans="1:15" ht="148.5" x14ac:dyDescent="0.3">
      <c r="A17" s="276" t="s">
        <v>212</v>
      </c>
      <c r="B17" s="264" t="s">
        <v>285</v>
      </c>
      <c r="C17" s="129" t="s">
        <v>292</v>
      </c>
      <c r="D17" s="130" t="s">
        <v>293</v>
      </c>
      <c r="E17" s="131" t="s">
        <v>2</v>
      </c>
      <c r="F17" s="142" t="s">
        <v>294</v>
      </c>
      <c r="G17" s="133">
        <v>0.79600000000000004</v>
      </c>
      <c r="H17" s="140" t="s">
        <v>295</v>
      </c>
      <c r="I17" s="140"/>
      <c r="J17" s="140" t="s">
        <v>295</v>
      </c>
      <c r="K17" s="140"/>
      <c r="L17" s="129" t="s">
        <v>296</v>
      </c>
      <c r="M17" s="934" t="s">
        <v>297</v>
      </c>
      <c r="N17" s="141" t="s">
        <v>291</v>
      </c>
      <c r="O17" t="str">
        <f t="shared" si="0"/>
        <v>DESARROLLO HUMANO Y ORGANIZACIONAL 
DHO</v>
      </c>
    </row>
    <row r="18" spans="1:15" ht="115.5" x14ac:dyDescent="0.3">
      <c r="A18" s="276" t="s">
        <v>212</v>
      </c>
      <c r="B18" s="264" t="s">
        <v>285</v>
      </c>
      <c r="C18" s="129" t="s">
        <v>298</v>
      </c>
      <c r="D18" s="130" t="s">
        <v>299</v>
      </c>
      <c r="E18" s="131" t="s">
        <v>2</v>
      </c>
      <c r="F18" s="142" t="s">
        <v>300</v>
      </c>
      <c r="G18" s="133">
        <v>0.79700000000000004</v>
      </c>
      <c r="H18" s="140">
        <v>0.77</v>
      </c>
      <c r="I18" s="140"/>
      <c r="J18" s="140">
        <v>0.79</v>
      </c>
      <c r="K18" s="140"/>
      <c r="L18" s="129" t="s">
        <v>301</v>
      </c>
      <c r="M18" s="935"/>
      <c r="N18" s="141" t="s">
        <v>291</v>
      </c>
      <c r="O18" t="str">
        <f t="shared" si="0"/>
        <v>DESARROLLO HUMANO Y ORGANIZACIONAL 
DHO</v>
      </c>
    </row>
    <row r="19" spans="1:15" ht="165" x14ac:dyDescent="0.3">
      <c r="A19" s="276" t="s">
        <v>212</v>
      </c>
      <c r="B19" s="264" t="s">
        <v>285</v>
      </c>
      <c r="C19" s="129" t="s">
        <v>302</v>
      </c>
      <c r="D19" s="130" t="s">
        <v>303</v>
      </c>
      <c r="E19" s="131" t="s">
        <v>2</v>
      </c>
      <c r="F19" s="142" t="s">
        <v>304</v>
      </c>
      <c r="G19" s="143">
        <v>0.42420000000000002</v>
      </c>
      <c r="H19" s="140">
        <v>0.7504424778761063</v>
      </c>
      <c r="I19" s="140"/>
      <c r="J19" s="140">
        <v>1</v>
      </c>
      <c r="K19" s="140"/>
      <c r="L19" s="129" t="s">
        <v>305</v>
      </c>
      <c r="M19" s="144" t="s">
        <v>306</v>
      </c>
      <c r="N19" s="141" t="s">
        <v>307</v>
      </c>
      <c r="O19" t="str">
        <f t="shared" si="0"/>
        <v>DESARROLLO HUMANO Y ORGANIZACIONAL 
DHO</v>
      </c>
    </row>
    <row r="20" spans="1:15" ht="148.5" x14ac:dyDescent="0.25">
      <c r="A20" s="276" t="s">
        <v>212</v>
      </c>
      <c r="B20" s="264" t="s">
        <v>285</v>
      </c>
      <c r="C20" s="129" t="s">
        <v>308</v>
      </c>
      <c r="D20" s="130" t="s">
        <v>309</v>
      </c>
      <c r="E20" s="131" t="s">
        <v>2</v>
      </c>
      <c r="F20" s="129" t="s">
        <v>310</v>
      </c>
      <c r="G20" s="133">
        <v>0.84</v>
      </c>
      <c r="H20" s="140">
        <v>0.95</v>
      </c>
      <c r="I20" s="140"/>
      <c r="J20" s="140">
        <v>0.95</v>
      </c>
      <c r="K20" s="140"/>
      <c r="L20" s="129" t="s">
        <v>311</v>
      </c>
      <c r="M20" s="144" t="s">
        <v>312</v>
      </c>
      <c r="N20" s="141" t="s">
        <v>307</v>
      </c>
      <c r="O20" t="str">
        <f t="shared" si="0"/>
        <v>DESARROLLO HUMANO Y ORGANIZACIONAL 
DHO</v>
      </c>
    </row>
    <row r="21" spans="1:15" ht="379.5" x14ac:dyDescent="0.25">
      <c r="A21" s="276" t="s">
        <v>212</v>
      </c>
      <c r="B21" s="264" t="s">
        <v>285</v>
      </c>
      <c r="C21" s="129" t="s">
        <v>313</v>
      </c>
      <c r="D21" s="130" t="s">
        <v>314</v>
      </c>
      <c r="E21" s="131" t="s">
        <v>2</v>
      </c>
      <c r="F21" s="129" t="s">
        <v>315</v>
      </c>
      <c r="G21" s="133">
        <v>0.77800000000000002</v>
      </c>
      <c r="H21" s="140">
        <v>0.91666666666666674</v>
      </c>
      <c r="I21" s="140"/>
      <c r="J21" s="140">
        <v>1</v>
      </c>
      <c r="K21" s="140"/>
      <c r="L21" s="129" t="s">
        <v>316</v>
      </c>
      <c r="M21" s="144" t="s">
        <v>317</v>
      </c>
      <c r="N21" s="141" t="s">
        <v>307</v>
      </c>
      <c r="O21" t="str">
        <f t="shared" si="0"/>
        <v>DESARROLLO HUMANO Y ORGANIZACIONAL 
DHO</v>
      </c>
    </row>
    <row r="22" spans="1:15" ht="280.5" x14ac:dyDescent="0.25">
      <c r="A22" s="277" t="s">
        <v>318</v>
      </c>
      <c r="B22" s="265" t="s">
        <v>319</v>
      </c>
      <c r="C22" s="145" t="s">
        <v>320</v>
      </c>
      <c r="D22" s="146" t="s">
        <v>321</v>
      </c>
      <c r="E22" s="147" t="s">
        <v>2</v>
      </c>
      <c r="F22" s="148" t="s">
        <v>322</v>
      </c>
      <c r="G22" s="149">
        <v>44.7</v>
      </c>
      <c r="H22" s="149">
        <v>45</v>
      </c>
      <c r="I22" s="149"/>
      <c r="J22" s="149">
        <v>45</v>
      </c>
      <c r="K22" s="149"/>
      <c r="L22" s="150" t="s">
        <v>323</v>
      </c>
      <c r="M22" s="151" t="s">
        <v>324</v>
      </c>
      <c r="N22" s="946" t="s">
        <v>325</v>
      </c>
      <c r="O22" t="str">
        <f t="shared" si="0"/>
        <v>Gestión de Programas Académicos</v>
      </c>
    </row>
    <row r="23" spans="1:15" ht="346.5" x14ac:dyDescent="0.25">
      <c r="A23" s="277" t="s">
        <v>318</v>
      </c>
      <c r="B23" s="265" t="s">
        <v>319</v>
      </c>
      <c r="C23" s="152" t="s">
        <v>326</v>
      </c>
      <c r="D23" s="152" t="s">
        <v>327</v>
      </c>
      <c r="E23" s="153" t="s">
        <v>2</v>
      </c>
      <c r="F23" s="148" t="s">
        <v>328</v>
      </c>
      <c r="G23" s="293">
        <v>0.73929999999999996</v>
      </c>
      <c r="H23" s="154">
        <v>0.8</v>
      </c>
      <c r="I23" s="154"/>
      <c r="J23" s="154">
        <v>0.75</v>
      </c>
      <c r="K23" s="154"/>
      <c r="L23" s="150" t="s">
        <v>329</v>
      </c>
      <c r="M23" s="151" t="s">
        <v>324</v>
      </c>
      <c r="N23" s="946"/>
      <c r="O23" t="str">
        <f t="shared" si="0"/>
        <v>Gestión de Programas Académicos</v>
      </c>
    </row>
    <row r="24" spans="1:15" ht="313.5" x14ac:dyDescent="0.25">
      <c r="A24" s="277" t="s">
        <v>318</v>
      </c>
      <c r="B24" s="265" t="s">
        <v>319</v>
      </c>
      <c r="C24" s="152" t="s">
        <v>330</v>
      </c>
      <c r="D24" s="152" t="s">
        <v>331</v>
      </c>
      <c r="E24" s="153" t="s">
        <v>2</v>
      </c>
      <c r="F24" s="148" t="s">
        <v>332</v>
      </c>
      <c r="G24" s="155">
        <v>0.89</v>
      </c>
      <c r="H24" s="154">
        <v>0.9</v>
      </c>
      <c r="I24" s="154"/>
      <c r="J24" s="154" t="s">
        <v>396</v>
      </c>
      <c r="K24" s="154"/>
      <c r="L24" s="150" t="s">
        <v>333</v>
      </c>
      <c r="M24" s="151" t="s">
        <v>324</v>
      </c>
      <c r="N24" s="946"/>
      <c r="O24" t="str">
        <f t="shared" si="0"/>
        <v>Gestión de Programas Académicos</v>
      </c>
    </row>
    <row r="25" spans="1:15" ht="313.5" x14ac:dyDescent="0.25">
      <c r="A25" s="277" t="s">
        <v>318</v>
      </c>
      <c r="B25" s="265" t="s">
        <v>319</v>
      </c>
      <c r="C25" s="152" t="s">
        <v>334</v>
      </c>
      <c r="D25" s="152" t="s">
        <v>335</v>
      </c>
      <c r="E25" s="153" t="s">
        <v>2</v>
      </c>
      <c r="F25" s="148" t="s">
        <v>336</v>
      </c>
      <c r="G25" s="156">
        <v>0.53</v>
      </c>
      <c r="H25" s="157">
        <v>0.85399999999999998</v>
      </c>
      <c r="I25" s="157"/>
      <c r="J25" s="157">
        <v>0.85399999999999998</v>
      </c>
      <c r="K25" s="157"/>
      <c r="L25" s="150" t="s">
        <v>337</v>
      </c>
      <c r="M25" s="151" t="s">
        <v>324</v>
      </c>
      <c r="N25" s="946"/>
      <c r="O25" t="str">
        <f t="shared" si="0"/>
        <v>Gestión de Programas Académicos</v>
      </c>
    </row>
    <row r="26" spans="1:15" ht="49.5" x14ac:dyDescent="0.3">
      <c r="A26" s="277" t="s">
        <v>318</v>
      </c>
      <c r="B26" s="265" t="s">
        <v>319</v>
      </c>
      <c r="C26" s="158" t="s">
        <v>338</v>
      </c>
      <c r="D26" s="158" t="s">
        <v>339</v>
      </c>
      <c r="E26" s="158" t="s">
        <v>2</v>
      </c>
      <c r="F26" s="158" t="s">
        <v>340</v>
      </c>
      <c r="G26" s="294">
        <v>3.4000000000000002E-2</v>
      </c>
      <c r="H26" s="159">
        <v>0.15</v>
      </c>
      <c r="I26" s="159"/>
      <c r="J26" s="159">
        <v>0.5</v>
      </c>
      <c r="K26" s="159"/>
      <c r="L26" s="158" t="s">
        <v>341</v>
      </c>
      <c r="M26" s="160"/>
      <c r="N26" s="946"/>
      <c r="O26" t="str">
        <f t="shared" si="0"/>
        <v>Gestión de Programas Académicos</v>
      </c>
    </row>
    <row r="27" spans="1:15" ht="82.5" x14ac:dyDescent="0.25">
      <c r="A27" s="277" t="s">
        <v>318</v>
      </c>
      <c r="B27" s="266" t="s">
        <v>342</v>
      </c>
      <c r="C27" s="152" t="s">
        <v>343</v>
      </c>
      <c r="D27" s="161" t="s">
        <v>344</v>
      </c>
      <c r="E27" s="162" t="s">
        <v>130</v>
      </c>
      <c r="F27" s="145" t="s">
        <v>345</v>
      </c>
      <c r="G27" s="163">
        <v>16005</v>
      </c>
      <c r="H27" s="163">
        <v>16902</v>
      </c>
      <c r="I27" s="163"/>
      <c r="J27" s="163">
        <v>16902</v>
      </c>
      <c r="K27" s="163"/>
      <c r="L27" s="148" t="s">
        <v>346</v>
      </c>
      <c r="M27" s="947" t="s">
        <v>347</v>
      </c>
      <c r="N27" s="947" t="s">
        <v>348</v>
      </c>
      <c r="O27" t="str">
        <f t="shared" si="0"/>
        <v>Gestión de capacidad academica</v>
      </c>
    </row>
    <row r="28" spans="1:15" ht="82.5" x14ac:dyDescent="0.25">
      <c r="A28" s="277" t="s">
        <v>318</v>
      </c>
      <c r="B28" s="266" t="s">
        <v>342</v>
      </c>
      <c r="C28" s="152" t="s">
        <v>349</v>
      </c>
      <c r="D28" s="161" t="s">
        <v>350</v>
      </c>
      <c r="E28" s="162" t="s">
        <v>130</v>
      </c>
      <c r="F28" s="145" t="s">
        <v>351</v>
      </c>
      <c r="G28" s="163">
        <v>2213</v>
      </c>
      <c r="H28" s="164">
        <v>1530</v>
      </c>
      <c r="I28" s="164"/>
      <c r="J28" s="164">
        <v>1530</v>
      </c>
      <c r="K28" s="164"/>
      <c r="L28" s="148" t="s">
        <v>352</v>
      </c>
      <c r="M28" s="947"/>
      <c r="N28" s="947"/>
      <c r="O28" t="str">
        <f t="shared" si="0"/>
        <v>Gestión de capacidad academica</v>
      </c>
    </row>
    <row r="29" spans="1:15" ht="82.5" x14ac:dyDescent="0.25">
      <c r="A29" s="277" t="s">
        <v>318</v>
      </c>
      <c r="B29" s="266" t="s">
        <v>342</v>
      </c>
      <c r="C29" s="152" t="s">
        <v>353</v>
      </c>
      <c r="D29" s="161" t="s">
        <v>354</v>
      </c>
      <c r="E29" s="162" t="s">
        <v>130</v>
      </c>
      <c r="F29" s="145" t="s">
        <v>355</v>
      </c>
      <c r="G29" s="163">
        <v>35</v>
      </c>
      <c r="H29" s="164">
        <v>32</v>
      </c>
      <c r="I29" s="164"/>
      <c r="J29" s="164">
        <v>31</v>
      </c>
      <c r="K29" s="164"/>
      <c r="L29" s="148" t="s">
        <v>356</v>
      </c>
      <c r="M29" s="947"/>
      <c r="N29" s="947"/>
      <c r="O29" t="str">
        <f t="shared" si="0"/>
        <v>Gestión de capacidad academica</v>
      </c>
    </row>
    <row r="30" spans="1:15" ht="82.5" x14ac:dyDescent="0.25">
      <c r="A30" s="277" t="s">
        <v>318</v>
      </c>
      <c r="B30" s="266" t="s">
        <v>342</v>
      </c>
      <c r="C30" s="152" t="s">
        <v>357</v>
      </c>
      <c r="D30" s="161" t="s">
        <v>354</v>
      </c>
      <c r="E30" s="162" t="s">
        <v>130</v>
      </c>
      <c r="F30" s="145" t="s">
        <v>358</v>
      </c>
      <c r="G30" s="163">
        <v>63</v>
      </c>
      <c r="H30" s="164">
        <v>49</v>
      </c>
      <c r="I30" s="164"/>
      <c r="J30" s="164">
        <v>49</v>
      </c>
      <c r="K30" s="164"/>
      <c r="L30" s="148" t="s">
        <v>359</v>
      </c>
      <c r="M30" s="947"/>
      <c r="N30" s="947"/>
      <c r="O30" t="str">
        <f t="shared" si="0"/>
        <v>Gestión de capacidad academica</v>
      </c>
    </row>
    <row r="31" spans="1:15" ht="115.5" x14ac:dyDescent="0.25">
      <c r="A31" s="277" t="s">
        <v>318</v>
      </c>
      <c r="B31" s="266" t="s">
        <v>342</v>
      </c>
      <c r="C31" s="148" t="s">
        <v>360</v>
      </c>
      <c r="D31" s="161" t="s">
        <v>361</v>
      </c>
      <c r="E31" s="162" t="s">
        <v>2</v>
      </c>
      <c r="F31" s="145" t="s">
        <v>362</v>
      </c>
      <c r="G31" s="156">
        <v>0.92</v>
      </c>
      <c r="H31" s="165">
        <v>0.93</v>
      </c>
      <c r="I31" s="165"/>
      <c r="J31" s="165">
        <v>0.9</v>
      </c>
      <c r="K31" s="165"/>
      <c r="L31" s="148" t="s">
        <v>363</v>
      </c>
      <c r="M31" s="947"/>
      <c r="N31" s="947"/>
      <c r="O31" t="str">
        <f t="shared" si="0"/>
        <v>Gestión de capacidad academica</v>
      </c>
    </row>
    <row r="32" spans="1:15" ht="82.5" x14ac:dyDescent="0.25">
      <c r="A32" s="277" t="s">
        <v>318</v>
      </c>
      <c r="B32" s="266" t="s">
        <v>342</v>
      </c>
      <c r="C32" s="148" t="s">
        <v>364</v>
      </c>
      <c r="D32" s="161" t="s">
        <v>365</v>
      </c>
      <c r="E32" s="162" t="s">
        <v>130</v>
      </c>
      <c r="F32" s="145" t="s">
        <v>366</v>
      </c>
      <c r="G32" s="295">
        <v>293.5</v>
      </c>
      <c r="H32" s="163">
        <v>304</v>
      </c>
      <c r="I32" s="163"/>
      <c r="J32" s="163">
        <v>301</v>
      </c>
      <c r="K32" s="163"/>
      <c r="L32" s="148" t="s">
        <v>367</v>
      </c>
      <c r="M32" s="947"/>
      <c r="N32" s="947"/>
      <c r="O32" t="str">
        <f t="shared" si="0"/>
        <v>Gestión de capacidad academica</v>
      </c>
    </row>
    <row r="33" spans="1:15" ht="82.5" x14ac:dyDescent="0.25">
      <c r="A33" s="277" t="s">
        <v>318</v>
      </c>
      <c r="B33" s="266" t="s">
        <v>342</v>
      </c>
      <c r="C33" s="148" t="s">
        <v>368</v>
      </c>
      <c r="D33" s="161" t="s">
        <v>369</v>
      </c>
      <c r="E33" s="162" t="s">
        <v>130</v>
      </c>
      <c r="F33" s="145" t="s">
        <v>370</v>
      </c>
      <c r="G33" s="295">
        <v>166.5</v>
      </c>
      <c r="H33" s="164">
        <v>152</v>
      </c>
      <c r="I33" s="164"/>
      <c r="J33" s="164">
        <v>152</v>
      </c>
      <c r="K33" s="164"/>
      <c r="L33" s="148" t="s">
        <v>371</v>
      </c>
      <c r="M33" s="947"/>
      <c r="N33" s="947"/>
      <c r="O33" t="str">
        <f t="shared" si="0"/>
        <v>Gestión de capacidad academica</v>
      </c>
    </row>
    <row r="34" spans="1:15" ht="82.5" x14ac:dyDescent="0.25">
      <c r="A34" s="277" t="s">
        <v>318</v>
      </c>
      <c r="B34" s="266" t="s">
        <v>342</v>
      </c>
      <c r="C34" s="148" t="s">
        <v>372</v>
      </c>
      <c r="D34" s="161" t="s">
        <v>373</v>
      </c>
      <c r="E34" s="162" t="s">
        <v>130</v>
      </c>
      <c r="F34" s="145" t="s">
        <v>374</v>
      </c>
      <c r="G34" s="149">
        <v>304.26</v>
      </c>
      <c r="H34" s="149">
        <v>341.53</v>
      </c>
      <c r="I34" s="149"/>
      <c r="J34" s="149">
        <v>341.53</v>
      </c>
      <c r="K34" s="149"/>
      <c r="L34" s="148" t="s">
        <v>375</v>
      </c>
      <c r="M34" s="947"/>
      <c r="N34" s="947"/>
      <c r="O34" t="str">
        <f t="shared" si="0"/>
        <v>Gestión de capacidad academica</v>
      </c>
    </row>
    <row r="35" spans="1:15" ht="99" x14ac:dyDescent="0.3">
      <c r="A35" s="277" t="s">
        <v>318</v>
      </c>
      <c r="B35" s="266" t="s">
        <v>342</v>
      </c>
      <c r="C35" s="152" t="s">
        <v>376</v>
      </c>
      <c r="D35" s="166" t="s">
        <v>377</v>
      </c>
      <c r="E35" s="162" t="s">
        <v>378</v>
      </c>
      <c r="F35" s="145" t="s">
        <v>379</v>
      </c>
      <c r="G35" s="149">
        <v>1.55</v>
      </c>
      <c r="H35" s="167">
        <v>1.43</v>
      </c>
      <c r="I35" s="167"/>
      <c r="J35" s="167">
        <v>1.28</v>
      </c>
      <c r="K35" s="167"/>
      <c r="L35" s="148" t="s">
        <v>380</v>
      </c>
      <c r="M35" s="947"/>
      <c r="N35" s="947"/>
      <c r="O35" t="str">
        <f t="shared" si="0"/>
        <v>Gestión de capacidad academica</v>
      </c>
    </row>
    <row r="36" spans="1:15" ht="115.5" x14ac:dyDescent="0.25">
      <c r="A36" s="277" t="s">
        <v>318</v>
      </c>
      <c r="B36" s="266" t="s">
        <v>342</v>
      </c>
      <c r="C36" s="148" t="s">
        <v>381</v>
      </c>
      <c r="D36" s="161" t="s">
        <v>382</v>
      </c>
      <c r="E36" s="162" t="s">
        <v>182</v>
      </c>
      <c r="F36" s="145" t="s">
        <v>383</v>
      </c>
      <c r="G36" s="163">
        <v>16</v>
      </c>
      <c r="H36" s="164">
        <v>32</v>
      </c>
      <c r="I36" s="164"/>
      <c r="J36" s="164">
        <v>13</v>
      </c>
      <c r="K36" s="164"/>
      <c r="L36" s="148" t="s">
        <v>384</v>
      </c>
      <c r="M36" s="947"/>
      <c r="N36" s="947"/>
      <c r="O36" t="str">
        <f t="shared" si="0"/>
        <v>Gestión de capacidad academica</v>
      </c>
    </row>
    <row r="37" spans="1:15" ht="115.5" x14ac:dyDescent="0.25">
      <c r="A37" s="277" t="s">
        <v>318</v>
      </c>
      <c r="B37" s="266" t="s">
        <v>342</v>
      </c>
      <c r="C37" s="148" t="s">
        <v>385</v>
      </c>
      <c r="D37" s="148" t="s">
        <v>386</v>
      </c>
      <c r="E37" s="162" t="s">
        <v>182</v>
      </c>
      <c r="F37" s="148" t="s">
        <v>387</v>
      </c>
      <c r="G37" s="163">
        <v>182406</v>
      </c>
      <c r="H37" s="163">
        <v>275000</v>
      </c>
      <c r="I37" s="163"/>
      <c r="J37" s="163">
        <v>123370</v>
      </c>
      <c r="K37" s="163"/>
      <c r="L37" s="148" t="s">
        <v>388</v>
      </c>
      <c r="M37" s="947"/>
      <c r="N37" s="947"/>
      <c r="O37" t="str">
        <f t="shared" si="0"/>
        <v>Gestión de capacidad academica</v>
      </c>
    </row>
    <row r="38" spans="1:15" ht="148.5" x14ac:dyDescent="0.25">
      <c r="A38" s="277" t="s">
        <v>318</v>
      </c>
      <c r="B38" s="266" t="s">
        <v>342</v>
      </c>
      <c r="C38" s="145" t="s">
        <v>389</v>
      </c>
      <c r="D38" s="161" t="s">
        <v>390</v>
      </c>
      <c r="E38" s="162" t="s">
        <v>2</v>
      </c>
      <c r="F38" s="145" t="s">
        <v>391</v>
      </c>
      <c r="G38" s="296">
        <v>0.1338</v>
      </c>
      <c r="H38" s="154">
        <v>0.5</v>
      </c>
      <c r="I38" s="154"/>
      <c r="J38" s="154">
        <v>0.55000000000000004</v>
      </c>
      <c r="K38" s="154"/>
      <c r="L38" s="148" t="s">
        <v>392</v>
      </c>
      <c r="M38" s="947"/>
      <c r="N38" s="947"/>
      <c r="O38" t="str">
        <f t="shared" si="0"/>
        <v>Gestión de capacidad academica</v>
      </c>
    </row>
    <row r="39" spans="1:15" ht="148.5" x14ac:dyDescent="0.25">
      <c r="A39" s="277" t="s">
        <v>318</v>
      </c>
      <c r="B39" s="266" t="s">
        <v>342</v>
      </c>
      <c r="C39" s="161" t="s">
        <v>393</v>
      </c>
      <c r="D39" s="161" t="s">
        <v>394</v>
      </c>
      <c r="E39" s="162" t="s">
        <v>182</v>
      </c>
      <c r="F39" s="145" t="s">
        <v>395</v>
      </c>
      <c r="G39" s="297">
        <v>6448</v>
      </c>
      <c r="H39" s="169">
        <v>6448</v>
      </c>
      <c r="I39" s="169"/>
      <c r="J39" s="169">
        <v>2000</v>
      </c>
      <c r="K39" s="169"/>
      <c r="L39" s="148" t="s">
        <v>397</v>
      </c>
      <c r="M39" s="947"/>
      <c r="N39" s="947"/>
      <c r="O39" t="str">
        <f t="shared" si="0"/>
        <v>Gestión de capacidad academica</v>
      </c>
    </row>
    <row r="40" spans="1:15" ht="165" x14ac:dyDescent="0.25">
      <c r="A40" s="277" t="s">
        <v>318</v>
      </c>
      <c r="B40" s="266" t="s">
        <v>342</v>
      </c>
      <c r="C40" s="145" t="s">
        <v>398</v>
      </c>
      <c r="D40" s="161" t="s">
        <v>399</v>
      </c>
      <c r="E40" s="162" t="s">
        <v>2</v>
      </c>
      <c r="F40" s="145" t="s">
        <v>400</v>
      </c>
      <c r="G40" s="168">
        <v>49.16</v>
      </c>
      <c r="H40" s="149">
        <v>34.47</v>
      </c>
      <c r="I40" s="149"/>
      <c r="J40" s="149">
        <v>33.47</v>
      </c>
      <c r="K40" s="149"/>
      <c r="L40" s="148" t="s">
        <v>401</v>
      </c>
      <c r="M40" s="947"/>
      <c r="N40" s="947"/>
      <c r="O40" t="str">
        <f t="shared" si="0"/>
        <v>Gestión de capacidad academica</v>
      </c>
    </row>
    <row r="41" spans="1:15" ht="115.5" x14ac:dyDescent="0.25">
      <c r="A41" s="277" t="s">
        <v>318</v>
      </c>
      <c r="B41" s="267" t="s">
        <v>402</v>
      </c>
      <c r="C41" s="161" t="s">
        <v>403</v>
      </c>
      <c r="D41" s="170" t="s">
        <v>404</v>
      </c>
      <c r="E41" s="162" t="s">
        <v>2</v>
      </c>
      <c r="F41" s="162" t="s">
        <v>405</v>
      </c>
      <c r="G41" s="171">
        <v>0.56699999999999995</v>
      </c>
      <c r="H41" s="172">
        <v>0.2772</v>
      </c>
      <c r="I41" s="172"/>
      <c r="J41" s="172">
        <v>0.28000000000000003</v>
      </c>
      <c r="K41" s="172"/>
      <c r="L41" s="162" t="s">
        <v>406</v>
      </c>
      <c r="M41" s="162" t="s">
        <v>407</v>
      </c>
      <c r="N41" s="162" t="s">
        <v>408</v>
      </c>
      <c r="O41" t="str">
        <f t="shared" si="0"/>
        <v>Gestión Docente</v>
      </c>
    </row>
    <row r="42" spans="1:15" ht="115.5" x14ac:dyDescent="0.25">
      <c r="A42" s="277" t="s">
        <v>318</v>
      </c>
      <c r="B42" s="267" t="s">
        <v>402</v>
      </c>
      <c r="C42" s="161" t="s">
        <v>409</v>
      </c>
      <c r="D42" s="161" t="s">
        <v>410</v>
      </c>
      <c r="E42" s="162" t="s">
        <v>2</v>
      </c>
      <c r="F42" s="162" t="s">
        <v>411</v>
      </c>
      <c r="G42" s="171">
        <v>0.2261</v>
      </c>
      <c r="H42" s="172">
        <v>0.57199999999999995</v>
      </c>
      <c r="I42" s="172"/>
      <c r="J42" s="172">
        <v>0.62180000000000002</v>
      </c>
      <c r="K42" s="172"/>
      <c r="L42" s="162" t="s">
        <v>412</v>
      </c>
      <c r="M42" s="162" t="s">
        <v>407</v>
      </c>
      <c r="N42" s="162" t="s">
        <v>408</v>
      </c>
      <c r="O42" t="str">
        <f t="shared" si="0"/>
        <v>Gestión Docente</v>
      </c>
    </row>
    <row r="43" spans="1:15" ht="181.5" x14ac:dyDescent="0.25">
      <c r="A43" s="277" t="s">
        <v>318</v>
      </c>
      <c r="B43" s="267" t="s">
        <v>402</v>
      </c>
      <c r="C43" s="161" t="s">
        <v>413</v>
      </c>
      <c r="D43" s="161" t="s">
        <v>414</v>
      </c>
      <c r="E43" s="162" t="s">
        <v>2</v>
      </c>
      <c r="F43" s="162" t="s">
        <v>415</v>
      </c>
      <c r="G43" s="171">
        <v>0.5998</v>
      </c>
      <c r="H43" s="173">
        <v>0.64</v>
      </c>
      <c r="I43" s="173"/>
      <c r="J43" s="173">
        <v>0.64</v>
      </c>
      <c r="K43" s="173"/>
      <c r="L43" s="162" t="s">
        <v>416</v>
      </c>
      <c r="M43" s="162" t="s">
        <v>407</v>
      </c>
      <c r="N43" s="162" t="s">
        <v>417</v>
      </c>
      <c r="O43" t="str">
        <f t="shared" si="0"/>
        <v>Gestión Docente</v>
      </c>
    </row>
    <row r="44" spans="1:15" ht="330" x14ac:dyDescent="0.25">
      <c r="A44" s="277" t="s">
        <v>318</v>
      </c>
      <c r="B44" s="267" t="s">
        <v>402</v>
      </c>
      <c r="C44" s="161" t="s">
        <v>418</v>
      </c>
      <c r="D44" s="161" t="s">
        <v>419</v>
      </c>
      <c r="E44" s="162" t="s">
        <v>2</v>
      </c>
      <c r="F44" s="162" t="s">
        <v>420</v>
      </c>
      <c r="G44" s="171">
        <v>0.4461</v>
      </c>
      <c r="H44" s="173">
        <v>0.45900000000000002</v>
      </c>
      <c r="I44" s="173"/>
      <c r="J44" s="173">
        <v>0.72299999999999998</v>
      </c>
      <c r="K44" s="173"/>
      <c r="L44" s="162" t="s">
        <v>421</v>
      </c>
      <c r="M44" s="162" t="s">
        <v>407</v>
      </c>
      <c r="N44" s="162" t="s">
        <v>417</v>
      </c>
      <c r="O44" t="str">
        <f t="shared" si="0"/>
        <v>Gestión Docente</v>
      </c>
    </row>
    <row r="45" spans="1:15" ht="165" x14ac:dyDescent="0.25">
      <c r="A45" s="277" t="s">
        <v>318</v>
      </c>
      <c r="B45" s="267" t="s">
        <v>402</v>
      </c>
      <c r="C45" s="161" t="s">
        <v>422</v>
      </c>
      <c r="D45" s="161" t="s">
        <v>423</v>
      </c>
      <c r="E45" s="162" t="s">
        <v>2</v>
      </c>
      <c r="F45" s="162" t="s">
        <v>424</v>
      </c>
      <c r="G45" s="171">
        <v>0.79110000000000003</v>
      </c>
      <c r="H45" s="173">
        <v>0.55000000000000004</v>
      </c>
      <c r="I45" s="173"/>
      <c r="J45" s="173">
        <v>0.85</v>
      </c>
      <c r="K45" s="173"/>
      <c r="L45" s="162" t="s">
        <v>425</v>
      </c>
      <c r="M45" s="162" t="s">
        <v>407</v>
      </c>
      <c r="N45" s="162" t="s">
        <v>417</v>
      </c>
      <c r="O45" t="str">
        <f t="shared" si="0"/>
        <v>Gestión Docente</v>
      </c>
    </row>
    <row r="46" spans="1:15" ht="165" x14ac:dyDescent="0.25">
      <c r="A46" s="277" t="s">
        <v>318</v>
      </c>
      <c r="B46" s="267" t="s">
        <v>402</v>
      </c>
      <c r="C46" s="161" t="s">
        <v>426</v>
      </c>
      <c r="D46" s="161" t="s">
        <v>427</v>
      </c>
      <c r="E46" s="162" t="s">
        <v>2</v>
      </c>
      <c r="F46" s="162" t="s">
        <v>428</v>
      </c>
      <c r="G46" s="171">
        <v>0.35599999999999998</v>
      </c>
      <c r="H46" s="172">
        <v>0.43559999999999999</v>
      </c>
      <c r="I46" s="172"/>
      <c r="J46" s="172">
        <v>0.76</v>
      </c>
      <c r="K46" s="172"/>
      <c r="L46" s="162" t="s">
        <v>429</v>
      </c>
      <c r="M46" s="162" t="s">
        <v>407</v>
      </c>
      <c r="N46" s="162" t="s">
        <v>417</v>
      </c>
      <c r="O46" t="str">
        <f t="shared" si="0"/>
        <v>Gestión Docente</v>
      </c>
    </row>
    <row r="47" spans="1:15" ht="165" x14ac:dyDescent="0.25">
      <c r="A47" s="277" t="s">
        <v>318</v>
      </c>
      <c r="B47" s="267" t="s">
        <v>402</v>
      </c>
      <c r="C47" s="161" t="s">
        <v>430</v>
      </c>
      <c r="D47" s="161" t="s">
        <v>431</v>
      </c>
      <c r="E47" s="162" t="s">
        <v>2</v>
      </c>
      <c r="F47" s="162" t="s">
        <v>432</v>
      </c>
      <c r="G47" s="171">
        <v>0.2</v>
      </c>
      <c r="H47" s="173">
        <v>0.66</v>
      </c>
      <c r="I47" s="173"/>
      <c r="J47" s="173">
        <v>1</v>
      </c>
      <c r="K47" s="173"/>
      <c r="L47" s="162" t="s">
        <v>433</v>
      </c>
      <c r="M47" s="162" t="s">
        <v>407</v>
      </c>
      <c r="N47" s="162" t="s">
        <v>417</v>
      </c>
      <c r="O47" t="str">
        <f t="shared" si="0"/>
        <v>Gestión Docente</v>
      </c>
    </row>
    <row r="48" spans="1:15" ht="132" x14ac:dyDescent="0.25">
      <c r="A48" s="277" t="s">
        <v>318</v>
      </c>
      <c r="B48" s="267" t="s">
        <v>434</v>
      </c>
      <c r="C48" s="152" t="s">
        <v>435</v>
      </c>
      <c r="D48" s="161" t="s">
        <v>436</v>
      </c>
      <c r="E48" s="150" t="s">
        <v>2</v>
      </c>
      <c r="F48" s="145" t="s">
        <v>437</v>
      </c>
      <c r="G48" s="298">
        <v>0.93899999999999995</v>
      </c>
      <c r="H48" s="174">
        <v>0.96</v>
      </c>
      <c r="I48" s="174"/>
      <c r="J48" s="174">
        <v>1</v>
      </c>
      <c r="K48" s="174"/>
      <c r="L48" s="148" t="s">
        <v>438</v>
      </c>
      <c r="M48" s="175" t="s">
        <v>439</v>
      </c>
      <c r="N48" s="944" t="s">
        <v>417</v>
      </c>
      <c r="O48" t="str">
        <f t="shared" si="0"/>
        <v>Gestión de la Educación virtual</v>
      </c>
    </row>
    <row r="49" spans="1:15" ht="82.5" x14ac:dyDescent="0.25">
      <c r="A49" s="277" t="s">
        <v>318</v>
      </c>
      <c r="B49" s="267" t="s">
        <v>434</v>
      </c>
      <c r="C49" s="152" t="s">
        <v>440</v>
      </c>
      <c r="D49" s="152" t="s">
        <v>441</v>
      </c>
      <c r="E49" s="150" t="s">
        <v>130</v>
      </c>
      <c r="F49" s="145" t="s">
        <v>442</v>
      </c>
      <c r="G49" s="169">
        <v>0</v>
      </c>
      <c r="H49" s="169">
        <v>1</v>
      </c>
      <c r="I49" s="169"/>
      <c r="J49" s="169">
        <v>3</v>
      </c>
      <c r="K49" s="169"/>
      <c r="L49" s="148" t="s">
        <v>443</v>
      </c>
      <c r="M49" s="175" t="s">
        <v>444</v>
      </c>
      <c r="N49" s="944"/>
      <c r="O49" t="str">
        <f t="shared" si="0"/>
        <v>Gestión de la Educación virtual</v>
      </c>
    </row>
    <row r="50" spans="1:15" ht="115.5" x14ac:dyDescent="0.25">
      <c r="A50" s="277" t="s">
        <v>318</v>
      </c>
      <c r="B50" s="267" t="s">
        <v>434</v>
      </c>
      <c r="C50" s="152" t="s">
        <v>445</v>
      </c>
      <c r="D50" s="152" t="s">
        <v>446</v>
      </c>
      <c r="E50" s="150" t="s">
        <v>130</v>
      </c>
      <c r="F50" s="145" t="s">
        <v>447</v>
      </c>
      <c r="G50" s="169">
        <v>0</v>
      </c>
      <c r="H50" s="169">
        <v>1</v>
      </c>
      <c r="I50" s="169"/>
      <c r="J50" s="169">
        <v>3</v>
      </c>
      <c r="K50" s="169"/>
      <c r="L50" s="148" t="s">
        <v>448</v>
      </c>
      <c r="M50" s="175" t="s">
        <v>449</v>
      </c>
      <c r="N50" s="944"/>
      <c r="O50" t="str">
        <f t="shared" si="0"/>
        <v>Gestión de la Educación virtual</v>
      </c>
    </row>
    <row r="51" spans="1:15" ht="280.5" x14ac:dyDescent="0.25">
      <c r="A51" s="277" t="s">
        <v>318</v>
      </c>
      <c r="B51" s="267" t="s">
        <v>450</v>
      </c>
      <c r="C51" s="152" t="s">
        <v>451</v>
      </c>
      <c r="D51" s="152" t="s">
        <v>452</v>
      </c>
      <c r="E51" s="150" t="s">
        <v>2</v>
      </c>
      <c r="F51" s="150" t="s">
        <v>453</v>
      </c>
      <c r="G51" s="156">
        <v>0.50239999999999996</v>
      </c>
      <c r="H51" s="157">
        <v>0.5</v>
      </c>
      <c r="I51" s="157"/>
      <c r="J51" s="157">
        <v>0.5</v>
      </c>
      <c r="K51" s="157"/>
      <c r="L51" s="150" t="s">
        <v>454</v>
      </c>
      <c r="M51" s="150" t="s">
        <v>455</v>
      </c>
      <c r="N51" s="944" t="s">
        <v>456</v>
      </c>
      <c r="O51" t="str">
        <f t="shared" si="0"/>
        <v>Gestión Académica Estudiantil</v>
      </c>
    </row>
    <row r="52" spans="1:15" ht="313.5" x14ac:dyDescent="0.25">
      <c r="A52" s="277" t="s">
        <v>318</v>
      </c>
      <c r="B52" s="267" t="s">
        <v>450</v>
      </c>
      <c r="C52" s="152" t="s">
        <v>457</v>
      </c>
      <c r="D52" s="152" t="s">
        <v>458</v>
      </c>
      <c r="E52" s="150" t="s">
        <v>2</v>
      </c>
      <c r="F52" s="148" t="s">
        <v>459</v>
      </c>
      <c r="G52" s="156">
        <v>0.83</v>
      </c>
      <c r="H52" s="157">
        <v>0.8</v>
      </c>
      <c r="I52" s="157"/>
      <c r="J52" s="157">
        <v>0.8</v>
      </c>
      <c r="K52" s="157"/>
      <c r="L52" s="150" t="s">
        <v>460</v>
      </c>
      <c r="M52" s="150" t="s">
        <v>324</v>
      </c>
      <c r="N52" s="944"/>
      <c r="O52" t="str">
        <f t="shared" si="0"/>
        <v>Gestión Académica Estudiantil</v>
      </c>
    </row>
    <row r="53" spans="1:15" ht="132" x14ac:dyDescent="0.25">
      <c r="A53" s="277" t="s">
        <v>318</v>
      </c>
      <c r="B53" s="267" t="s">
        <v>450</v>
      </c>
      <c r="C53" s="152" t="s">
        <v>461</v>
      </c>
      <c r="D53" s="170" t="s">
        <v>462</v>
      </c>
      <c r="E53" s="150" t="s">
        <v>2</v>
      </c>
      <c r="F53" s="150" t="s">
        <v>463</v>
      </c>
      <c r="G53" s="156">
        <v>0.87829999999999997</v>
      </c>
      <c r="H53" s="157">
        <f>100%-11%</f>
        <v>0.89</v>
      </c>
      <c r="I53" s="157"/>
      <c r="J53" s="157">
        <v>0.90100000000000002</v>
      </c>
      <c r="K53" s="157"/>
      <c r="L53" s="150" t="s">
        <v>464</v>
      </c>
      <c r="M53" s="150" t="s">
        <v>465</v>
      </c>
      <c r="N53" s="944"/>
      <c r="O53" t="str">
        <f t="shared" si="0"/>
        <v>Gestión Académica Estudiantil</v>
      </c>
    </row>
    <row r="54" spans="1:15" ht="82.5" x14ac:dyDescent="0.25">
      <c r="A54" s="277" t="s">
        <v>318</v>
      </c>
      <c r="B54" s="267" t="s">
        <v>450</v>
      </c>
      <c r="C54" s="152" t="s">
        <v>466</v>
      </c>
      <c r="D54" s="152" t="s">
        <v>467</v>
      </c>
      <c r="E54" s="150" t="s">
        <v>2</v>
      </c>
      <c r="F54" s="150" t="s">
        <v>468</v>
      </c>
      <c r="G54" s="176">
        <v>0.49120000000000003</v>
      </c>
      <c r="H54" s="157">
        <v>0.50360000000000005</v>
      </c>
      <c r="I54" s="157"/>
      <c r="J54" s="157">
        <v>0.50360000000000005</v>
      </c>
      <c r="K54" s="157"/>
      <c r="L54" s="150" t="s">
        <v>469</v>
      </c>
      <c r="M54" s="150" t="s">
        <v>470</v>
      </c>
      <c r="N54" s="944"/>
      <c r="O54" t="str">
        <f t="shared" si="0"/>
        <v>Gestión Académica Estudiantil</v>
      </c>
    </row>
    <row r="55" spans="1:15" ht="132" x14ac:dyDescent="0.25">
      <c r="A55" s="277" t="s">
        <v>318</v>
      </c>
      <c r="B55" s="267" t="s">
        <v>450</v>
      </c>
      <c r="C55" s="152" t="s">
        <v>471</v>
      </c>
      <c r="D55" s="170" t="s">
        <v>472</v>
      </c>
      <c r="E55" s="150" t="s">
        <v>2</v>
      </c>
      <c r="F55" s="150" t="s">
        <v>473</v>
      </c>
      <c r="G55" s="156">
        <v>0.69350000000000001</v>
      </c>
      <c r="H55" s="156">
        <v>0.65</v>
      </c>
      <c r="I55" s="156"/>
      <c r="J55" s="156" t="s">
        <v>764</v>
      </c>
      <c r="K55" s="156"/>
      <c r="L55" s="150" t="s">
        <v>474</v>
      </c>
      <c r="M55" s="150" t="s">
        <v>470</v>
      </c>
      <c r="N55" s="944"/>
      <c r="O55" t="str">
        <f t="shared" si="0"/>
        <v>Gestión Académica Estudiantil</v>
      </c>
    </row>
    <row r="56" spans="1:15" ht="49.5" x14ac:dyDescent="0.25">
      <c r="A56" s="277" t="s">
        <v>318</v>
      </c>
      <c r="B56" s="267" t="s">
        <v>450</v>
      </c>
      <c r="C56" s="177" t="s">
        <v>475</v>
      </c>
      <c r="D56" s="177" t="s">
        <v>476</v>
      </c>
      <c r="E56" s="178" t="s">
        <v>2</v>
      </c>
      <c r="F56" s="177" t="s">
        <v>477</v>
      </c>
      <c r="G56" s="179">
        <v>0.86</v>
      </c>
      <c r="H56" s="302">
        <v>0.9</v>
      </c>
      <c r="I56" s="180"/>
      <c r="J56" s="302">
        <v>0.90100000000000002</v>
      </c>
      <c r="K56" s="180"/>
      <c r="L56" s="288" t="s">
        <v>478</v>
      </c>
      <c r="M56" s="178" t="s">
        <v>470</v>
      </c>
      <c r="N56" s="945"/>
      <c r="O56" t="str">
        <f t="shared" si="0"/>
        <v>Gestión Académica Estudiantil</v>
      </c>
    </row>
    <row r="57" spans="1:15" ht="297" x14ac:dyDescent="0.25">
      <c r="A57" s="278" t="s">
        <v>479</v>
      </c>
      <c r="B57" s="186" t="s">
        <v>480</v>
      </c>
      <c r="C57" s="181" t="s">
        <v>481</v>
      </c>
      <c r="D57" s="182" t="s">
        <v>482</v>
      </c>
      <c r="E57" s="182" t="s">
        <v>2</v>
      </c>
      <c r="F57" s="183" t="s">
        <v>483</v>
      </c>
      <c r="G57" s="183">
        <v>0</v>
      </c>
      <c r="H57" s="183">
        <v>0.01</v>
      </c>
      <c r="I57" s="183"/>
      <c r="J57" s="183">
        <v>0.4</v>
      </c>
      <c r="K57" s="183"/>
      <c r="L57" s="182" t="s">
        <v>484</v>
      </c>
      <c r="M57" s="184" t="s">
        <v>163</v>
      </c>
      <c r="N57" s="184" t="s">
        <v>485</v>
      </c>
      <c r="O57" t="str">
        <f t="shared" si="0"/>
        <v>FORMACIÓN PARA LA VIDA</v>
      </c>
    </row>
    <row r="58" spans="1:15" ht="198" x14ac:dyDescent="0.25">
      <c r="A58" s="278" t="s">
        <v>479</v>
      </c>
      <c r="B58" s="186" t="s">
        <v>480</v>
      </c>
      <c r="C58" s="181" t="s">
        <v>486</v>
      </c>
      <c r="D58" s="182" t="s">
        <v>487</v>
      </c>
      <c r="E58" s="182" t="s">
        <v>2</v>
      </c>
      <c r="F58" s="183" t="s">
        <v>488</v>
      </c>
      <c r="G58" s="299">
        <v>0.56200000000000006</v>
      </c>
      <c r="H58" s="185">
        <v>0.7</v>
      </c>
      <c r="I58" s="185"/>
      <c r="J58" s="185">
        <v>1</v>
      </c>
      <c r="K58" s="185"/>
      <c r="L58" s="182" t="s">
        <v>489</v>
      </c>
      <c r="M58" s="184" t="s">
        <v>163</v>
      </c>
      <c r="N58" s="184" t="s">
        <v>490</v>
      </c>
      <c r="O58" t="str">
        <f t="shared" si="0"/>
        <v>FORMACIÓN PARA LA VIDA</v>
      </c>
    </row>
    <row r="59" spans="1:15" ht="181.5" x14ac:dyDescent="0.25">
      <c r="A59" s="278" t="s">
        <v>479</v>
      </c>
      <c r="B59" s="186" t="s">
        <v>480</v>
      </c>
      <c r="C59" s="181" t="s">
        <v>491</v>
      </c>
      <c r="D59" s="182" t="s">
        <v>492</v>
      </c>
      <c r="E59" s="182" t="s">
        <v>2</v>
      </c>
      <c r="F59" s="183" t="s">
        <v>493</v>
      </c>
      <c r="G59" s="183">
        <v>0.81</v>
      </c>
      <c r="H59" s="183">
        <v>0.85</v>
      </c>
      <c r="I59" s="183"/>
      <c r="J59" s="183">
        <v>1</v>
      </c>
      <c r="K59" s="183"/>
      <c r="L59" s="182" t="s">
        <v>494</v>
      </c>
      <c r="M59" s="184" t="s">
        <v>163</v>
      </c>
      <c r="N59" s="184" t="s">
        <v>490</v>
      </c>
      <c r="O59" t="str">
        <f t="shared" si="0"/>
        <v>FORMACIÓN PARA LA VIDA</v>
      </c>
    </row>
    <row r="60" spans="1:15" ht="148.5" x14ac:dyDescent="0.25">
      <c r="A60" s="278" t="s">
        <v>479</v>
      </c>
      <c r="B60" s="186" t="s">
        <v>480</v>
      </c>
      <c r="C60" s="181" t="s">
        <v>495</v>
      </c>
      <c r="D60" s="182" t="s">
        <v>496</v>
      </c>
      <c r="E60" s="182" t="s">
        <v>2</v>
      </c>
      <c r="F60" s="183" t="s">
        <v>497</v>
      </c>
      <c r="G60" s="188">
        <v>0.63690000000000002</v>
      </c>
      <c r="H60" s="183">
        <v>0.64</v>
      </c>
      <c r="I60" s="183"/>
      <c r="J60" s="183">
        <v>0.7</v>
      </c>
      <c r="K60" s="183"/>
      <c r="L60" s="182" t="s">
        <v>498</v>
      </c>
      <c r="M60" s="184" t="s">
        <v>163</v>
      </c>
      <c r="N60" s="184" t="s">
        <v>499</v>
      </c>
      <c r="O60" t="str">
        <f t="shared" si="0"/>
        <v>FORMACIÓN PARA LA VIDA</v>
      </c>
    </row>
    <row r="61" spans="1:15" ht="280.5" x14ac:dyDescent="0.25">
      <c r="A61" s="278" t="s">
        <v>479</v>
      </c>
      <c r="B61" s="186" t="s">
        <v>500</v>
      </c>
      <c r="C61" s="187" t="s">
        <v>501</v>
      </c>
      <c r="D61" s="187" t="s">
        <v>502</v>
      </c>
      <c r="E61" s="187" t="s">
        <v>503</v>
      </c>
      <c r="F61" s="187" t="s">
        <v>504</v>
      </c>
      <c r="G61" s="188" t="s">
        <v>763</v>
      </c>
      <c r="H61" s="189" t="s">
        <v>505</v>
      </c>
      <c r="I61" s="189"/>
      <c r="J61" s="189" t="s">
        <v>765</v>
      </c>
      <c r="K61" s="189"/>
      <c r="L61" s="182" t="s">
        <v>506</v>
      </c>
      <c r="M61" s="190" t="s">
        <v>163</v>
      </c>
      <c r="N61" s="191" t="s">
        <v>507</v>
      </c>
      <c r="O61" t="str">
        <f t="shared" si="0"/>
        <v>Gestión Estratégica</v>
      </c>
    </row>
    <row r="62" spans="1:15" ht="214.5" x14ac:dyDescent="0.25">
      <c r="A62" s="278" t="s">
        <v>479</v>
      </c>
      <c r="B62" s="186" t="s">
        <v>508</v>
      </c>
      <c r="C62" s="192" t="s">
        <v>509</v>
      </c>
      <c r="D62" s="193" t="s">
        <v>510</v>
      </c>
      <c r="E62" s="182" t="s">
        <v>182</v>
      </c>
      <c r="F62" s="193" t="s">
        <v>511</v>
      </c>
      <c r="G62" s="195">
        <v>2</v>
      </c>
      <c r="H62" s="195">
        <v>2</v>
      </c>
      <c r="I62" s="195"/>
      <c r="J62" s="195">
        <v>3</v>
      </c>
      <c r="K62" s="195"/>
      <c r="L62" s="182" t="s">
        <v>512</v>
      </c>
      <c r="M62" s="190" t="s">
        <v>163</v>
      </c>
      <c r="N62" s="191" t="s">
        <v>513</v>
      </c>
      <c r="O62" t="str">
        <f t="shared" si="0"/>
        <v>GESTIÓN SOCIAL</v>
      </c>
    </row>
    <row r="63" spans="1:15" ht="280.5" x14ac:dyDescent="0.25">
      <c r="A63" s="278" t="s">
        <v>479</v>
      </c>
      <c r="B63" s="186" t="s">
        <v>508</v>
      </c>
      <c r="C63" s="196" t="s">
        <v>514</v>
      </c>
      <c r="D63" s="193" t="s">
        <v>166</v>
      </c>
      <c r="E63" s="182" t="s">
        <v>2</v>
      </c>
      <c r="F63" s="193" t="s">
        <v>515</v>
      </c>
      <c r="G63" s="188">
        <v>0.77410000000000001</v>
      </c>
      <c r="H63" s="197">
        <v>0.75</v>
      </c>
      <c r="I63" s="197"/>
      <c r="J63" s="197">
        <v>0.94</v>
      </c>
      <c r="K63" s="197"/>
      <c r="L63" s="182" t="s">
        <v>516</v>
      </c>
      <c r="M63" s="190" t="s">
        <v>163</v>
      </c>
      <c r="N63" s="191" t="s">
        <v>517</v>
      </c>
      <c r="O63" t="str">
        <f t="shared" si="0"/>
        <v>GESTIÓN SOCIAL</v>
      </c>
    </row>
    <row r="64" spans="1:15" ht="214.5" x14ac:dyDescent="0.25">
      <c r="A64" s="278" t="s">
        <v>479</v>
      </c>
      <c r="B64" s="186" t="s">
        <v>508</v>
      </c>
      <c r="C64" s="181" t="s">
        <v>518</v>
      </c>
      <c r="D64" s="193" t="s">
        <v>519</v>
      </c>
      <c r="E64" s="182" t="s">
        <v>2</v>
      </c>
      <c r="F64" s="193" t="s">
        <v>520</v>
      </c>
      <c r="G64" s="188">
        <v>1</v>
      </c>
      <c r="H64" s="197">
        <v>0.9</v>
      </c>
      <c r="I64" s="197"/>
      <c r="J64" s="197">
        <v>0.9</v>
      </c>
      <c r="K64" s="197"/>
      <c r="L64" s="182" t="s">
        <v>521</v>
      </c>
      <c r="M64" s="190" t="s">
        <v>163</v>
      </c>
      <c r="N64" s="191" t="s">
        <v>517</v>
      </c>
      <c r="O64" t="str">
        <f t="shared" si="0"/>
        <v>GESTIÓN SOCIAL</v>
      </c>
    </row>
    <row r="65" spans="1:15" ht="313.5" x14ac:dyDescent="0.25">
      <c r="A65" s="278" t="s">
        <v>479</v>
      </c>
      <c r="B65" s="186" t="s">
        <v>508</v>
      </c>
      <c r="C65" s="194" t="s">
        <v>522</v>
      </c>
      <c r="D65" s="198" t="s">
        <v>523</v>
      </c>
      <c r="E65" s="182" t="s">
        <v>2</v>
      </c>
      <c r="F65" s="193" t="s">
        <v>524</v>
      </c>
      <c r="G65" s="195">
        <v>4.2</v>
      </c>
      <c r="H65" s="195">
        <v>3</v>
      </c>
      <c r="I65" s="195"/>
      <c r="J65" s="195">
        <v>5</v>
      </c>
      <c r="K65" s="195"/>
      <c r="L65" s="182" t="s">
        <v>525</v>
      </c>
      <c r="M65" s="190" t="s">
        <v>163</v>
      </c>
      <c r="N65" s="191" t="s">
        <v>517</v>
      </c>
      <c r="O65" t="str">
        <f t="shared" si="0"/>
        <v>GESTIÓN SOCIAL</v>
      </c>
    </row>
    <row r="66" spans="1:15" ht="280.5" x14ac:dyDescent="0.25">
      <c r="A66" s="278" t="s">
        <v>479</v>
      </c>
      <c r="B66" s="268" t="s">
        <v>526</v>
      </c>
      <c r="C66" s="181" t="s">
        <v>527</v>
      </c>
      <c r="D66" s="193" t="s">
        <v>528</v>
      </c>
      <c r="E66" s="182" t="s">
        <v>2</v>
      </c>
      <c r="F66" s="193" t="s">
        <v>529</v>
      </c>
      <c r="G66" s="299">
        <v>0.997</v>
      </c>
      <c r="H66" s="199">
        <v>1</v>
      </c>
      <c r="I66" s="199"/>
      <c r="J66" s="199">
        <v>1</v>
      </c>
      <c r="K66" s="199"/>
      <c r="L66" s="182" t="s">
        <v>530</v>
      </c>
      <c r="M66" s="190" t="s">
        <v>163</v>
      </c>
      <c r="N66" s="191" t="s">
        <v>531</v>
      </c>
      <c r="O66" t="str">
        <f t="shared" si="0"/>
        <v>PAI</v>
      </c>
    </row>
    <row r="67" spans="1:15" ht="297" x14ac:dyDescent="0.25">
      <c r="A67" s="278" t="s">
        <v>479</v>
      </c>
      <c r="B67" s="268" t="s">
        <v>526</v>
      </c>
      <c r="C67" s="181" t="s">
        <v>532</v>
      </c>
      <c r="D67" s="187" t="s">
        <v>533</v>
      </c>
      <c r="E67" s="62" t="s">
        <v>2</v>
      </c>
      <c r="F67" s="187" t="s">
        <v>534</v>
      </c>
      <c r="G67" s="188">
        <v>0.70340000000000003</v>
      </c>
      <c r="H67" s="197">
        <v>0.75</v>
      </c>
      <c r="I67" s="197"/>
      <c r="J67" s="197">
        <v>0.94</v>
      </c>
      <c r="K67" s="197"/>
      <c r="L67" s="182" t="s">
        <v>535</v>
      </c>
      <c r="M67" s="190" t="s">
        <v>163</v>
      </c>
      <c r="N67" s="191" t="s">
        <v>531</v>
      </c>
      <c r="O67" t="str">
        <f t="shared" si="0"/>
        <v>PAI</v>
      </c>
    </row>
    <row r="68" spans="1:15" ht="165" x14ac:dyDescent="0.25">
      <c r="A68" s="278" t="s">
        <v>479</v>
      </c>
      <c r="B68" s="200" t="s">
        <v>536</v>
      </c>
      <c r="C68" s="201" t="s">
        <v>537</v>
      </c>
      <c r="D68" s="202" t="s">
        <v>538</v>
      </c>
      <c r="E68" s="203" t="s">
        <v>2</v>
      </c>
      <c r="F68" s="202" t="s">
        <v>539</v>
      </c>
      <c r="G68" s="188">
        <v>0.34789999999999999</v>
      </c>
      <c r="H68" s="197">
        <v>0.3</v>
      </c>
      <c r="I68" s="197"/>
      <c r="J68" s="197">
        <v>0.2</v>
      </c>
      <c r="K68" s="197"/>
      <c r="L68" s="182" t="s">
        <v>540</v>
      </c>
      <c r="M68" s="190" t="s">
        <v>163</v>
      </c>
      <c r="N68" s="182" t="s">
        <v>541</v>
      </c>
      <c r="O68" t="str">
        <f t="shared" ref="O68:O107" si="1">B68</f>
        <v>PROMOCIÓN DE LA SALUD INTEGRAL</v>
      </c>
    </row>
    <row r="69" spans="1:15" ht="231" x14ac:dyDescent="0.25">
      <c r="A69" s="279" t="s">
        <v>542</v>
      </c>
      <c r="B69" s="269" t="s">
        <v>543</v>
      </c>
      <c r="C69" s="204" t="s">
        <v>544</v>
      </c>
      <c r="D69" s="205" t="s">
        <v>545</v>
      </c>
      <c r="E69" s="206" t="s">
        <v>171</v>
      </c>
      <c r="F69" s="204" t="s">
        <v>546</v>
      </c>
      <c r="G69" s="204">
        <v>193</v>
      </c>
      <c r="H69" s="204">
        <v>198</v>
      </c>
      <c r="I69" s="204"/>
      <c r="J69" s="204">
        <v>218</v>
      </c>
      <c r="K69" s="204"/>
      <c r="L69" s="204" t="s">
        <v>547</v>
      </c>
      <c r="M69" s="204" t="s">
        <v>174</v>
      </c>
      <c r="N69" s="204" t="s">
        <v>548</v>
      </c>
      <c r="O69" t="str">
        <f t="shared" si="1"/>
        <v>CREACIÓN Y TRANSFORMACIÓN  DEL CONOCIMIENTO</v>
      </c>
    </row>
    <row r="70" spans="1:15" ht="231" x14ac:dyDescent="0.25">
      <c r="A70" s="279" t="s">
        <v>542</v>
      </c>
      <c r="B70" s="301" t="s">
        <v>543</v>
      </c>
      <c r="C70" s="300" t="s">
        <v>549</v>
      </c>
      <c r="D70" s="208" t="s">
        <v>550</v>
      </c>
      <c r="E70" s="209" t="s">
        <v>171</v>
      </c>
      <c r="F70" s="208" t="s">
        <v>551</v>
      </c>
      <c r="G70" s="207">
        <v>12</v>
      </c>
      <c r="H70" s="207">
        <v>10</v>
      </c>
      <c r="I70" s="208"/>
      <c r="J70" s="208">
        <v>17</v>
      </c>
      <c r="K70" s="208"/>
      <c r="L70" s="208" t="s">
        <v>552</v>
      </c>
      <c r="M70" s="207" t="s">
        <v>174</v>
      </c>
      <c r="N70" s="207" t="s">
        <v>548</v>
      </c>
      <c r="O70" t="str">
        <f t="shared" si="1"/>
        <v>CREACIÓN Y TRANSFORMACIÓN  DEL CONOCIMIENTO</v>
      </c>
    </row>
    <row r="71" spans="1:15" ht="198" x14ac:dyDescent="0.25">
      <c r="A71" s="279" t="s">
        <v>542</v>
      </c>
      <c r="B71" s="269" t="s">
        <v>543</v>
      </c>
      <c r="C71" s="207" t="s">
        <v>553</v>
      </c>
      <c r="D71" s="208" t="s">
        <v>554</v>
      </c>
      <c r="E71" s="209" t="s">
        <v>171</v>
      </c>
      <c r="F71" s="208" t="s">
        <v>555</v>
      </c>
      <c r="G71" s="207">
        <v>6</v>
      </c>
      <c r="H71" s="207">
        <v>9</v>
      </c>
      <c r="I71" s="208"/>
      <c r="J71" s="208">
        <v>12</v>
      </c>
      <c r="K71" s="208"/>
      <c r="L71" s="208" t="s">
        <v>556</v>
      </c>
      <c r="M71" s="207" t="s">
        <v>174</v>
      </c>
      <c r="N71" s="207" t="s">
        <v>548</v>
      </c>
      <c r="O71" t="str">
        <f t="shared" si="1"/>
        <v>CREACIÓN Y TRANSFORMACIÓN  DEL CONOCIMIENTO</v>
      </c>
    </row>
    <row r="72" spans="1:15" ht="198" x14ac:dyDescent="0.25">
      <c r="A72" s="279" t="s">
        <v>542</v>
      </c>
      <c r="B72" s="270" t="s">
        <v>212</v>
      </c>
      <c r="C72" s="207" t="s">
        <v>557</v>
      </c>
      <c r="D72" s="208" t="s">
        <v>558</v>
      </c>
      <c r="E72" s="209" t="s">
        <v>171</v>
      </c>
      <c r="F72" s="207" t="s">
        <v>559</v>
      </c>
      <c r="G72" s="207">
        <v>82</v>
      </c>
      <c r="H72" s="207">
        <v>82</v>
      </c>
      <c r="I72" s="207"/>
      <c r="J72" s="207">
        <v>85</v>
      </c>
      <c r="K72" s="207"/>
      <c r="L72" s="207" t="s">
        <v>560</v>
      </c>
      <c r="M72" s="207" t="s">
        <v>561</v>
      </c>
      <c r="N72" s="207" t="s">
        <v>548</v>
      </c>
      <c r="O72" t="str">
        <f t="shared" si="1"/>
        <v>DESARROLLO INSTITUCIONAL</v>
      </c>
    </row>
    <row r="73" spans="1:15" ht="280.5" x14ac:dyDescent="0.25">
      <c r="A73" s="279" t="s">
        <v>542</v>
      </c>
      <c r="B73" s="270" t="s">
        <v>212</v>
      </c>
      <c r="C73" s="207" t="s">
        <v>562</v>
      </c>
      <c r="D73" s="207" t="s">
        <v>563</v>
      </c>
      <c r="E73" s="209" t="s">
        <v>2</v>
      </c>
      <c r="F73" s="207" t="s">
        <v>564</v>
      </c>
      <c r="G73" s="210">
        <v>0.77</v>
      </c>
      <c r="H73" s="211">
        <v>0.8</v>
      </c>
      <c r="I73" s="211"/>
      <c r="J73" s="211">
        <v>0.8</v>
      </c>
      <c r="K73" s="211"/>
      <c r="L73" s="207" t="s">
        <v>565</v>
      </c>
      <c r="M73" s="207" t="s">
        <v>566</v>
      </c>
      <c r="N73" s="207" t="s">
        <v>548</v>
      </c>
      <c r="O73" t="str">
        <f t="shared" si="1"/>
        <v>DESARROLLO INSTITUCIONAL</v>
      </c>
    </row>
    <row r="74" spans="1:15" ht="231" x14ac:dyDescent="0.25">
      <c r="A74" s="279" t="s">
        <v>542</v>
      </c>
      <c r="B74" s="270" t="s">
        <v>212</v>
      </c>
      <c r="C74" s="212" t="s">
        <v>567</v>
      </c>
      <c r="D74" s="212" t="s">
        <v>568</v>
      </c>
      <c r="E74" s="209" t="s">
        <v>171</v>
      </c>
      <c r="F74" s="212" t="s">
        <v>569</v>
      </c>
      <c r="G74" s="212">
        <v>34</v>
      </c>
      <c r="H74" s="212">
        <v>40</v>
      </c>
      <c r="I74" s="212"/>
      <c r="J74" s="212">
        <v>24</v>
      </c>
      <c r="K74" s="212"/>
      <c r="L74" s="212" t="s">
        <v>570</v>
      </c>
      <c r="M74" s="212" t="s">
        <v>571</v>
      </c>
      <c r="N74" s="212" t="s">
        <v>548</v>
      </c>
      <c r="O74" t="str">
        <f t="shared" si="1"/>
        <v>DESARROLLO INSTITUCIONAL</v>
      </c>
    </row>
    <row r="75" spans="1:15" ht="148.5" x14ac:dyDescent="0.25">
      <c r="A75" s="279" t="s">
        <v>542</v>
      </c>
      <c r="B75" s="270" t="s">
        <v>212</v>
      </c>
      <c r="C75" s="213" t="s">
        <v>572</v>
      </c>
      <c r="D75" s="214" t="s">
        <v>573</v>
      </c>
      <c r="E75" s="215" t="s">
        <v>378</v>
      </c>
      <c r="F75" s="213" t="s">
        <v>574</v>
      </c>
      <c r="G75" s="213">
        <v>0</v>
      </c>
      <c r="H75" s="215">
        <v>1.2</v>
      </c>
      <c r="I75" s="215"/>
      <c r="J75" s="215" t="s">
        <v>764</v>
      </c>
      <c r="K75" s="215"/>
      <c r="L75" s="213" t="s">
        <v>575</v>
      </c>
      <c r="M75" s="216" t="s">
        <v>576</v>
      </c>
      <c r="N75" s="213" t="s">
        <v>548</v>
      </c>
      <c r="O75" t="str">
        <f t="shared" si="1"/>
        <v>DESARROLLO INSTITUCIONAL</v>
      </c>
    </row>
    <row r="76" spans="1:15" ht="264" x14ac:dyDescent="0.25">
      <c r="A76" s="279" t="s">
        <v>542</v>
      </c>
      <c r="B76" s="270" t="s">
        <v>577</v>
      </c>
      <c r="C76" s="204" t="s">
        <v>578</v>
      </c>
      <c r="D76" s="204" t="s">
        <v>579</v>
      </c>
      <c r="E76" s="209" t="s">
        <v>171</v>
      </c>
      <c r="F76" s="204" t="s">
        <v>580</v>
      </c>
      <c r="G76" s="204">
        <v>67</v>
      </c>
      <c r="H76" s="204">
        <v>12</v>
      </c>
      <c r="I76" s="204"/>
      <c r="J76" s="204">
        <v>125</v>
      </c>
      <c r="K76" s="204"/>
      <c r="L76" s="204" t="s">
        <v>581</v>
      </c>
      <c r="M76" s="205" t="s">
        <v>582</v>
      </c>
      <c r="N76" s="213" t="s">
        <v>583</v>
      </c>
      <c r="O76" t="str">
        <f t="shared" si="1"/>
        <v>GESTIÓN, TRANSFERENCIA O APLICACIÓN DEL CONOCIMIENTO</v>
      </c>
    </row>
    <row r="77" spans="1:15" ht="214.5" x14ac:dyDescent="0.25">
      <c r="A77" s="279" t="s">
        <v>542</v>
      </c>
      <c r="B77" s="270" t="s">
        <v>577</v>
      </c>
      <c r="C77" s="207" t="s">
        <v>584</v>
      </c>
      <c r="D77" s="208" t="s">
        <v>585</v>
      </c>
      <c r="E77" s="209" t="s">
        <v>171</v>
      </c>
      <c r="F77" s="207" t="s">
        <v>586</v>
      </c>
      <c r="G77" s="207">
        <v>4243</v>
      </c>
      <c r="H77" s="207">
        <v>1000</v>
      </c>
      <c r="I77" s="207"/>
      <c r="J77" s="207">
        <v>200</v>
      </c>
      <c r="K77" s="207"/>
      <c r="L77" s="207" t="s">
        <v>587</v>
      </c>
      <c r="M77" s="207"/>
      <c r="N77" s="204" t="s">
        <v>583</v>
      </c>
      <c r="O77" t="str">
        <f t="shared" si="1"/>
        <v>GESTIÓN, TRANSFERENCIA O APLICACIÓN DEL CONOCIMIENTO</v>
      </c>
    </row>
    <row r="78" spans="1:15" ht="132" x14ac:dyDescent="0.25">
      <c r="A78" s="279" t="s">
        <v>542</v>
      </c>
      <c r="B78" s="271" t="s">
        <v>588</v>
      </c>
      <c r="C78" s="213" t="s">
        <v>589</v>
      </c>
      <c r="D78" s="213" t="s">
        <v>590</v>
      </c>
      <c r="E78" s="217" t="s">
        <v>182</v>
      </c>
      <c r="F78" s="213" t="s">
        <v>591</v>
      </c>
      <c r="G78" s="213">
        <v>68</v>
      </c>
      <c r="H78" s="213">
        <v>68</v>
      </c>
      <c r="I78" s="213"/>
      <c r="J78" s="213">
        <v>70</v>
      </c>
      <c r="K78" s="213"/>
      <c r="L78" s="213" t="s">
        <v>592</v>
      </c>
      <c r="M78" s="213" t="s">
        <v>593</v>
      </c>
      <c r="N78" s="218" t="s">
        <v>594</v>
      </c>
      <c r="O78" t="str">
        <f t="shared" si="1"/>
        <v>Generación de desarrollo social y cultural a través de la extensión</v>
      </c>
    </row>
    <row r="79" spans="1:15" ht="132" x14ac:dyDescent="0.25">
      <c r="A79" s="279" t="s">
        <v>542</v>
      </c>
      <c r="B79" s="271" t="s">
        <v>588</v>
      </c>
      <c r="C79" s="213" t="s">
        <v>595</v>
      </c>
      <c r="D79" s="213" t="s">
        <v>596</v>
      </c>
      <c r="E79" s="217" t="s">
        <v>182</v>
      </c>
      <c r="F79" s="213" t="s">
        <v>597</v>
      </c>
      <c r="G79" s="213" t="s">
        <v>764</v>
      </c>
      <c r="H79" s="213">
        <v>610</v>
      </c>
      <c r="I79" s="213"/>
      <c r="J79" s="213" t="s">
        <v>764</v>
      </c>
      <c r="K79" s="213"/>
      <c r="L79" s="217" t="s">
        <v>598</v>
      </c>
      <c r="M79" s="217" t="s">
        <v>599</v>
      </c>
      <c r="N79" s="218" t="s">
        <v>594</v>
      </c>
      <c r="O79" t="str">
        <f t="shared" si="1"/>
        <v>Generación de desarrollo social y cultural a través de la extensión</v>
      </c>
    </row>
    <row r="80" spans="1:15" ht="132" x14ac:dyDescent="0.25">
      <c r="A80" s="279" t="s">
        <v>542</v>
      </c>
      <c r="B80" s="271" t="s">
        <v>588</v>
      </c>
      <c r="C80" s="213" t="s">
        <v>600</v>
      </c>
      <c r="D80" s="213" t="s">
        <v>601</v>
      </c>
      <c r="E80" s="217" t="s">
        <v>182</v>
      </c>
      <c r="F80" s="219" t="s">
        <v>602</v>
      </c>
      <c r="G80" s="213" t="s">
        <v>764</v>
      </c>
      <c r="H80" s="213">
        <v>155</v>
      </c>
      <c r="I80" s="213"/>
      <c r="J80" s="213" t="s">
        <v>764</v>
      </c>
      <c r="K80" s="213"/>
      <c r="L80" s="217" t="s">
        <v>603</v>
      </c>
      <c r="M80" s="217" t="s">
        <v>604</v>
      </c>
      <c r="N80" s="218" t="s">
        <v>594</v>
      </c>
      <c r="O80" t="str">
        <f t="shared" si="1"/>
        <v>Generación de desarrollo social y cultural a través de la extensión</v>
      </c>
    </row>
    <row r="81" spans="1:15" ht="66" x14ac:dyDescent="0.25">
      <c r="A81" s="279" t="s">
        <v>542</v>
      </c>
      <c r="B81" s="271" t="s">
        <v>588</v>
      </c>
      <c r="C81" s="213" t="s">
        <v>103</v>
      </c>
      <c r="D81" s="213" t="s">
        <v>605</v>
      </c>
      <c r="E81" s="217" t="s">
        <v>182</v>
      </c>
      <c r="F81" s="213" t="s">
        <v>606</v>
      </c>
      <c r="G81" s="213" t="s">
        <v>764</v>
      </c>
      <c r="H81" s="213">
        <v>1800</v>
      </c>
      <c r="I81" s="213"/>
      <c r="J81" s="213" t="s">
        <v>764</v>
      </c>
      <c r="K81" s="213"/>
      <c r="L81" s="217" t="s">
        <v>607</v>
      </c>
      <c r="M81" s="217" t="s">
        <v>608</v>
      </c>
      <c r="N81" s="217" t="s">
        <v>609</v>
      </c>
      <c r="O81" t="str">
        <f t="shared" si="1"/>
        <v>Generación de desarrollo social y cultural a través de la extensión</v>
      </c>
    </row>
    <row r="82" spans="1:15" ht="66" x14ac:dyDescent="0.25">
      <c r="A82" s="279" t="s">
        <v>542</v>
      </c>
      <c r="B82" s="271" t="s">
        <v>588</v>
      </c>
      <c r="C82" s="213" t="s">
        <v>610</v>
      </c>
      <c r="D82" s="213" t="s">
        <v>611</v>
      </c>
      <c r="E82" s="217" t="s">
        <v>182</v>
      </c>
      <c r="F82" s="213" t="s">
        <v>612</v>
      </c>
      <c r="G82" s="213" t="s">
        <v>764</v>
      </c>
      <c r="H82" s="213">
        <v>20</v>
      </c>
      <c r="I82" s="213"/>
      <c r="J82" s="213" t="s">
        <v>764</v>
      </c>
      <c r="K82" s="213"/>
      <c r="L82" s="217" t="s">
        <v>613</v>
      </c>
      <c r="M82" s="213" t="s">
        <v>614</v>
      </c>
      <c r="N82" s="217" t="s">
        <v>609</v>
      </c>
      <c r="O82" t="str">
        <f t="shared" si="1"/>
        <v>Generación de desarrollo social y cultural a través de la extensión</v>
      </c>
    </row>
    <row r="83" spans="1:15" ht="165" x14ac:dyDescent="0.25">
      <c r="A83" s="280" t="s">
        <v>615</v>
      </c>
      <c r="B83" s="272" t="s">
        <v>616</v>
      </c>
      <c r="C83" s="220" t="s">
        <v>617</v>
      </c>
      <c r="D83" s="221" t="s">
        <v>618</v>
      </c>
      <c r="E83" s="220" t="s">
        <v>2</v>
      </c>
      <c r="F83" s="220" t="s">
        <v>619</v>
      </c>
      <c r="G83" s="222">
        <v>0.1</v>
      </c>
      <c r="H83" s="223">
        <v>0.1</v>
      </c>
      <c r="I83" s="223"/>
      <c r="J83" s="223">
        <v>0.2</v>
      </c>
      <c r="K83" s="223"/>
      <c r="L83" s="223" t="s">
        <v>620</v>
      </c>
      <c r="M83" s="220" t="s">
        <v>621</v>
      </c>
      <c r="N83" s="220" t="s">
        <v>622</v>
      </c>
      <c r="O83" t="str">
        <f t="shared" si="1"/>
        <v>Nivel de internacionalización</v>
      </c>
    </row>
    <row r="84" spans="1:15" ht="66" x14ac:dyDescent="0.25">
      <c r="A84" s="280" t="s">
        <v>615</v>
      </c>
      <c r="B84" s="272" t="s">
        <v>616</v>
      </c>
      <c r="C84" s="220" t="s">
        <v>623</v>
      </c>
      <c r="D84" s="221" t="s">
        <v>624</v>
      </c>
      <c r="E84" s="220" t="s">
        <v>2</v>
      </c>
      <c r="F84" s="220" t="s">
        <v>625</v>
      </c>
      <c r="G84" s="222">
        <v>0.372</v>
      </c>
      <c r="H84" s="224">
        <v>0.4</v>
      </c>
      <c r="I84" s="224"/>
      <c r="J84" s="224">
        <v>0.5</v>
      </c>
      <c r="K84" s="224"/>
      <c r="L84" s="223" t="s">
        <v>626</v>
      </c>
      <c r="M84" s="220" t="s">
        <v>621</v>
      </c>
      <c r="N84" s="220" t="s">
        <v>622</v>
      </c>
      <c r="O84" t="str">
        <f t="shared" si="1"/>
        <v>Nivel de internacionalización</v>
      </c>
    </row>
    <row r="85" spans="1:15" ht="49.5" x14ac:dyDescent="0.25">
      <c r="A85" s="280" t="s">
        <v>615</v>
      </c>
      <c r="B85" s="272" t="s">
        <v>616</v>
      </c>
      <c r="C85" s="220" t="s">
        <v>627</v>
      </c>
      <c r="D85" s="221" t="s">
        <v>628</v>
      </c>
      <c r="E85" s="220" t="s">
        <v>2</v>
      </c>
      <c r="F85" s="220" t="s">
        <v>629</v>
      </c>
      <c r="G85" s="223">
        <v>0.18</v>
      </c>
      <c r="H85" s="225">
        <v>0.19</v>
      </c>
      <c r="I85" s="225"/>
      <c r="J85" s="225">
        <v>0.34</v>
      </c>
      <c r="K85" s="225"/>
      <c r="L85" s="223" t="s">
        <v>630</v>
      </c>
      <c r="M85" s="220" t="s">
        <v>621</v>
      </c>
      <c r="N85" s="220" t="s">
        <v>631</v>
      </c>
      <c r="O85" t="str">
        <f t="shared" si="1"/>
        <v>Nivel de internacionalización</v>
      </c>
    </row>
    <row r="86" spans="1:15" ht="49.5" x14ac:dyDescent="0.25">
      <c r="A86" s="280" t="s">
        <v>615</v>
      </c>
      <c r="B86" s="272" t="s">
        <v>616</v>
      </c>
      <c r="C86" s="220" t="s">
        <v>632</v>
      </c>
      <c r="D86" s="221" t="s">
        <v>633</v>
      </c>
      <c r="E86" s="220" t="s">
        <v>182</v>
      </c>
      <c r="F86" s="220" t="s">
        <v>634</v>
      </c>
      <c r="G86" s="226">
        <v>12</v>
      </c>
      <c r="H86" s="226">
        <v>10</v>
      </c>
      <c r="I86" s="226"/>
      <c r="J86" s="226" t="s">
        <v>764</v>
      </c>
      <c r="K86" s="226"/>
      <c r="L86" s="223" t="s">
        <v>635</v>
      </c>
      <c r="M86" s="220" t="s">
        <v>636</v>
      </c>
      <c r="N86" s="220" t="s">
        <v>637</v>
      </c>
      <c r="O86" t="str">
        <f t="shared" si="1"/>
        <v>Nivel de internacionalización</v>
      </c>
    </row>
    <row r="87" spans="1:15" ht="49.5" x14ac:dyDescent="0.25">
      <c r="A87" s="280" t="s">
        <v>615</v>
      </c>
      <c r="B87" s="272" t="s">
        <v>616</v>
      </c>
      <c r="C87" s="227" t="s">
        <v>638</v>
      </c>
      <c r="D87" s="227" t="s">
        <v>639</v>
      </c>
      <c r="E87" s="220" t="s">
        <v>182</v>
      </c>
      <c r="F87" s="227" t="s">
        <v>640</v>
      </c>
      <c r="G87" s="226">
        <v>36</v>
      </c>
      <c r="H87" s="228">
        <v>43</v>
      </c>
      <c r="I87" s="228"/>
      <c r="J87" s="228" t="s">
        <v>764</v>
      </c>
      <c r="K87" s="228"/>
      <c r="L87" s="223" t="s">
        <v>641</v>
      </c>
      <c r="M87" s="220" t="s">
        <v>636</v>
      </c>
      <c r="N87" s="227" t="s">
        <v>637</v>
      </c>
      <c r="O87" t="str">
        <f t="shared" si="1"/>
        <v>Nivel de internacionalización</v>
      </c>
    </row>
    <row r="88" spans="1:15" ht="82.5" x14ac:dyDescent="0.25">
      <c r="A88" s="280" t="s">
        <v>615</v>
      </c>
      <c r="B88" s="272" t="s">
        <v>616</v>
      </c>
      <c r="C88" s="220" t="s">
        <v>642</v>
      </c>
      <c r="D88" s="221" t="s">
        <v>643</v>
      </c>
      <c r="E88" s="220" t="s">
        <v>182</v>
      </c>
      <c r="F88" s="220" t="s">
        <v>644</v>
      </c>
      <c r="G88" s="229">
        <v>77</v>
      </c>
      <c r="H88" s="229">
        <v>60</v>
      </c>
      <c r="I88" s="229"/>
      <c r="J88" s="229">
        <v>70</v>
      </c>
      <c r="K88" s="229"/>
      <c r="L88" s="223" t="s">
        <v>645</v>
      </c>
      <c r="M88" s="220" t="s">
        <v>646</v>
      </c>
      <c r="N88" s="220" t="s">
        <v>647</v>
      </c>
      <c r="O88" t="str">
        <f t="shared" si="1"/>
        <v>Nivel de internacionalización</v>
      </c>
    </row>
    <row r="89" spans="1:15" ht="66" x14ac:dyDescent="0.25">
      <c r="A89" s="280" t="s">
        <v>615</v>
      </c>
      <c r="B89" s="272" t="s">
        <v>616</v>
      </c>
      <c r="C89" s="220" t="s">
        <v>648</v>
      </c>
      <c r="D89" s="221" t="s">
        <v>649</v>
      </c>
      <c r="E89" s="220" t="s">
        <v>650</v>
      </c>
      <c r="F89" s="220" t="s">
        <v>651</v>
      </c>
      <c r="G89" s="229">
        <v>70</v>
      </c>
      <c r="H89" s="229">
        <v>40</v>
      </c>
      <c r="I89" s="229"/>
      <c r="J89" s="229">
        <v>40</v>
      </c>
      <c r="K89" s="229"/>
      <c r="L89" s="223" t="s">
        <v>652</v>
      </c>
      <c r="M89" s="220" t="s">
        <v>653</v>
      </c>
      <c r="N89" s="220" t="s">
        <v>647</v>
      </c>
      <c r="O89" t="str">
        <f t="shared" si="1"/>
        <v>Nivel de internacionalización</v>
      </c>
    </row>
    <row r="90" spans="1:15" ht="115.5" x14ac:dyDescent="0.25">
      <c r="A90" s="280" t="s">
        <v>615</v>
      </c>
      <c r="B90" s="272" t="s">
        <v>616</v>
      </c>
      <c r="C90" s="220" t="s">
        <v>654</v>
      </c>
      <c r="D90" s="221" t="s">
        <v>655</v>
      </c>
      <c r="E90" s="220" t="s">
        <v>2</v>
      </c>
      <c r="F90" s="220" t="s">
        <v>656</v>
      </c>
      <c r="G90" s="223">
        <v>0.89</v>
      </c>
      <c r="H90" s="230">
        <v>0.9</v>
      </c>
      <c r="I90" s="230"/>
      <c r="J90" s="230">
        <v>0.95</v>
      </c>
      <c r="K90" s="230"/>
      <c r="L90" s="223" t="s">
        <v>657</v>
      </c>
      <c r="M90" s="220" t="s">
        <v>658</v>
      </c>
      <c r="N90" s="220" t="s">
        <v>647</v>
      </c>
      <c r="O90" t="str">
        <f t="shared" si="1"/>
        <v>Nivel de internacionalización</v>
      </c>
    </row>
    <row r="91" spans="1:15" ht="132" x14ac:dyDescent="0.25">
      <c r="A91" s="280" t="s">
        <v>615</v>
      </c>
      <c r="B91" s="272" t="s">
        <v>616</v>
      </c>
      <c r="C91" s="231" t="s">
        <v>659</v>
      </c>
      <c r="D91" s="231" t="s">
        <v>660</v>
      </c>
      <c r="E91" s="231" t="s">
        <v>182</v>
      </c>
      <c r="F91" s="231" t="s">
        <v>661</v>
      </c>
      <c r="G91" s="232">
        <v>18</v>
      </c>
      <c r="H91" s="232">
        <v>18</v>
      </c>
      <c r="I91" s="232"/>
      <c r="J91" s="232">
        <v>18</v>
      </c>
      <c r="K91" s="232"/>
      <c r="L91" s="231" t="s">
        <v>662</v>
      </c>
      <c r="M91" s="231" t="s">
        <v>663</v>
      </c>
      <c r="N91" s="220" t="s">
        <v>647</v>
      </c>
      <c r="O91" t="str">
        <f t="shared" si="1"/>
        <v>Nivel de internacionalización</v>
      </c>
    </row>
    <row r="92" spans="1:15" ht="132" x14ac:dyDescent="0.25">
      <c r="A92" s="280" t="s">
        <v>615</v>
      </c>
      <c r="B92" s="272" t="s">
        <v>616</v>
      </c>
      <c r="C92" s="231" t="s">
        <v>664</v>
      </c>
      <c r="D92" s="231" t="s">
        <v>665</v>
      </c>
      <c r="E92" s="231" t="s">
        <v>182</v>
      </c>
      <c r="F92" s="231" t="s">
        <v>666</v>
      </c>
      <c r="G92" s="232">
        <v>204</v>
      </c>
      <c r="H92" s="232">
        <v>180</v>
      </c>
      <c r="I92" s="232"/>
      <c r="J92" s="232">
        <v>220</v>
      </c>
      <c r="K92" s="232"/>
      <c r="L92" s="231" t="s">
        <v>667</v>
      </c>
      <c r="M92" s="231" t="s">
        <v>668</v>
      </c>
      <c r="N92" s="220" t="s">
        <v>669</v>
      </c>
      <c r="O92" t="str">
        <f t="shared" si="1"/>
        <v>Nivel de internacionalización</v>
      </c>
    </row>
    <row r="93" spans="1:15" ht="132" x14ac:dyDescent="0.25">
      <c r="A93" s="280" t="s">
        <v>615</v>
      </c>
      <c r="B93" s="272" t="s">
        <v>616</v>
      </c>
      <c r="C93" s="231" t="s">
        <v>670</v>
      </c>
      <c r="D93" s="231" t="s">
        <v>671</v>
      </c>
      <c r="E93" s="231" t="s">
        <v>182</v>
      </c>
      <c r="F93" s="231" t="s">
        <v>672</v>
      </c>
      <c r="G93" s="232">
        <v>69</v>
      </c>
      <c r="H93" s="232">
        <v>40</v>
      </c>
      <c r="I93" s="232"/>
      <c r="J93" s="232">
        <v>50</v>
      </c>
      <c r="K93" s="232"/>
      <c r="L93" s="231" t="s">
        <v>673</v>
      </c>
      <c r="M93" s="231" t="s">
        <v>674</v>
      </c>
      <c r="N93" s="220" t="s">
        <v>669</v>
      </c>
      <c r="O93" t="str">
        <f t="shared" si="1"/>
        <v>Nivel de internacionalización</v>
      </c>
    </row>
    <row r="94" spans="1:15" ht="247.5" x14ac:dyDescent="0.25">
      <c r="A94" s="280" t="s">
        <v>615</v>
      </c>
      <c r="B94" s="272" t="s">
        <v>616</v>
      </c>
      <c r="C94" s="231" t="s">
        <v>675</v>
      </c>
      <c r="D94" s="231" t="s">
        <v>676</v>
      </c>
      <c r="E94" s="231" t="s">
        <v>182</v>
      </c>
      <c r="F94" s="231" t="s">
        <v>677</v>
      </c>
      <c r="G94" s="232">
        <v>3</v>
      </c>
      <c r="H94" s="232">
        <v>2</v>
      </c>
      <c r="I94" s="232"/>
      <c r="J94" s="232">
        <v>2</v>
      </c>
      <c r="K94" s="232"/>
      <c r="L94" s="231" t="s">
        <v>678</v>
      </c>
      <c r="M94" s="231" t="s">
        <v>679</v>
      </c>
      <c r="N94" s="220" t="s">
        <v>647</v>
      </c>
      <c r="O94" t="str">
        <f t="shared" si="1"/>
        <v>Nivel de internacionalización</v>
      </c>
    </row>
    <row r="95" spans="1:15" ht="297" x14ac:dyDescent="0.25">
      <c r="A95" s="280" t="s">
        <v>615</v>
      </c>
      <c r="B95" s="272" t="s">
        <v>616</v>
      </c>
      <c r="C95" s="231" t="s">
        <v>680</v>
      </c>
      <c r="D95" s="231" t="s">
        <v>681</v>
      </c>
      <c r="E95" s="231" t="s">
        <v>182</v>
      </c>
      <c r="F95" s="231" t="s">
        <v>682</v>
      </c>
      <c r="G95" s="232">
        <v>3</v>
      </c>
      <c r="H95" s="232">
        <v>6</v>
      </c>
      <c r="I95" s="232"/>
      <c r="J95" s="232">
        <v>8</v>
      </c>
      <c r="K95" s="232"/>
      <c r="L95" s="231" t="s">
        <v>683</v>
      </c>
      <c r="M95" s="231" t="s">
        <v>684</v>
      </c>
      <c r="N95" s="220" t="s">
        <v>685</v>
      </c>
      <c r="O95" t="str">
        <f t="shared" si="1"/>
        <v>Nivel de internacionalización</v>
      </c>
    </row>
    <row r="96" spans="1:15" ht="132" x14ac:dyDescent="0.25">
      <c r="A96" s="280" t="s">
        <v>615</v>
      </c>
      <c r="B96" s="272" t="s">
        <v>616</v>
      </c>
      <c r="C96" s="231" t="s">
        <v>686</v>
      </c>
      <c r="D96" s="231" t="s">
        <v>687</v>
      </c>
      <c r="E96" s="231" t="s">
        <v>182</v>
      </c>
      <c r="F96" s="231" t="s">
        <v>688</v>
      </c>
      <c r="G96" s="232">
        <v>15</v>
      </c>
      <c r="H96" s="232">
        <v>12</v>
      </c>
      <c r="I96" s="232"/>
      <c r="J96" s="232">
        <v>8</v>
      </c>
      <c r="K96" s="232"/>
      <c r="L96" s="231" t="s">
        <v>689</v>
      </c>
      <c r="M96" s="231" t="s">
        <v>690</v>
      </c>
      <c r="N96" s="220" t="s">
        <v>669</v>
      </c>
      <c r="O96" t="str">
        <f t="shared" si="1"/>
        <v>Nivel de internacionalización</v>
      </c>
    </row>
    <row r="97" spans="1:15" ht="165" x14ac:dyDescent="0.25">
      <c r="A97" s="280" t="s">
        <v>615</v>
      </c>
      <c r="B97" s="272" t="s">
        <v>616</v>
      </c>
      <c r="C97" s="231" t="s">
        <v>691</v>
      </c>
      <c r="D97" s="231" t="s">
        <v>692</v>
      </c>
      <c r="E97" s="231" t="s">
        <v>182</v>
      </c>
      <c r="F97" s="231" t="s">
        <v>693</v>
      </c>
      <c r="G97" s="232">
        <v>20</v>
      </c>
      <c r="H97" s="232">
        <v>20</v>
      </c>
      <c r="I97" s="232"/>
      <c r="J97" s="232">
        <v>18</v>
      </c>
      <c r="K97" s="232"/>
      <c r="L97" s="231" t="s">
        <v>694</v>
      </c>
      <c r="M97" s="231" t="s">
        <v>695</v>
      </c>
      <c r="N97" s="220" t="s">
        <v>696</v>
      </c>
      <c r="O97" t="str">
        <f t="shared" si="1"/>
        <v>Nivel de internacionalización</v>
      </c>
    </row>
    <row r="98" spans="1:15" ht="66" x14ac:dyDescent="0.25">
      <c r="A98" s="280" t="s">
        <v>615</v>
      </c>
      <c r="B98" s="233" t="s">
        <v>697</v>
      </c>
      <c r="C98" s="220" t="s">
        <v>698</v>
      </c>
      <c r="D98" s="221" t="s">
        <v>699</v>
      </c>
      <c r="E98" s="220" t="s">
        <v>2</v>
      </c>
      <c r="F98" s="220" t="s">
        <v>700</v>
      </c>
      <c r="G98" s="223">
        <v>0.28000000000000003</v>
      </c>
      <c r="H98" s="223">
        <v>0.3</v>
      </c>
      <c r="I98" s="223"/>
      <c r="J98" s="223">
        <v>0.4</v>
      </c>
      <c r="K98" s="223"/>
      <c r="L98" s="223" t="s">
        <v>701</v>
      </c>
      <c r="M98" s="220" t="s">
        <v>702</v>
      </c>
      <c r="N98" s="220" t="s">
        <v>637</v>
      </c>
      <c r="O98" t="str">
        <f t="shared" si="1"/>
        <v xml:space="preserve">Gestión de la Información </v>
      </c>
    </row>
    <row r="99" spans="1:15" ht="198" x14ac:dyDescent="0.25">
      <c r="A99" s="281" t="s">
        <v>703</v>
      </c>
      <c r="B99" s="234" t="s">
        <v>704</v>
      </c>
      <c r="C99" s="235" t="s">
        <v>705</v>
      </c>
      <c r="D99" s="146" t="s">
        <v>706</v>
      </c>
      <c r="E99" s="150" t="s">
        <v>182</v>
      </c>
      <c r="F99" s="150" t="s">
        <v>707</v>
      </c>
      <c r="G99" s="236">
        <v>13</v>
      </c>
      <c r="H99" s="236">
        <v>13</v>
      </c>
      <c r="I99" s="236"/>
      <c r="J99" s="236">
        <v>13</v>
      </c>
      <c r="K99" s="236"/>
      <c r="L99" s="237" t="s">
        <v>708</v>
      </c>
      <c r="M99" s="235" t="s">
        <v>709</v>
      </c>
      <c r="N99" s="238" t="s">
        <v>197</v>
      </c>
      <c r="O99" t="str">
        <f t="shared" si="1"/>
        <v>Direccionamiento estratégico de los ámbitos de la Tecnología y la Producción</v>
      </c>
    </row>
    <row r="100" spans="1:15" ht="247.5" x14ac:dyDescent="0.25">
      <c r="A100" s="281" t="s">
        <v>703</v>
      </c>
      <c r="B100" s="273" t="s">
        <v>710</v>
      </c>
      <c r="C100" s="239" t="s">
        <v>711</v>
      </c>
      <c r="D100" s="148" t="s">
        <v>712</v>
      </c>
      <c r="E100" s="240" t="s">
        <v>182</v>
      </c>
      <c r="F100" s="148" t="s">
        <v>713</v>
      </c>
      <c r="G100" s="236">
        <v>21</v>
      </c>
      <c r="H100" s="236">
        <v>19</v>
      </c>
      <c r="I100" s="236"/>
      <c r="J100" s="236">
        <v>20</v>
      </c>
      <c r="K100" s="236"/>
      <c r="L100" s="150" t="s">
        <v>714</v>
      </c>
      <c r="M100" s="150" t="s">
        <v>715</v>
      </c>
      <c r="N100" s="241" t="s">
        <v>197</v>
      </c>
      <c r="O100" t="str">
        <f t="shared" si="1"/>
        <v>Direccionamiento estratégico del ámbito del Conocimiento</v>
      </c>
    </row>
    <row r="101" spans="1:15" ht="247.5" x14ac:dyDescent="0.3">
      <c r="A101" s="281" t="s">
        <v>703</v>
      </c>
      <c r="B101" s="273" t="s">
        <v>710</v>
      </c>
      <c r="C101" s="242" t="s">
        <v>716</v>
      </c>
      <c r="D101" s="150" t="s">
        <v>717</v>
      </c>
      <c r="E101" s="150" t="s">
        <v>182</v>
      </c>
      <c r="F101" s="243" t="s">
        <v>718</v>
      </c>
      <c r="G101" s="236">
        <v>7</v>
      </c>
      <c r="H101" s="236">
        <v>7</v>
      </c>
      <c r="I101" s="236"/>
      <c r="J101" s="236">
        <v>4</v>
      </c>
      <c r="K101" s="236"/>
      <c r="L101" s="244" t="s">
        <v>719</v>
      </c>
      <c r="M101" s="150" t="s">
        <v>720</v>
      </c>
      <c r="N101" s="241" t="s">
        <v>197</v>
      </c>
      <c r="O101" t="str">
        <f t="shared" si="1"/>
        <v>Direccionamiento estratégico del ámbito del Conocimiento</v>
      </c>
    </row>
    <row r="102" spans="1:15" ht="247.5" x14ac:dyDescent="0.25">
      <c r="A102" s="281" t="s">
        <v>703</v>
      </c>
      <c r="B102" s="245" t="s">
        <v>721</v>
      </c>
      <c r="C102" s="146" t="s">
        <v>722</v>
      </c>
      <c r="D102" s="146" t="s">
        <v>723</v>
      </c>
      <c r="E102" s="150" t="s">
        <v>182</v>
      </c>
      <c r="F102" s="146" t="s">
        <v>724</v>
      </c>
      <c r="G102" s="236">
        <v>35</v>
      </c>
      <c r="H102" s="236">
        <v>36</v>
      </c>
      <c r="I102" s="236"/>
      <c r="J102" s="236">
        <v>35</v>
      </c>
      <c r="K102" s="236"/>
      <c r="L102" s="150" t="s">
        <v>725</v>
      </c>
      <c r="M102" s="150" t="s">
        <v>726</v>
      </c>
      <c r="N102" s="241" t="s">
        <v>197</v>
      </c>
      <c r="O102" t="str">
        <f t="shared" si="1"/>
        <v>Direccionamiento estratégico del ámbito de la sociedad, el ambiente, la cultura, la educación y la cultura de la paz</v>
      </c>
    </row>
    <row r="103" spans="1:15" ht="181.5" x14ac:dyDescent="0.25">
      <c r="A103" s="280" t="s">
        <v>727</v>
      </c>
      <c r="B103" s="246" t="s">
        <v>728</v>
      </c>
      <c r="C103" s="247" t="s">
        <v>729</v>
      </c>
      <c r="D103" s="248" t="s">
        <v>730</v>
      </c>
      <c r="E103" s="249" t="s">
        <v>2</v>
      </c>
      <c r="F103" s="247" t="s">
        <v>731</v>
      </c>
      <c r="G103" s="250">
        <v>0.75</v>
      </c>
      <c r="H103" s="223">
        <v>0.75</v>
      </c>
      <c r="I103" s="223"/>
      <c r="J103" s="223">
        <v>0.75</v>
      </c>
      <c r="K103" s="223"/>
      <c r="L103" s="251" t="s">
        <v>732</v>
      </c>
      <c r="M103" s="251" t="s">
        <v>733</v>
      </c>
      <c r="N103" s="252" t="s">
        <v>734</v>
      </c>
      <c r="O103" t="str">
        <f t="shared" si="1"/>
        <v>Vigilancia e Inteligencia Competitiva y del entorno</v>
      </c>
    </row>
    <row r="104" spans="1:15" ht="82.5" x14ac:dyDescent="0.25">
      <c r="A104" s="280" t="s">
        <v>727</v>
      </c>
      <c r="B104" s="274" t="s">
        <v>735</v>
      </c>
      <c r="C104" s="253" t="s">
        <v>736</v>
      </c>
      <c r="D104" s="254" t="s">
        <v>737</v>
      </c>
      <c r="E104" s="255" t="s">
        <v>171</v>
      </c>
      <c r="F104" s="253" t="s">
        <v>738</v>
      </c>
      <c r="G104" s="256">
        <v>9</v>
      </c>
      <c r="H104" s="256">
        <v>10</v>
      </c>
      <c r="I104" s="256"/>
      <c r="J104" s="256">
        <v>8</v>
      </c>
      <c r="K104" s="256"/>
      <c r="L104" s="250" t="s">
        <v>739</v>
      </c>
      <c r="M104" s="252" t="s">
        <v>740</v>
      </c>
      <c r="N104" s="940" t="s">
        <v>741</v>
      </c>
      <c r="O104" t="str">
        <f t="shared" si="1"/>
        <v>Gestión de las alianzas estrategicas</v>
      </c>
    </row>
    <row r="105" spans="1:15" ht="115.5" x14ac:dyDescent="0.25">
      <c r="A105" s="280" t="s">
        <v>727</v>
      </c>
      <c r="B105" s="274" t="s">
        <v>735</v>
      </c>
      <c r="C105" s="253" t="s">
        <v>742</v>
      </c>
      <c r="D105" s="254" t="s">
        <v>743</v>
      </c>
      <c r="E105" s="257" t="s">
        <v>2</v>
      </c>
      <c r="F105" s="253" t="s">
        <v>744</v>
      </c>
      <c r="G105" s="256">
        <v>0.95</v>
      </c>
      <c r="H105" s="258">
        <v>0.82608695652173914</v>
      </c>
      <c r="I105" s="258"/>
      <c r="J105" s="258">
        <v>0.9</v>
      </c>
      <c r="K105" s="258"/>
      <c r="L105" s="250" t="s">
        <v>745</v>
      </c>
      <c r="M105" s="252" t="s">
        <v>746</v>
      </c>
      <c r="N105" s="941"/>
      <c r="O105" t="str">
        <f t="shared" si="1"/>
        <v>Gestión de las alianzas estrategicas</v>
      </c>
    </row>
    <row r="106" spans="1:15" ht="49.5" customHeight="1" x14ac:dyDescent="0.25">
      <c r="A106" s="280" t="s">
        <v>727</v>
      </c>
      <c r="B106" s="275" t="s">
        <v>747</v>
      </c>
      <c r="C106" s="220" t="s">
        <v>748</v>
      </c>
      <c r="D106" s="259" t="s">
        <v>749</v>
      </c>
      <c r="E106" s="260" t="s">
        <v>171</v>
      </c>
      <c r="F106" s="220" t="s">
        <v>750</v>
      </c>
      <c r="G106" s="231">
        <v>7</v>
      </c>
      <c r="H106" s="261">
        <v>7</v>
      </c>
      <c r="I106" s="261"/>
      <c r="J106" s="261">
        <v>7</v>
      </c>
      <c r="K106" s="261"/>
      <c r="L106" s="251" t="s">
        <v>751</v>
      </c>
      <c r="M106" s="942" t="s">
        <v>752</v>
      </c>
      <c r="N106" s="940" t="s">
        <v>753</v>
      </c>
      <c r="O106" t="str">
        <f t="shared" si="1"/>
        <v xml:space="preserve"> Gestión de la sociedad en movimiento e Institucional </v>
      </c>
    </row>
    <row r="107" spans="1:15" ht="231" x14ac:dyDescent="0.25">
      <c r="A107" s="280" t="s">
        <v>727</v>
      </c>
      <c r="B107" s="275" t="s">
        <v>747</v>
      </c>
      <c r="C107" s="220" t="s">
        <v>754</v>
      </c>
      <c r="D107" s="221" t="s">
        <v>755</v>
      </c>
      <c r="E107" s="220" t="s">
        <v>171</v>
      </c>
      <c r="F107" s="220" t="s">
        <v>756</v>
      </c>
      <c r="G107" s="231">
        <v>40</v>
      </c>
      <c r="H107" s="261">
        <v>38</v>
      </c>
      <c r="I107" s="261"/>
      <c r="J107" s="261">
        <v>38</v>
      </c>
      <c r="K107" s="261"/>
      <c r="L107" s="251" t="s">
        <v>757</v>
      </c>
      <c r="M107" s="943"/>
      <c r="N107" s="941"/>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Normal="100" zoomScalePageLayoutView="150" workbookViewId="0">
      <pane ySplit="7" topLeftCell="A8" activePane="bottomLeft" state="frozen"/>
      <selection pane="bottomLeft" activeCell="E15" sqref="E15:K15"/>
    </sheetView>
  </sheetViews>
  <sheetFormatPr baseColWidth="10" defaultColWidth="0" defaultRowHeight="15" zeroHeight="1" x14ac:dyDescent="0.25"/>
  <cols>
    <col min="1" max="1" width="13.140625" style="15" customWidth="1"/>
    <col min="2" max="2" width="18" style="15" customWidth="1"/>
    <col min="3" max="3" width="20.140625" style="15" customWidth="1"/>
    <col min="4" max="4" width="32.85546875" style="15" hidden="1" customWidth="1"/>
    <col min="5" max="5" width="7.85546875" style="15" customWidth="1"/>
    <col min="6" max="6" width="13.7109375" style="15" customWidth="1"/>
    <col min="7" max="10" width="11.42578125" style="15" customWidth="1"/>
    <col min="11" max="11" width="29.28515625" style="15" customWidth="1"/>
    <col min="12" max="13" width="11.42578125" style="15" customWidth="1"/>
    <col min="14" max="16384" width="0" style="15" hidden="1"/>
  </cols>
  <sheetData>
    <row r="1" spans="1:14" s="284" customFormat="1" x14ac:dyDescent="0.25">
      <c r="A1" s="309"/>
      <c r="B1" s="309"/>
      <c r="C1" s="309"/>
      <c r="D1" s="309"/>
      <c r="E1" s="309"/>
      <c r="F1" s="309"/>
      <c r="G1" s="309"/>
      <c r="H1" s="309"/>
      <c r="I1" s="309"/>
      <c r="J1" s="309"/>
      <c r="K1" s="309"/>
      <c r="L1" s="310"/>
      <c r="M1" s="309"/>
    </row>
    <row r="2" spans="1:14" s="284" customFormat="1" x14ac:dyDescent="0.25">
      <c r="A2" s="309"/>
      <c r="B2" s="309"/>
      <c r="C2" s="309"/>
      <c r="D2" s="309"/>
      <c r="E2" s="309"/>
      <c r="F2" s="309"/>
      <c r="G2" s="309"/>
      <c r="H2" s="309"/>
      <c r="I2" s="309"/>
      <c r="J2" s="309"/>
      <c r="K2" s="317" t="s">
        <v>1</v>
      </c>
      <c r="L2" s="318" t="s">
        <v>6</v>
      </c>
      <c r="M2" s="309"/>
    </row>
    <row r="3" spans="1:14" s="284" customFormat="1" x14ac:dyDescent="0.25">
      <c r="A3" s="309"/>
      <c r="B3" s="311"/>
      <c r="C3" s="311"/>
      <c r="D3" s="311"/>
      <c r="E3" s="311"/>
      <c r="F3" s="311"/>
      <c r="G3" s="311"/>
      <c r="H3" s="311"/>
      <c r="I3" s="311"/>
      <c r="J3" s="312"/>
      <c r="K3" s="319" t="s">
        <v>3</v>
      </c>
      <c r="L3" s="320">
        <v>7</v>
      </c>
      <c r="M3" s="309"/>
    </row>
    <row r="4" spans="1:14" s="284" customFormat="1" x14ac:dyDescent="0.25">
      <c r="A4" s="309"/>
      <c r="B4" s="311"/>
      <c r="C4" s="311"/>
      <c r="D4" s="311"/>
      <c r="E4" s="311"/>
      <c r="F4" s="311"/>
      <c r="G4" s="311"/>
      <c r="H4" s="311"/>
      <c r="I4" s="311"/>
      <c r="J4" s="312"/>
      <c r="K4" s="317" t="s">
        <v>4</v>
      </c>
      <c r="L4" s="321">
        <v>44250</v>
      </c>
      <c r="M4" s="309"/>
    </row>
    <row r="5" spans="1:14" s="284" customFormat="1" x14ac:dyDescent="0.25">
      <c r="A5" s="309"/>
      <c r="B5" s="311"/>
      <c r="C5" s="311"/>
      <c r="D5" s="311"/>
      <c r="E5" s="311"/>
      <c r="F5" s="311"/>
      <c r="G5" s="311"/>
      <c r="H5" s="311"/>
      <c r="I5" s="311"/>
      <c r="J5" s="312"/>
      <c r="K5" s="317" t="s">
        <v>5</v>
      </c>
      <c r="L5" s="318" t="s">
        <v>76</v>
      </c>
      <c r="M5" s="309"/>
    </row>
    <row r="6" spans="1:14" s="284" customFormat="1" x14ac:dyDescent="0.25">
      <c r="A6" s="309"/>
      <c r="B6" s="309"/>
      <c r="C6" s="309"/>
      <c r="D6" s="309"/>
      <c r="E6" s="309"/>
      <c r="F6" s="309"/>
      <c r="G6" s="309"/>
      <c r="H6" s="309"/>
      <c r="I6" s="309"/>
      <c r="J6" s="309"/>
      <c r="K6" s="309"/>
      <c r="L6" s="309"/>
      <c r="M6" s="309"/>
    </row>
    <row r="7" spans="1:14" s="284" customFormat="1" ht="30.75" customHeight="1" x14ac:dyDescent="0.25">
      <c r="A7" s="309"/>
      <c r="B7" s="313"/>
      <c r="C7" s="313"/>
      <c r="D7" s="313"/>
      <c r="E7" s="314"/>
      <c r="F7" s="314"/>
      <c r="G7" s="314"/>
      <c r="H7" s="314"/>
      <c r="I7" s="314"/>
      <c r="J7" s="314"/>
      <c r="K7" s="314"/>
      <c r="L7" s="309"/>
      <c r="M7" s="309"/>
    </row>
    <row r="8" spans="1:14" ht="34.5" customHeight="1" x14ac:dyDescent="0.25">
      <c r="B8" s="16"/>
      <c r="C8" s="16"/>
      <c r="D8" s="16"/>
      <c r="E8" s="13"/>
      <c r="F8" s="13"/>
      <c r="G8" s="13"/>
      <c r="H8" s="13"/>
      <c r="I8" s="13"/>
      <c r="J8" s="13"/>
      <c r="K8" s="13"/>
    </row>
    <row r="9" spans="1:14" s="18" customFormat="1" ht="108" customHeight="1" x14ac:dyDescent="0.3">
      <c r="B9" s="693" t="s">
        <v>22</v>
      </c>
      <c r="C9" s="694"/>
      <c r="D9" s="398"/>
      <c r="E9" s="706" t="s">
        <v>1015</v>
      </c>
      <c r="F9" s="707"/>
      <c r="G9" s="707"/>
      <c r="H9" s="707"/>
      <c r="I9" s="707"/>
      <c r="J9" s="707"/>
      <c r="K9" s="708"/>
    </row>
    <row r="10" spans="1:14" s="18" customFormat="1" ht="33.75" customHeight="1" x14ac:dyDescent="0.3">
      <c r="B10" s="717" t="s">
        <v>23</v>
      </c>
      <c r="C10" s="717"/>
      <c r="D10" s="717"/>
      <c r="E10" s="717"/>
      <c r="F10" s="717"/>
      <c r="G10" s="717"/>
      <c r="H10" s="717"/>
      <c r="I10" s="717"/>
      <c r="J10" s="717"/>
      <c r="K10" s="717"/>
    </row>
    <row r="11" spans="1:14" s="18" customFormat="1" ht="34.5" customHeight="1" x14ac:dyDescent="0.3">
      <c r="B11" s="715" t="s">
        <v>12</v>
      </c>
      <c r="C11" s="716"/>
      <c r="D11" s="60"/>
      <c r="E11" s="709" t="s">
        <v>1129</v>
      </c>
      <c r="F11" s="710"/>
      <c r="G11" s="710"/>
      <c r="H11" s="710"/>
      <c r="I11" s="710"/>
      <c r="J11" s="710"/>
      <c r="K11" s="711"/>
      <c r="N11" s="19">
        <v>12</v>
      </c>
    </row>
    <row r="12" spans="1:14" s="18" customFormat="1" ht="27" customHeight="1" x14ac:dyDescent="0.3">
      <c r="B12" s="693" t="s">
        <v>961</v>
      </c>
      <c r="C12" s="694"/>
      <c r="D12" s="59"/>
      <c r="E12" s="712" t="s">
        <v>1019</v>
      </c>
      <c r="F12" s="713"/>
      <c r="G12" s="713"/>
      <c r="H12" s="713"/>
      <c r="I12" s="713"/>
      <c r="J12" s="713"/>
      <c r="K12" s="714"/>
      <c r="N12" s="19">
        <v>36</v>
      </c>
    </row>
    <row r="13" spans="1:14" s="18" customFormat="1" ht="25.5" customHeight="1" x14ac:dyDescent="0.3">
      <c r="B13" s="715" t="s">
        <v>932</v>
      </c>
      <c r="C13" s="716"/>
      <c r="D13" s="60"/>
      <c r="E13" s="712" t="s">
        <v>1071</v>
      </c>
      <c r="F13" s="713"/>
      <c r="G13" s="713"/>
      <c r="H13" s="713"/>
      <c r="I13" s="713"/>
      <c r="J13" s="713"/>
      <c r="K13" s="714"/>
      <c r="L13" s="507" t="str">
        <f>VLOOKUP(E13,BD_Ref!$A$58:$B$80,2,0)</f>
        <v>GC</v>
      </c>
    </row>
    <row r="14" spans="1:14" s="18" customFormat="1" ht="27.75" customHeight="1" x14ac:dyDescent="0.3">
      <c r="B14" s="715" t="s">
        <v>931</v>
      </c>
      <c r="C14" s="716"/>
      <c r="D14" s="60"/>
      <c r="E14" s="712" t="s">
        <v>1020</v>
      </c>
      <c r="F14" s="713"/>
      <c r="G14" s="713"/>
      <c r="H14" s="713"/>
      <c r="I14" s="713"/>
      <c r="J14" s="713"/>
      <c r="K14" s="714"/>
    </row>
    <row r="15" spans="1:14" s="18" customFormat="1" ht="27.75" customHeight="1" x14ac:dyDescent="0.3">
      <c r="B15" s="693" t="s">
        <v>962</v>
      </c>
      <c r="C15" s="694"/>
      <c r="D15" s="59"/>
      <c r="E15" s="712" t="s">
        <v>1072</v>
      </c>
      <c r="F15" s="713"/>
      <c r="G15" s="713"/>
      <c r="H15" s="713"/>
      <c r="I15" s="713"/>
      <c r="J15" s="713"/>
      <c r="K15" s="714"/>
    </row>
    <row r="16" spans="1:14" s="18" customFormat="1" ht="25.5" customHeight="1" x14ac:dyDescent="0.3">
      <c r="B16" s="680" t="s">
        <v>777</v>
      </c>
      <c r="C16" s="722"/>
      <c r="D16" s="67"/>
      <c r="E16" s="725" t="s">
        <v>766</v>
      </c>
      <c r="F16" s="726"/>
      <c r="G16" s="726"/>
      <c r="H16" s="726"/>
      <c r="I16" s="726"/>
      <c r="J16" s="726"/>
      <c r="K16" s="727"/>
    </row>
    <row r="17" spans="2:11" s="18" customFormat="1" ht="25.5" customHeight="1" x14ac:dyDescent="0.3">
      <c r="B17" s="682"/>
      <c r="C17" s="723"/>
      <c r="D17" s="306"/>
      <c r="E17" s="725" t="s">
        <v>769</v>
      </c>
      <c r="F17" s="726"/>
      <c r="G17" s="726"/>
      <c r="H17" s="726"/>
      <c r="I17" s="726"/>
      <c r="J17" s="726"/>
      <c r="K17" s="727"/>
    </row>
    <row r="18" spans="2:11" s="18" customFormat="1" ht="25.5" customHeight="1" x14ac:dyDescent="0.3">
      <c r="B18" s="724"/>
      <c r="C18" s="723"/>
      <c r="D18" s="306"/>
      <c r="E18" s="725" t="s">
        <v>770</v>
      </c>
      <c r="F18" s="726"/>
      <c r="G18" s="726"/>
      <c r="H18" s="726"/>
      <c r="I18" s="726"/>
      <c r="J18" s="726"/>
      <c r="K18" s="727"/>
    </row>
    <row r="19" spans="2:11" s="18" customFormat="1" ht="22.5" customHeight="1" x14ac:dyDescent="0.3">
      <c r="B19" s="718" t="s">
        <v>965</v>
      </c>
      <c r="C19" s="720" t="s">
        <v>875</v>
      </c>
      <c r="D19" s="69" t="str">
        <f>IFERROR(VLOOKUP(C19,BD_Ref!$A$6:$B$17,2,0),"")</f>
        <v>FACTOR4</v>
      </c>
      <c r="E19" s="680" t="s">
        <v>105</v>
      </c>
      <c r="F19" s="681"/>
      <c r="G19" s="702" t="s">
        <v>905</v>
      </c>
      <c r="H19" s="702"/>
      <c r="I19" s="702"/>
      <c r="J19" s="702"/>
      <c r="K19" s="703"/>
    </row>
    <row r="20" spans="2:11" s="18" customFormat="1" ht="22.5" customHeight="1" x14ac:dyDescent="0.3">
      <c r="B20" s="719"/>
      <c r="C20" s="721"/>
      <c r="D20" s="69"/>
      <c r="E20" s="682"/>
      <c r="F20" s="683"/>
      <c r="G20" s="702" t="s">
        <v>906</v>
      </c>
      <c r="H20" s="702"/>
      <c r="I20" s="702"/>
      <c r="J20" s="702"/>
      <c r="K20" s="703"/>
    </row>
    <row r="21" spans="2:11" s="18" customFormat="1" ht="16.5" x14ac:dyDescent="0.3">
      <c r="B21" s="719"/>
      <c r="C21" s="720" t="s">
        <v>879</v>
      </c>
      <c r="D21" s="69" t="str">
        <f>IFERROR(VLOOKUP(C21,BD_Ref!$A$6:$B$17,2,0),"")</f>
        <v>FACTOR5</v>
      </c>
      <c r="E21" s="680" t="s">
        <v>105</v>
      </c>
      <c r="F21" s="681"/>
      <c r="G21" s="702" t="s">
        <v>908</v>
      </c>
      <c r="H21" s="702"/>
      <c r="I21" s="702"/>
      <c r="J21" s="702"/>
      <c r="K21" s="703"/>
    </row>
    <row r="22" spans="2:11" s="18" customFormat="1" ht="16.5" x14ac:dyDescent="0.3">
      <c r="B22" s="719"/>
      <c r="C22" s="721"/>
      <c r="D22" s="69"/>
      <c r="E22" s="682"/>
      <c r="F22" s="683"/>
      <c r="G22" s="702" t="s">
        <v>909</v>
      </c>
      <c r="H22" s="702"/>
      <c r="I22" s="702"/>
      <c r="J22" s="702"/>
      <c r="K22" s="703"/>
    </row>
    <row r="23" spans="2:11" s="18" customFormat="1" ht="43.5" customHeight="1" x14ac:dyDescent="0.3">
      <c r="B23" s="719"/>
      <c r="C23" s="526" t="s">
        <v>882</v>
      </c>
      <c r="D23" s="69" t="str">
        <f>IFERROR(VLOOKUP(C23,BD_Ref!$A$6:$B$17,2,0),"")</f>
        <v>FACTOR6</v>
      </c>
      <c r="E23" s="680" t="s">
        <v>105</v>
      </c>
      <c r="F23" s="681"/>
      <c r="G23" s="702" t="s">
        <v>912</v>
      </c>
      <c r="H23" s="702"/>
      <c r="I23" s="702"/>
      <c r="J23" s="702"/>
      <c r="K23" s="703"/>
    </row>
    <row r="24" spans="2:11" s="18" customFormat="1" ht="16.5" x14ac:dyDescent="0.3">
      <c r="B24" s="682"/>
      <c r="C24" s="704" t="s">
        <v>885</v>
      </c>
      <c r="D24" s="69" t="str">
        <f>IFERROR(VLOOKUP(C24,BD_Ref!$A$6:$B$17,2,0),"")</f>
        <v>FACTOR7</v>
      </c>
      <c r="E24" s="705" t="s">
        <v>105</v>
      </c>
      <c r="F24" s="705"/>
      <c r="G24" s="702" t="s">
        <v>914</v>
      </c>
      <c r="H24" s="702"/>
      <c r="I24" s="702"/>
      <c r="J24" s="702"/>
      <c r="K24" s="703"/>
    </row>
    <row r="25" spans="2:11" s="18" customFormat="1" ht="16.5" x14ac:dyDescent="0.3">
      <c r="B25" s="490"/>
      <c r="C25" s="704"/>
      <c r="D25" s="69"/>
      <c r="E25" s="705"/>
      <c r="F25" s="705"/>
      <c r="G25" s="702" t="s">
        <v>915</v>
      </c>
      <c r="H25" s="702"/>
      <c r="I25" s="702"/>
      <c r="J25" s="702"/>
      <c r="K25" s="703"/>
    </row>
    <row r="26" spans="2:11" s="18" customFormat="1" ht="53.25" customHeight="1" x14ac:dyDescent="0.3">
      <c r="B26" s="693" t="s">
        <v>13</v>
      </c>
      <c r="C26" s="694"/>
      <c r="D26" s="59"/>
      <c r="E26" s="697" t="s">
        <v>1039</v>
      </c>
      <c r="F26" s="698"/>
      <c r="G26" s="698"/>
      <c r="H26" s="698"/>
      <c r="I26" s="698"/>
      <c r="J26" s="698"/>
      <c r="K26" s="699"/>
    </row>
    <row r="27" spans="2:11" s="18" customFormat="1" ht="59.25" customHeight="1" x14ac:dyDescent="0.3">
      <c r="B27" s="693" t="s">
        <v>7</v>
      </c>
      <c r="C27" s="694"/>
      <c r="D27" s="58"/>
      <c r="E27" s="700" t="s">
        <v>1140</v>
      </c>
      <c r="F27" s="701"/>
      <c r="G27" s="701"/>
      <c r="H27" s="701"/>
      <c r="I27" s="701"/>
      <c r="J27" s="701"/>
      <c r="K27" s="701"/>
    </row>
    <row r="28" spans="2:11" s="18" customFormat="1" ht="36.75" customHeight="1" x14ac:dyDescent="0.3">
      <c r="B28" s="680" t="s">
        <v>964</v>
      </c>
      <c r="C28" s="681"/>
      <c r="D28" s="58"/>
      <c r="E28" s="695" t="s">
        <v>1120</v>
      </c>
      <c r="F28" s="696"/>
      <c r="G28" s="696"/>
      <c r="H28" s="696"/>
      <c r="I28" s="696"/>
      <c r="J28" s="696"/>
      <c r="K28" s="696"/>
    </row>
    <row r="29" spans="2:11" s="18" customFormat="1" ht="36.75" customHeight="1" x14ac:dyDescent="0.3">
      <c r="B29" s="682"/>
      <c r="C29" s="683"/>
      <c r="D29" s="58"/>
      <c r="E29" s="695" t="s">
        <v>1006</v>
      </c>
      <c r="F29" s="696"/>
      <c r="G29" s="696"/>
      <c r="H29" s="696"/>
      <c r="I29" s="696"/>
      <c r="J29" s="696"/>
      <c r="K29" s="696"/>
    </row>
    <row r="30" spans="2:11" s="18" customFormat="1" ht="36.75" customHeight="1" x14ac:dyDescent="0.3">
      <c r="B30" s="682"/>
      <c r="C30" s="683"/>
      <c r="D30" s="58"/>
      <c r="E30" s="695" t="s">
        <v>1007</v>
      </c>
      <c r="F30" s="696"/>
      <c r="G30" s="696"/>
      <c r="H30" s="696"/>
      <c r="I30" s="696"/>
      <c r="J30" s="696"/>
      <c r="K30" s="696"/>
    </row>
    <row r="31" spans="2:11" s="18" customFormat="1" ht="36.75" customHeight="1" x14ac:dyDescent="0.3">
      <c r="B31" s="682"/>
      <c r="C31" s="683"/>
      <c r="D31" s="58"/>
      <c r="E31" s="695" t="s">
        <v>1009</v>
      </c>
      <c r="F31" s="696"/>
      <c r="G31" s="696"/>
      <c r="H31" s="696"/>
      <c r="I31" s="696"/>
      <c r="J31" s="696"/>
      <c r="K31" s="696"/>
    </row>
    <row r="32" spans="2:11" s="18" customFormat="1" ht="22.5" customHeight="1" x14ac:dyDescent="0.3">
      <c r="B32" s="680" t="s">
        <v>966</v>
      </c>
      <c r="C32" s="681"/>
      <c r="D32" s="58"/>
      <c r="E32" s="686" t="s">
        <v>993</v>
      </c>
      <c r="F32" s="687"/>
      <c r="G32" s="688"/>
      <c r="H32" s="689" t="s">
        <v>967</v>
      </c>
      <c r="I32" s="690"/>
      <c r="J32" s="690"/>
      <c r="K32" s="691"/>
    </row>
    <row r="33" spans="2:11" ht="74.25" customHeight="1" x14ac:dyDescent="0.25">
      <c r="B33" s="682"/>
      <c r="C33" s="683"/>
      <c r="D33" s="491"/>
      <c r="E33" s="679" t="s">
        <v>970</v>
      </c>
      <c r="F33" s="679"/>
      <c r="G33" s="679"/>
      <c r="H33" s="692" t="s">
        <v>1030</v>
      </c>
      <c r="I33" s="692"/>
      <c r="J33" s="692"/>
      <c r="K33" s="692"/>
    </row>
    <row r="34" spans="2:11" ht="48" customHeight="1" x14ac:dyDescent="0.25">
      <c r="B34" s="682"/>
      <c r="C34" s="683"/>
      <c r="D34" s="491"/>
      <c r="E34" s="679" t="s">
        <v>971</v>
      </c>
      <c r="F34" s="679"/>
      <c r="G34" s="679"/>
      <c r="H34" s="692" t="s">
        <v>1031</v>
      </c>
      <c r="I34" s="692"/>
      <c r="J34" s="692"/>
      <c r="K34" s="692"/>
    </row>
    <row r="35" spans="2:11" ht="45.75" customHeight="1" x14ac:dyDescent="0.25">
      <c r="B35" s="682"/>
      <c r="C35" s="683"/>
      <c r="D35" s="491"/>
      <c r="E35" s="679" t="s">
        <v>980</v>
      </c>
      <c r="F35" s="679"/>
      <c r="G35" s="679"/>
      <c r="H35" s="692" t="s">
        <v>1032</v>
      </c>
      <c r="I35" s="692"/>
      <c r="J35" s="692"/>
      <c r="K35" s="692"/>
    </row>
    <row r="36" spans="2:11" ht="91.5" customHeight="1" x14ac:dyDescent="0.25">
      <c r="B36" s="684"/>
      <c r="C36" s="685"/>
      <c r="D36" s="491"/>
      <c r="E36" s="679" t="s">
        <v>983</v>
      </c>
      <c r="F36" s="679"/>
      <c r="G36" s="679"/>
      <c r="H36" s="692" t="s">
        <v>1032</v>
      </c>
      <c r="I36" s="692"/>
      <c r="J36" s="692"/>
      <c r="K36" s="692"/>
    </row>
    <row r="37" spans="2:11" x14ac:dyDescent="0.25"/>
    <row r="38" spans="2:11" x14ac:dyDescent="0.25"/>
    <row r="39" spans="2:11" hidden="1" x14ac:dyDescent="0.25"/>
    <row r="40" spans="2:11" hidden="1" x14ac:dyDescent="0.25"/>
    <row r="41" spans="2:11" hidden="1" x14ac:dyDescent="0.25"/>
    <row r="42" spans="2:11" hidden="1" x14ac:dyDescent="0.25"/>
    <row r="43" spans="2:11" hidden="1" x14ac:dyDescent="0.25"/>
    <row r="44" spans="2:11" hidden="1" x14ac:dyDescent="0.25"/>
    <row r="45" spans="2:11" hidden="1" x14ac:dyDescent="0.25"/>
    <row r="46" spans="2:11" hidden="1" x14ac:dyDescent="0.25"/>
    <row r="47" spans="2:11" hidden="1" x14ac:dyDescent="0.25"/>
    <row r="48" spans="2:11"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x14ac:dyDescent="0.25"/>
    <row r="61" x14ac:dyDescent="0.25"/>
    <row r="62" x14ac:dyDescent="0.25"/>
    <row r="63" x14ac:dyDescent="0.25"/>
    <row r="64" x14ac:dyDescent="0.25"/>
    <row r="65" x14ac:dyDescent="0.25"/>
    <row r="66" x14ac:dyDescent="0.25"/>
    <row r="67" x14ac:dyDescent="0.25"/>
    <row r="68" x14ac:dyDescent="0.25"/>
  </sheetData>
  <dataConsolidate>
    <dataRefs count="1">
      <dataRef ref="E33:E34" sheet="BD_Ref"/>
    </dataRefs>
  </dataConsolidate>
  <mergeCells count="52">
    <mergeCell ref="E14:K14"/>
    <mergeCell ref="B14:C14"/>
    <mergeCell ref="B19:B24"/>
    <mergeCell ref="E21:F22"/>
    <mergeCell ref="C21:C22"/>
    <mergeCell ref="E23:F23"/>
    <mergeCell ref="G20:K20"/>
    <mergeCell ref="G22:K22"/>
    <mergeCell ref="B16:C18"/>
    <mergeCell ref="E18:K18"/>
    <mergeCell ref="E19:F20"/>
    <mergeCell ref="C19:C20"/>
    <mergeCell ref="E17:K17"/>
    <mergeCell ref="E16:K16"/>
    <mergeCell ref="B15:C15"/>
    <mergeCell ref="E15:K15"/>
    <mergeCell ref="E9:K9"/>
    <mergeCell ref="E11:K11"/>
    <mergeCell ref="E12:K12"/>
    <mergeCell ref="E13:K13"/>
    <mergeCell ref="B9:C9"/>
    <mergeCell ref="B11:C11"/>
    <mergeCell ref="B12:C12"/>
    <mergeCell ref="B13:C13"/>
    <mergeCell ref="B10:K10"/>
    <mergeCell ref="G19:K19"/>
    <mergeCell ref="G21:K21"/>
    <mergeCell ref="G24:K24"/>
    <mergeCell ref="C24:C25"/>
    <mergeCell ref="G23:K23"/>
    <mergeCell ref="E24:F25"/>
    <mergeCell ref="G25:K25"/>
    <mergeCell ref="B26:C26"/>
    <mergeCell ref="B27:C27"/>
    <mergeCell ref="B28:C31"/>
    <mergeCell ref="E29:K29"/>
    <mergeCell ref="E30:K30"/>
    <mergeCell ref="E31:K31"/>
    <mergeCell ref="E28:K28"/>
    <mergeCell ref="E26:K26"/>
    <mergeCell ref="E27:K27"/>
    <mergeCell ref="E35:G35"/>
    <mergeCell ref="E36:G36"/>
    <mergeCell ref="B32:C36"/>
    <mergeCell ref="E32:G32"/>
    <mergeCell ref="H32:K32"/>
    <mergeCell ref="H35:K35"/>
    <mergeCell ref="H36:K36"/>
    <mergeCell ref="E34:G34"/>
    <mergeCell ref="H34:K34"/>
    <mergeCell ref="E33:G33"/>
    <mergeCell ref="H33:K33"/>
  </mergeCells>
  <phoneticPr fontId="0" type="noConversion"/>
  <dataValidations count="7">
    <dataValidation type="list" allowBlank="1" showInputMessage="1" showErrorMessage="1" sqref="G19:K20">
      <formula1>INDIRECT($D$19)</formula1>
    </dataValidation>
    <dataValidation type="list" allowBlank="1" showInputMessage="1" showErrorMessage="1" sqref="G21:K22">
      <formula1>INDIRECT($D$21)</formula1>
    </dataValidation>
    <dataValidation type="list" allowBlank="1" showInputMessage="1" showErrorMessage="1" sqref="E16:K18">
      <formula1>MACROPROCESOS</formula1>
    </dataValidation>
    <dataValidation type="list" allowBlank="1" showInputMessage="1" showErrorMessage="1" sqref="E13:K13">
      <formula1>OBJPDI</formula1>
    </dataValidation>
    <dataValidation type="list" allowBlank="1" showInputMessage="1" showErrorMessage="1" sqref="G24:K25">
      <formula1>INDIRECT($D$24)</formula1>
    </dataValidation>
    <dataValidation type="list" allowBlank="1" showInputMessage="1" showErrorMessage="1" sqref="C19 C21 C23 C24">
      <formula1>FACTORES</formula1>
    </dataValidation>
    <dataValidation type="list" allowBlank="1" showInputMessage="1" showErrorMessage="1" sqref="G23:K23">
      <formula1>INDIRECT($D$23)</formula1>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E33:G36</xm:sqref>
        </x14:dataValidation>
        <x14:dataValidation type="list" allowBlank="1" showInputMessage="1" showErrorMessage="1">
          <x14:formula1>
            <xm:f>BD_Ref!$C$58:$C$80</xm:f>
          </x14:formula1>
          <xm:sqref>E28:K31</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zoomScale="85" zoomScaleNormal="85" zoomScalePageLayoutView="125" workbookViewId="0">
      <pane ySplit="7" topLeftCell="A24" activePane="bottomLeft" state="frozen"/>
      <selection pane="bottomLeft" activeCell="G7" sqref="G7"/>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4" customFormat="1" ht="15" x14ac:dyDescent="0.25">
      <c r="A1" s="310"/>
      <c r="B1" s="310"/>
      <c r="C1" s="310"/>
      <c r="D1" s="310"/>
      <c r="E1" s="310"/>
      <c r="F1" s="310"/>
      <c r="G1" s="310"/>
      <c r="H1" s="310"/>
      <c r="I1" s="310"/>
      <c r="J1" s="310"/>
    </row>
    <row r="2" spans="1:10" s="4" customFormat="1" ht="15" x14ac:dyDescent="0.25">
      <c r="A2" s="310"/>
      <c r="B2" s="324"/>
      <c r="C2" s="324"/>
      <c r="D2" s="324"/>
      <c r="E2" s="324"/>
      <c r="F2" s="324"/>
      <c r="G2" s="324"/>
      <c r="H2" s="317" t="s">
        <v>1</v>
      </c>
      <c r="I2" s="318" t="s">
        <v>6</v>
      </c>
      <c r="J2" s="310"/>
    </row>
    <row r="3" spans="1:10" s="4" customFormat="1" ht="15" x14ac:dyDescent="0.25">
      <c r="A3" s="310"/>
      <c r="B3" s="324"/>
      <c r="C3" s="324"/>
      <c r="D3" s="324"/>
      <c r="E3" s="324"/>
      <c r="F3" s="324"/>
      <c r="G3" s="324"/>
      <c r="H3" s="319" t="s">
        <v>3</v>
      </c>
      <c r="I3" s="320">
        <v>7</v>
      </c>
      <c r="J3" s="310"/>
    </row>
    <row r="4" spans="1:10" s="4" customFormat="1" ht="15" x14ac:dyDescent="0.25">
      <c r="A4" s="310"/>
      <c r="B4" s="324"/>
      <c r="C4" s="324"/>
      <c r="D4" s="324"/>
      <c r="E4" s="324"/>
      <c r="F4" s="324"/>
      <c r="G4" s="324"/>
      <c r="H4" s="317" t="s">
        <v>4</v>
      </c>
      <c r="I4" s="321">
        <v>44250</v>
      </c>
      <c r="J4" s="310"/>
    </row>
    <row r="5" spans="1:10" s="4" customFormat="1" ht="15" x14ac:dyDescent="0.25">
      <c r="A5" s="310"/>
      <c r="B5" s="310"/>
      <c r="C5" s="310"/>
      <c r="D5" s="310"/>
      <c r="E5" s="310"/>
      <c r="F5" s="310"/>
      <c r="G5" s="310"/>
      <c r="H5" s="317" t="s">
        <v>5</v>
      </c>
      <c r="I5" s="318" t="s">
        <v>77</v>
      </c>
      <c r="J5" s="310"/>
    </row>
    <row r="6" spans="1:10" s="4" customFormat="1" ht="15" x14ac:dyDescent="0.25">
      <c r="A6" s="310"/>
      <c r="B6" s="325"/>
      <c r="C6" s="326"/>
      <c r="D6" s="326"/>
      <c r="E6" s="326"/>
      <c r="F6" s="326"/>
      <c r="G6" s="326"/>
      <c r="H6" s="326"/>
      <c r="I6" s="326"/>
      <c r="J6" s="310"/>
    </row>
    <row r="7" spans="1:10" s="4" customFormat="1" ht="29.25" customHeight="1" x14ac:dyDescent="0.25">
      <c r="A7" s="310"/>
      <c r="B7" s="325"/>
      <c r="C7" s="326"/>
      <c r="D7" s="326"/>
      <c r="E7" s="326"/>
      <c r="F7" s="326"/>
      <c r="G7" s="326"/>
      <c r="H7" s="326"/>
      <c r="I7" s="326"/>
      <c r="J7" s="310"/>
    </row>
    <row r="8" spans="1:10" x14ac:dyDescent="0.3"/>
    <row r="9" spans="1:10" ht="30.75" customHeight="1" x14ac:dyDescent="0.3">
      <c r="B9" s="738" t="s">
        <v>932</v>
      </c>
      <c r="C9" s="739"/>
      <c r="D9" s="747" t="str">
        <f>'PDI-01'!E13</f>
        <v>Gestión del contexto y visibilidad nacional e internacional</v>
      </c>
      <c r="E9" s="748"/>
      <c r="F9" s="748"/>
      <c r="G9" s="748"/>
      <c r="H9" s="748"/>
      <c r="I9" s="749"/>
    </row>
    <row r="10" spans="1:10" ht="6.75" customHeight="1" x14ac:dyDescent="0.3">
      <c r="B10" s="20"/>
      <c r="C10" s="21"/>
      <c r="D10" s="21"/>
      <c r="E10" s="21"/>
      <c r="F10" s="21"/>
      <c r="G10" s="21"/>
      <c r="H10" s="21"/>
      <c r="I10" s="21"/>
    </row>
    <row r="11" spans="1:10" ht="31.5" customHeight="1" x14ac:dyDescent="0.3">
      <c r="B11" s="738" t="s">
        <v>962</v>
      </c>
      <c r="C11" s="739"/>
      <c r="D11" s="747" t="str">
        <f>'PDI-01'!E15</f>
        <v>Procesos asociados al desarrollo sostenible, la competitividad y la movilización social</v>
      </c>
      <c r="E11" s="748"/>
      <c r="F11" s="748"/>
      <c r="G11" s="748"/>
      <c r="H11" s="748"/>
      <c r="I11" s="749"/>
    </row>
    <row r="12" spans="1:10" ht="6.75" customHeight="1" x14ac:dyDescent="0.3">
      <c r="B12" s="20"/>
      <c r="C12" s="21"/>
      <c r="D12" s="21"/>
      <c r="E12" s="21"/>
      <c r="F12" s="21"/>
      <c r="G12" s="21"/>
      <c r="H12" s="21"/>
      <c r="I12" s="21"/>
    </row>
    <row r="13" spans="1:10" ht="31.5" customHeight="1" x14ac:dyDescent="0.3">
      <c r="B13" s="738" t="s">
        <v>12</v>
      </c>
      <c r="C13" s="739"/>
      <c r="D13" s="750" t="str">
        <f>'PDI-01'!E11</f>
        <v>Procesos de gestión que aportan a la integración académica, el desarrollo sostenible y la competitividad nacional (PDI2028 – GCV - 25)</v>
      </c>
      <c r="E13" s="750"/>
      <c r="F13" s="750"/>
      <c r="G13" s="750"/>
      <c r="H13" s="750"/>
      <c r="I13" s="750"/>
    </row>
    <row r="14" spans="1:10" ht="16.5" customHeight="1" x14ac:dyDescent="0.3">
      <c r="B14" s="1"/>
      <c r="C14" s="1"/>
      <c r="D14" s="1"/>
      <c r="E14" s="1"/>
      <c r="F14" s="1"/>
      <c r="G14" s="1"/>
      <c r="H14" s="1"/>
    </row>
    <row r="15" spans="1:10" ht="12.75" customHeight="1" x14ac:dyDescent="0.3"/>
    <row r="16" spans="1:10" ht="189" customHeight="1" x14ac:dyDescent="0.3">
      <c r="B16" s="402" t="s">
        <v>24</v>
      </c>
      <c r="C16" s="744" t="s">
        <v>1016</v>
      </c>
      <c r="D16" s="745"/>
      <c r="E16" s="745"/>
      <c r="F16" s="745"/>
      <c r="G16" s="745"/>
      <c r="H16" s="745"/>
      <c r="I16" s="746"/>
    </row>
    <row r="17" spans="2:9" ht="36" customHeight="1" x14ac:dyDescent="0.3">
      <c r="B17" s="717" t="s">
        <v>28</v>
      </c>
      <c r="C17" s="717"/>
      <c r="D17" s="717"/>
      <c r="E17" s="717"/>
      <c r="F17" s="717"/>
      <c r="G17" s="717"/>
      <c r="H17" s="717"/>
      <c r="I17" s="717"/>
    </row>
    <row r="18" spans="2:9" ht="16.5" customHeight="1" x14ac:dyDescent="0.3">
      <c r="B18" s="718" t="s">
        <v>778</v>
      </c>
      <c r="C18" s="728" t="s">
        <v>779</v>
      </c>
      <c r="D18" s="730"/>
      <c r="E18" s="728" t="s">
        <v>780</v>
      </c>
      <c r="F18" s="729"/>
      <c r="G18" s="730"/>
      <c r="H18" s="728" t="s">
        <v>781</v>
      </c>
      <c r="I18" s="730"/>
    </row>
    <row r="19" spans="2:9" ht="78.75" customHeight="1" x14ac:dyDescent="0.3">
      <c r="B19" s="719"/>
      <c r="C19" s="751" t="s">
        <v>1034</v>
      </c>
      <c r="D19" s="752"/>
      <c r="E19" s="731" t="s">
        <v>1075</v>
      </c>
      <c r="F19" s="732"/>
      <c r="G19" s="733"/>
      <c r="H19" s="755" t="s">
        <v>1073</v>
      </c>
      <c r="I19" s="756"/>
    </row>
    <row r="20" spans="2:9" ht="59.25" customHeight="1" x14ac:dyDescent="0.3">
      <c r="B20" s="719"/>
      <c r="C20" s="753"/>
      <c r="D20" s="754"/>
      <c r="E20" s="731" t="s">
        <v>1096</v>
      </c>
      <c r="F20" s="732"/>
      <c r="G20" s="733"/>
      <c r="H20" s="731" t="s">
        <v>1141</v>
      </c>
      <c r="I20" s="733"/>
    </row>
    <row r="21" spans="2:9" ht="41.25" customHeight="1" x14ac:dyDescent="0.3">
      <c r="B21" s="719"/>
      <c r="C21" s="753"/>
      <c r="D21" s="754"/>
      <c r="E21" s="734" t="s">
        <v>1076</v>
      </c>
      <c r="F21" s="732"/>
      <c r="G21" s="733"/>
      <c r="H21" s="731" t="s">
        <v>1074</v>
      </c>
      <c r="I21" s="733"/>
    </row>
    <row r="22" spans="2:9" x14ac:dyDescent="0.3">
      <c r="B22" s="719"/>
      <c r="C22" s="753"/>
      <c r="D22" s="754"/>
      <c r="E22" s="728" t="s">
        <v>782</v>
      </c>
      <c r="F22" s="729"/>
      <c r="G22" s="730"/>
      <c r="H22" s="728" t="s">
        <v>783</v>
      </c>
      <c r="I22" s="730"/>
    </row>
    <row r="23" spans="2:9" ht="74.25" customHeight="1" x14ac:dyDescent="0.3">
      <c r="B23" s="719"/>
      <c r="C23" s="753"/>
      <c r="D23" s="754"/>
      <c r="E23" s="731" t="s">
        <v>1081</v>
      </c>
      <c r="F23" s="732"/>
      <c r="G23" s="733"/>
      <c r="H23" s="731" t="s">
        <v>1078</v>
      </c>
      <c r="I23" s="735"/>
    </row>
    <row r="24" spans="2:9" ht="49.5" customHeight="1" x14ac:dyDescent="0.3">
      <c r="B24" s="719"/>
      <c r="C24" s="753"/>
      <c r="D24" s="754"/>
      <c r="E24" s="731" t="s">
        <v>1082</v>
      </c>
      <c r="F24" s="732"/>
      <c r="G24" s="733"/>
      <c r="H24" s="731" t="s">
        <v>1079</v>
      </c>
      <c r="I24" s="735"/>
    </row>
    <row r="25" spans="2:9" ht="50.25" customHeight="1" x14ac:dyDescent="0.3">
      <c r="B25" s="719"/>
      <c r="C25" s="753"/>
      <c r="D25" s="754"/>
      <c r="E25" s="734" t="s">
        <v>1083</v>
      </c>
      <c r="F25" s="732"/>
      <c r="G25" s="733"/>
      <c r="H25" s="731" t="s">
        <v>1080</v>
      </c>
      <c r="I25" s="735"/>
    </row>
    <row r="26" spans="2:9" ht="88.5" customHeight="1" x14ac:dyDescent="0.3">
      <c r="B26" s="397" t="s">
        <v>963</v>
      </c>
      <c r="C26" s="742" t="s">
        <v>1142</v>
      </c>
      <c r="D26" s="743"/>
      <c r="E26" s="743"/>
      <c r="F26" s="743"/>
      <c r="G26" s="743"/>
      <c r="H26" s="743"/>
      <c r="I26" s="743"/>
    </row>
    <row r="27" spans="2:9" ht="47.25" customHeight="1" x14ac:dyDescent="0.3">
      <c r="B27" s="397" t="s">
        <v>29</v>
      </c>
      <c r="C27" s="742" t="s">
        <v>1143</v>
      </c>
      <c r="D27" s="743"/>
      <c r="E27" s="743"/>
      <c r="F27" s="743"/>
      <c r="G27" s="743"/>
      <c r="H27" s="743"/>
      <c r="I27" s="743"/>
    </row>
    <row r="28" spans="2:9" ht="156.75" customHeight="1" x14ac:dyDescent="0.3">
      <c r="B28" s="401" t="s">
        <v>26</v>
      </c>
      <c r="C28" s="740" t="s">
        <v>1077</v>
      </c>
      <c r="D28" s="741"/>
      <c r="E28" s="741"/>
      <c r="F28" s="741"/>
      <c r="G28" s="741"/>
      <c r="H28" s="741"/>
      <c r="I28" s="741"/>
    </row>
    <row r="29" spans="2:9" ht="54.75" customHeight="1" x14ac:dyDescent="0.3">
      <c r="B29" s="397" t="s">
        <v>30</v>
      </c>
      <c r="C29" s="736" t="s">
        <v>1033</v>
      </c>
      <c r="D29" s="737"/>
      <c r="E29" s="737"/>
      <c r="F29" s="737"/>
      <c r="G29" s="737"/>
      <c r="H29" s="737"/>
      <c r="I29" s="737"/>
    </row>
    <row r="30" spans="2:9" ht="33" customHeight="1" x14ac:dyDescent="0.3"/>
    <row r="31" spans="2:9" hidden="1" x14ac:dyDescent="0.3"/>
    <row r="32" spans="2:9" hidden="1" x14ac:dyDescent="0.3"/>
    <row r="33" hidden="1" x14ac:dyDescent="0.3"/>
    <row r="34" hidden="1" x14ac:dyDescent="0.3"/>
    <row r="35" x14ac:dyDescent="0.3"/>
    <row r="36" x14ac:dyDescent="0.3"/>
    <row r="37" x14ac:dyDescent="0.3"/>
    <row r="38" x14ac:dyDescent="0.3"/>
    <row r="39" x14ac:dyDescent="0.3"/>
    <row r="40" x14ac:dyDescent="0.3"/>
    <row r="41" x14ac:dyDescent="0.3"/>
  </sheetData>
  <sheetProtection formatCells="0"/>
  <mergeCells count="31">
    <mergeCell ref="D11:I11"/>
    <mergeCell ref="H20:I20"/>
    <mergeCell ref="E21:G21"/>
    <mergeCell ref="H21:I21"/>
    <mergeCell ref="E19:G19"/>
    <mergeCell ref="H19:I19"/>
    <mergeCell ref="E20:G20"/>
    <mergeCell ref="C29:I29"/>
    <mergeCell ref="B9:C9"/>
    <mergeCell ref="B13:C13"/>
    <mergeCell ref="B17:I17"/>
    <mergeCell ref="C28:I28"/>
    <mergeCell ref="C27:I27"/>
    <mergeCell ref="C16:I16"/>
    <mergeCell ref="D9:I9"/>
    <mergeCell ref="D13:I13"/>
    <mergeCell ref="C18:D18"/>
    <mergeCell ref="E18:G18"/>
    <mergeCell ref="H18:I18"/>
    <mergeCell ref="B18:B25"/>
    <mergeCell ref="C19:D25"/>
    <mergeCell ref="C26:I26"/>
    <mergeCell ref="B11:C11"/>
    <mergeCell ref="E22:G22"/>
    <mergeCell ref="H22:I22"/>
    <mergeCell ref="E23:G23"/>
    <mergeCell ref="E24:G24"/>
    <mergeCell ref="E25:G25"/>
    <mergeCell ref="H23:I23"/>
    <mergeCell ref="H24:I24"/>
    <mergeCell ref="H25:I25"/>
  </mergeCells>
  <phoneticPr fontId="0" type="noConversion"/>
  <pageMargins left="0.70866141732283472" right="0.70866141732283472" top="0.74803149606299213" bottom="0.74803149606299213" header="0.31496062992125984" footer="0.31496062992125984"/>
  <colBreaks count="1" manualBreakCount="1">
    <brk id="9" max="1048575" man="1"/>
  </colBreaks>
  <drawing r:id="rId1"/>
  <legacyDrawingHF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X212"/>
  <sheetViews>
    <sheetView showGridLines="0" tabSelected="1" topLeftCell="A154" zoomScale="80" zoomScaleNormal="80" zoomScalePageLayoutView="125" workbookViewId="0">
      <selection activeCell="G187" sqref="G187"/>
    </sheetView>
  </sheetViews>
  <sheetFormatPr baseColWidth="10" defaultColWidth="0" defaultRowHeight="15" zeroHeight="1" x14ac:dyDescent="0.25"/>
  <cols>
    <col min="1" max="1" width="6.7109375" style="7" customWidth="1"/>
    <col min="2" max="2" width="8.140625" style="7" customWidth="1"/>
    <col min="3" max="3" width="3.42578125" style="7" customWidth="1"/>
    <col min="4" max="4" width="43.42578125" style="6" customWidth="1"/>
    <col min="5" max="5" width="48.85546875" style="7" customWidth="1"/>
    <col min="6" max="6" width="44.7109375" style="7" customWidth="1"/>
    <col min="7" max="7" width="51.85546875" style="7" customWidth="1"/>
    <col min="8" max="8" width="37.42578125" style="7" customWidth="1"/>
    <col min="9" max="9" width="18.140625" style="7" customWidth="1"/>
    <col min="10" max="12" width="28.42578125" style="7" customWidth="1"/>
    <col min="13" max="13" width="19.42578125" style="7" customWidth="1"/>
    <col min="14" max="15" width="14.42578125" style="7" customWidth="1"/>
    <col min="16" max="16" width="21.85546875" style="7" customWidth="1"/>
    <col min="17" max="17" width="38.42578125" style="7" customWidth="1"/>
    <col min="18" max="18" width="49.42578125" style="7" customWidth="1"/>
    <col min="19" max="19" width="31" style="7" customWidth="1"/>
    <col min="20" max="20" width="12.7109375" style="7" customWidth="1"/>
    <col min="21" max="21" width="11.42578125" style="7" hidden="1" customWidth="1"/>
    <col min="22" max="24" width="0" style="7" hidden="1" customWidth="1"/>
    <col min="25" max="16384" width="11.42578125" style="7" hidden="1"/>
  </cols>
  <sheetData>
    <row r="1" spans="1:20" s="4" customFormat="1" x14ac:dyDescent="0.25">
      <c r="A1" s="310"/>
      <c r="B1" s="310"/>
      <c r="C1" s="310"/>
      <c r="D1" s="327"/>
      <c r="E1" s="310"/>
      <c r="F1" s="310"/>
      <c r="G1" s="310"/>
      <c r="H1" s="310"/>
      <c r="I1" s="310"/>
      <c r="J1" s="310"/>
      <c r="K1" s="325"/>
      <c r="L1" s="325"/>
      <c r="M1" s="310"/>
      <c r="N1" s="310"/>
      <c r="O1" s="310"/>
      <c r="P1" s="310"/>
      <c r="Q1" s="310"/>
      <c r="R1" s="310"/>
      <c r="S1" s="310"/>
      <c r="T1" s="310"/>
    </row>
    <row r="2" spans="1:20" s="4" customFormat="1" x14ac:dyDescent="0.25">
      <c r="A2" s="310"/>
      <c r="B2" s="310"/>
      <c r="C2" s="310"/>
      <c r="D2" s="324"/>
      <c r="E2" s="324"/>
      <c r="F2" s="324"/>
      <c r="G2" s="310"/>
      <c r="H2" s="310"/>
      <c r="I2" s="317" t="s">
        <v>1</v>
      </c>
      <c r="J2" s="318" t="s">
        <v>6</v>
      </c>
      <c r="K2" s="325"/>
      <c r="L2" s="325"/>
      <c r="M2" s="310"/>
      <c r="N2" s="310"/>
      <c r="O2" s="310"/>
      <c r="P2" s="310"/>
      <c r="Q2" s="310"/>
      <c r="R2" s="310"/>
      <c r="S2" s="310"/>
      <c r="T2" s="310"/>
    </row>
    <row r="3" spans="1:20" s="4" customFormat="1" x14ac:dyDescent="0.25">
      <c r="A3" s="310"/>
      <c r="B3" s="310"/>
      <c r="C3" s="310"/>
      <c r="D3" s="324"/>
      <c r="E3" s="324"/>
      <c r="F3" s="324"/>
      <c r="G3" s="310"/>
      <c r="H3" s="310"/>
      <c r="I3" s="319" t="s">
        <v>3</v>
      </c>
      <c r="J3" s="320">
        <v>7</v>
      </c>
      <c r="K3" s="325"/>
      <c r="L3" s="325"/>
      <c r="M3" s="310"/>
      <c r="N3" s="310"/>
      <c r="O3" s="310"/>
      <c r="P3" s="310"/>
      <c r="Q3" s="310"/>
      <c r="R3" s="310"/>
      <c r="S3" s="310"/>
      <c r="T3" s="310"/>
    </row>
    <row r="4" spans="1:20" s="4" customFormat="1" x14ac:dyDescent="0.25">
      <c r="A4" s="310"/>
      <c r="B4" s="310"/>
      <c r="C4" s="310"/>
      <c r="D4" s="324"/>
      <c r="E4" s="324"/>
      <c r="F4" s="324"/>
      <c r="G4" s="310"/>
      <c r="H4" s="310"/>
      <c r="I4" s="317" t="s">
        <v>4</v>
      </c>
      <c r="J4" s="321">
        <v>44250</v>
      </c>
      <c r="K4" s="325"/>
      <c r="L4" s="325"/>
      <c r="M4" s="310"/>
      <c r="N4" s="310"/>
      <c r="O4" s="310"/>
      <c r="P4" s="310"/>
      <c r="Q4" s="310"/>
      <c r="R4" s="310"/>
      <c r="S4" s="310"/>
      <c r="T4" s="310"/>
    </row>
    <row r="5" spans="1:20" s="4" customFormat="1" x14ac:dyDescent="0.25">
      <c r="A5" s="310"/>
      <c r="B5" s="310"/>
      <c r="C5" s="310"/>
      <c r="D5" s="327"/>
      <c r="E5" s="310"/>
      <c r="F5" s="310"/>
      <c r="G5" s="310"/>
      <c r="H5" s="310"/>
      <c r="I5" s="317" t="s">
        <v>5</v>
      </c>
      <c r="J5" s="318" t="s">
        <v>78</v>
      </c>
      <c r="K5" s="325"/>
      <c r="L5" s="325"/>
      <c r="M5" s="310"/>
      <c r="N5" s="310"/>
      <c r="O5" s="310"/>
      <c r="P5" s="310"/>
      <c r="Q5" s="310"/>
      <c r="R5" s="310"/>
      <c r="S5" s="310"/>
      <c r="T5" s="310"/>
    </row>
    <row r="6" spans="1:20" s="4" customFormat="1" x14ac:dyDescent="0.25">
      <c r="A6" s="310"/>
      <c r="B6" s="310"/>
      <c r="C6" s="310"/>
      <c r="D6" s="327"/>
      <c r="E6" s="310"/>
      <c r="F6" s="310"/>
      <c r="G6" s="310"/>
      <c r="H6" s="310"/>
      <c r="I6" s="310"/>
      <c r="J6" s="310"/>
      <c r="K6" s="310"/>
      <c r="L6" s="310"/>
      <c r="M6" s="310"/>
      <c r="N6" s="310"/>
      <c r="O6" s="310"/>
      <c r="P6" s="310"/>
      <c r="Q6" s="310"/>
      <c r="R6" s="310"/>
      <c r="S6" s="310"/>
      <c r="T6" s="310"/>
    </row>
    <row r="7" spans="1:20" s="4" customFormat="1" ht="30" customHeight="1" x14ac:dyDescent="0.25">
      <c r="A7" s="310"/>
      <c r="B7" s="310"/>
      <c r="C7" s="310"/>
      <c r="D7" s="327"/>
      <c r="E7" s="325"/>
      <c r="F7" s="325"/>
      <c r="G7" s="325"/>
      <c r="H7" s="325"/>
      <c r="I7" s="325"/>
      <c r="J7" s="325"/>
      <c r="K7" s="325"/>
      <c r="L7" s="325"/>
      <c r="M7" s="325"/>
      <c r="N7" s="325"/>
      <c r="O7" s="325"/>
      <c r="P7" s="325"/>
      <c r="Q7" s="325"/>
      <c r="R7" s="328"/>
      <c r="S7" s="310"/>
      <c r="T7" s="310"/>
    </row>
    <row r="8" spans="1:20" ht="27.75" customHeight="1" x14ac:dyDescent="0.25"/>
    <row r="9" spans="1:20" s="23" customFormat="1" ht="30.95" customHeight="1" x14ac:dyDescent="0.25">
      <c r="B9" s="738" t="s">
        <v>933</v>
      </c>
      <c r="C9" s="738"/>
      <c r="D9" s="738"/>
      <c r="E9" s="750" t="str">
        <f>'PDI-01'!E13</f>
        <v>Gestión del contexto y visibilidad nacional e internacional</v>
      </c>
      <c r="F9" s="750"/>
      <c r="G9" s="750"/>
      <c r="H9" s="22"/>
      <c r="I9" s="22"/>
      <c r="J9" s="22"/>
      <c r="K9" s="22"/>
      <c r="L9" s="22"/>
      <c r="M9" s="22"/>
      <c r="N9" s="22"/>
      <c r="O9" s="22"/>
      <c r="P9" s="22"/>
      <c r="Q9" s="22"/>
      <c r="R9" s="22"/>
      <c r="S9" s="22"/>
    </row>
    <row r="10" spans="1:20" s="23" customFormat="1" ht="6.75" customHeight="1" x14ac:dyDescent="0.25">
      <c r="B10" s="24"/>
      <c r="C10" s="24"/>
      <c r="D10" s="25"/>
      <c r="E10" s="24"/>
      <c r="F10" s="24"/>
      <c r="G10" s="24"/>
      <c r="H10" s="24"/>
      <c r="I10" s="24"/>
      <c r="J10" s="24"/>
      <c r="K10" s="24"/>
      <c r="L10" s="24"/>
      <c r="M10" s="24"/>
      <c r="N10" s="24"/>
      <c r="O10" s="24"/>
      <c r="P10" s="24"/>
      <c r="Q10" s="24"/>
      <c r="R10" s="24"/>
      <c r="S10" s="24"/>
    </row>
    <row r="11" spans="1:20" s="23" customFormat="1" ht="30.95" customHeight="1" x14ac:dyDescent="0.25">
      <c r="B11" s="738" t="s">
        <v>962</v>
      </c>
      <c r="C11" s="738"/>
      <c r="D11" s="738"/>
      <c r="E11" s="750" t="str">
        <f>'PDI-01'!E15</f>
        <v>Procesos asociados al desarrollo sostenible, la competitividad y la movilización social</v>
      </c>
      <c r="F11" s="750"/>
      <c r="G11" s="750"/>
      <c r="H11" s="24"/>
      <c r="I11" s="24"/>
      <c r="J11" s="24"/>
      <c r="K11" s="24"/>
      <c r="L11" s="24"/>
      <c r="M11" s="24"/>
      <c r="N11" s="24"/>
      <c r="O11" s="24"/>
      <c r="P11" s="24"/>
      <c r="Q11" s="24"/>
      <c r="R11" s="24"/>
      <c r="S11" s="24"/>
    </row>
    <row r="12" spans="1:20" s="23" customFormat="1" ht="6.75" customHeight="1" x14ac:dyDescent="0.25">
      <c r="B12" s="24"/>
      <c r="C12" s="24"/>
      <c r="D12" s="25"/>
      <c r="E12" s="24"/>
      <c r="F12" s="24"/>
      <c r="G12" s="24"/>
      <c r="H12" s="24"/>
      <c r="I12" s="24"/>
      <c r="J12" s="24"/>
      <c r="K12" s="24"/>
      <c r="L12" s="24"/>
      <c r="M12" s="24"/>
      <c r="N12" s="24"/>
      <c r="O12" s="24"/>
      <c r="P12" s="24"/>
      <c r="Q12" s="24"/>
      <c r="R12" s="24"/>
      <c r="S12" s="24"/>
    </row>
    <row r="13" spans="1:20" s="23" customFormat="1" ht="30.95" customHeight="1" x14ac:dyDescent="0.25">
      <c r="B13" s="798" t="s">
        <v>33</v>
      </c>
      <c r="C13" s="798"/>
      <c r="D13" s="798"/>
      <c r="E13" s="750" t="str">
        <f>'PDI-01'!E11</f>
        <v>Procesos de gestión que aportan a la integración académica, el desarrollo sostenible y la competitividad nacional (PDI2028 – GCV - 25)</v>
      </c>
      <c r="F13" s="750"/>
      <c r="G13" s="750"/>
      <c r="H13" s="22"/>
      <c r="I13" s="22"/>
      <c r="J13" s="22"/>
      <c r="K13" s="22"/>
      <c r="L13" s="22"/>
      <c r="M13" s="22"/>
      <c r="N13" s="22"/>
      <c r="O13" s="22"/>
      <c r="P13" s="22"/>
      <c r="Q13" s="22"/>
      <c r="R13" s="22"/>
      <c r="S13" s="22"/>
    </row>
    <row r="14" spans="1:20" s="23" customFormat="1" ht="16.5" x14ac:dyDescent="0.25">
      <c r="B14" s="405"/>
      <c r="C14" s="405"/>
      <c r="D14" s="405"/>
      <c r="E14" s="403"/>
      <c r="F14" s="403"/>
      <c r="G14" s="403"/>
      <c r="H14" s="22"/>
      <c r="I14" s="22"/>
      <c r="J14" s="22"/>
      <c r="K14" s="22"/>
      <c r="L14" s="22"/>
      <c r="M14" s="22"/>
      <c r="N14" s="22"/>
      <c r="O14" s="22"/>
      <c r="P14" s="22"/>
      <c r="Q14" s="22"/>
      <c r="R14" s="22"/>
      <c r="S14" s="22"/>
    </row>
    <row r="15" spans="1:20" s="23" customFormat="1" ht="16.5" x14ac:dyDescent="0.25">
      <c r="B15" s="405"/>
      <c r="C15" s="405"/>
      <c r="D15" s="405"/>
      <c r="E15" s="403"/>
      <c r="F15" s="403"/>
      <c r="G15" s="403"/>
      <c r="H15" s="22"/>
      <c r="I15" s="22"/>
      <c r="J15" s="22"/>
      <c r="K15" s="22"/>
      <c r="L15" s="22"/>
      <c r="M15" s="22"/>
      <c r="N15" s="22"/>
      <c r="O15" s="22"/>
      <c r="P15" s="22"/>
      <c r="Q15" s="22"/>
      <c r="R15" s="22"/>
      <c r="S15" s="22"/>
    </row>
    <row r="16" spans="1:20" s="23" customFormat="1" ht="45.75" customHeight="1" x14ac:dyDescent="0.25">
      <c r="B16" s="405"/>
      <c r="C16" s="405"/>
      <c r="D16" s="400" t="s">
        <v>785</v>
      </c>
      <c r="E16" s="799" t="str">
        <f>'PDI-02'!C19</f>
        <v>Insuficientes procesos de gestión que aporten a la integración académica, el desarrollo sostenible y la competitividad nacional</v>
      </c>
      <c r="F16" s="799"/>
      <c r="G16" s="397" t="s">
        <v>784</v>
      </c>
      <c r="H16" s="743" t="s">
        <v>1059</v>
      </c>
      <c r="I16" s="743"/>
      <c r="J16" s="743"/>
      <c r="K16" s="743"/>
      <c r="L16" s="743"/>
      <c r="M16" s="743"/>
      <c r="N16" s="743"/>
      <c r="O16" s="743"/>
      <c r="P16" s="502"/>
      <c r="Q16" s="22"/>
      <c r="R16" s="22"/>
      <c r="S16" s="22"/>
    </row>
    <row r="17" spans="2:21" s="23" customFormat="1" ht="32.25" customHeight="1" x14ac:dyDescent="0.25">
      <c r="B17" s="405"/>
      <c r="C17" s="405"/>
      <c r="D17" s="390" t="s">
        <v>786</v>
      </c>
      <c r="E17" s="799" t="str">
        <f>'PDI-02'!E19</f>
        <v>1.Débiles procesos que aporten al desarrollo sostenible.</v>
      </c>
      <c r="F17" s="799"/>
      <c r="G17" s="330" t="s">
        <v>789</v>
      </c>
      <c r="H17" s="800" t="s">
        <v>1084</v>
      </c>
      <c r="I17" s="801"/>
      <c r="J17" s="801"/>
      <c r="K17" s="801"/>
      <c r="L17" s="801"/>
      <c r="M17" s="801"/>
      <c r="N17" s="801"/>
      <c r="O17" s="801"/>
      <c r="P17" s="502"/>
      <c r="Q17" s="22"/>
      <c r="R17" s="22"/>
      <c r="S17" s="22"/>
    </row>
    <row r="18" spans="2:21" s="23" customFormat="1" ht="32.25" customHeight="1" x14ac:dyDescent="0.25">
      <c r="B18" s="405"/>
      <c r="C18" s="405"/>
      <c r="D18" s="390" t="s">
        <v>787</v>
      </c>
      <c r="E18" s="799" t="str">
        <f>'PDI-02'!E20</f>
        <v>2. Procesos desarticulados para la competitividad, la planeación del territorio y el ordenamiento territorial.</v>
      </c>
      <c r="F18" s="799"/>
      <c r="G18" s="330" t="s">
        <v>790</v>
      </c>
      <c r="H18" s="743" t="s">
        <v>1144</v>
      </c>
      <c r="I18" s="743"/>
      <c r="J18" s="743"/>
      <c r="K18" s="743"/>
      <c r="L18" s="743"/>
      <c r="M18" s="743"/>
      <c r="N18" s="743"/>
      <c r="O18" s="743"/>
      <c r="P18" s="502"/>
      <c r="Q18" s="22"/>
      <c r="R18" s="22"/>
      <c r="S18" s="22"/>
    </row>
    <row r="19" spans="2:21" s="23" customFormat="1" ht="32.25" customHeight="1" x14ac:dyDescent="0.25">
      <c r="B19" s="405"/>
      <c r="C19" s="405"/>
      <c r="D19" s="390" t="s">
        <v>788</v>
      </c>
      <c r="E19" s="799" t="str">
        <f>'PDI-02'!E21</f>
        <v>3. Insuficientes procesos para la integración académica.</v>
      </c>
      <c r="F19" s="799"/>
      <c r="G19" s="330" t="s">
        <v>791</v>
      </c>
      <c r="H19" s="743" t="s">
        <v>1128</v>
      </c>
      <c r="I19" s="743"/>
      <c r="J19" s="743"/>
      <c r="K19" s="743"/>
      <c r="L19" s="743"/>
      <c r="M19" s="743"/>
      <c r="N19" s="743"/>
      <c r="O19" s="743"/>
      <c r="P19" s="502"/>
      <c r="Q19" s="22"/>
      <c r="R19" s="22"/>
      <c r="S19" s="22"/>
    </row>
    <row r="20" spans="2:21" s="23" customFormat="1" ht="16.5" x14ac:dyDescent="0.25">
      <c r="B20" s="405"/>
      <c r="C20" s="405"/>
      <c r="D20" s="405"/>
      <c r="E20" s="403"/>
      <c r="F20" s="403"/>
      <c r="G20" s="403"/>
      <c r="H20" s="22"/>
      <c r="I20" s="22"/>
      <c r="J20" s="22"/>
      <c r="K20" s="22"/>
      <c r="L20" s="22"/>
      <c r="M20" s="22"/>
      <c r="N20" s="22"/>
      <c r="O20" s="22"/>
      <c r="P20" s="22"/>
      <c r="Q20" s="22"/>
      <c r="R20" s="22"/>
      <c r="S20" s="22"/>
    </row>
    <row r="21" spans="2:21" s="2" customFormat="1" ht="16.5" x14ac:dyDescent="0.3">
      <c r="D21" s="26"/>
    </row>
    <row r="22" spans="2:21" s="2" customFormat="1" ht="16.5" x14ac:dyDescent="0.3">
      <c r="D22" s="397" t="s">
        <v>25</v>
      </c>
    </row>
    <row r="23" spans="2:21" s="2" customFormat="1" ht="16.5" x14ac:dyDescent="0.3">
      <c r="D23" s="693" t="s">
        <v>31</v>
      </c>
      <c r="E23" s="762"/>
      <c r="F23" s="762"/>
      <c r="G23" s="762"/>
      <c r="H23" s="762"/>
      <c r="I23" s="762"/>
      <c r="J23" s="762"/>
      <c r="K23" s="762"/>
      <c r="L23" s="762"/>
      <c r="M23" s="762"/>
      <c r="N23" s="762"/>
      <c r="O23" s="762"/>
      <c r="P23" s="762"/>
      <c r="Q23" s="762"/>
      <c r="R23" s="694"/>
      <c r="S23" s="27"/>
      <c r="T23" s="27"/>
    </row>
    <row r="24" spans="2:21" s="2" customFormat="1" ht="16.5" x14ac:dyDescent="0.3">
      <c r="D24" s="28"/>
      <c r="E24" s="28"/>
      <c r="F24" s="28"/>
      <c r="G24" s="28"/>
      <c r="H24" s="28"/>
      <c r="I24" s="28"/>
      <c r="J24" s="28"/>
      <c r="K24" s="28"/>
      <c r="L24" s="28"/>
      <c r="M24" s="28"/>
      <c r="N24" s="28"/>
      <c r="O24" s="28"/>
      <c r="P24" s="28"/>
      <c r="Q24" s="28"/>
      <c r="R24" s="28"/>
      <c r="S24" s="28"/>
      <c r="T24" s="27"/>
    </row>
    <row r="25" spans="2:21" s="29" customFormat="1" ht="16.5" x14ac:dyDescent="0.3">
      <c r="D25" s="797" t="s">
        <v>1017</v>
      </c>
      <c r="E25" s="797"/>
      <c r="F25" s="797"/>
      <c r="G25" s="797"/>
      <c r="H25" s="797"/>
      <c r="I25" s="797"/>
      <c r="J25" s="797"/>
      <c r="K25" s="797"/>
      <c r="L25" s="797"/>
      <c r="M25" s="797"/>
      <c r="N25" s="797"/>
      <c r="O25" s="797"/>
      <c r="P25" s="797"/>
      <c r="Q25" s="797"/>
      <c r="R25" s="797"/>
      <c r="S25" s="797"/>
      <c r="T25" s="30"/>
    </row>
    <row r="26" spans="2:21" s="2" customFormat="1" ht="18" customHeight="1" x14ac:dyDescent="0.3">
      <c r="B26" s="792" t="s">
        <v>792</v>
      </c>
      <c r="D26" s="778" t="s">
        <v>860</v>
      </c>
      <c r="E26" s="693" t="s">
        <v>18</v>
      </c>
      <c r="F26" s="762"/>
      <c r="G26" s="762"/>
      <c r="H26" s="762"/>
      <c r="I26" s="762"/>
      <c r="J26" s="762"/>
      <c r="K26" s="762"/>
      <c r="L26" s="762"/>
      <c r="M26" s="762"/>
      <c r="N26" s="762"/>
      <c r="O26" s="762"/>
      <c r="P26" s="498"/>
      <c r="Q26" s="778" t="s">
        <v>19</v>
      </c>
      <c r="R26" s="778" t="s">
        <v>89</v>
      </c>
      <c r="S26" s="778" t="s">
        <v>861</v>
      </c>
      <c r="T26" s="31"/>
    </row>
    <row r="27" spans="2:21" s="2" customFormat="1" ht="93" customHeight="1" x14ac:dyDescent="0.3">
      <c r="B27" s="792"/>
      <c r="D27" s="705"/>
      <c r="E27" s="397" t="s">
        <v>1004</v>
      </c>
      <c r="F27" s="399" t="s">
        <v>15</v>
      </c>
      <c r="G27" s="397" t="s">
        <v>16</v>
      </c>
      <c r="H27" s="397" t="s">
        <v>17</v>
      </c>
      <c r="I27" s="397" t="s">
        <v>936</v>
      </c>
      <c r="J27" s="397" t="s">
        <v>793</v>
      </c>
      <c r="K27" s="578" t="s">
        <v>794</v>
      </c>
      <c r="L27" s="578" t="s">
        <v>1174</v>
      </c>
      <c r="M27" s="397" t="s">
        <v>1173</v>
      </c>
      <c r="N27" s="573" t="s">
        <v>1196</v>
      </c>
      <c r="O27" s="573" t="s">
        <v>1002</v>
      </c>
      <c r="P27" s="496" t="s">
        <v>1003</v>
      </c>
      <c r="Q27" s="705"/>
      <c r="R27" s="793"/>
      <c r="S27" s="793"/>
      <c r="T27" s="31"/>
      <c r="U27" s="32">
        <v>3</v>
      </c>
    </row>
    <row r="28" spans="2:21" s="21" customFormat="1" ht="99" x14ac:dyDescent="0.25">
      <c r="B28" s="792"/>
      <c r="D28" s="520" t="s">
        <v>1130</v>
      </c>
      <c r="E28" s="535" t="s">
        <v>1131</v>
      </c>
      <c r="F28" s="521" t="s">
        <v>1132</v>
      </c>
      <c r="G28" s="521" t="s">
        <v>650</v>
      </c>
      <c r="H28" s="521" t="s">
        <v>1133</v>
      </c>
      <c r="I28" s="515">
        <v>12</v>
      </c>
      <c r="J28" s="515">
        <v>12</v>
      </c>
      <c r="K28" s="515">
        <v>20</v>
      </c>
      <c r="L28" s="515">
        <v>25</v>
      </c>
      <c r="M28" s="308">
        <v>37</v>
      </c>
      <c r="N28" s="574">
        <v>40</v>
      </c>
      <c r="O28" s="574">
        <v>40</v>
      </c>
      <c r="P28" s="515">
        <v>15</v>
      </c>
      <c r="Q28" s="535" t="s">
        <v>1134</v>
      </c>
      <c r="R28" s="521" t="s">
        <v>1135</v>
      </c>
      <c r="S28" s="535" t="s">
        <v>1136</v>
      </c>
      <c r="T28" s="282"/>
      <c r="U28" s="283" t="s">
        <v>0</v>
      </c>
    </row>
    <row r="29" spans="2:21" s="2" customFormat="1" ht="16.5" x14ac:dyDescent="0.3">
      <c r="B29" s="33"/>
      <c r="C29" s="34"/>
      <c r="D29" s="35"/>
      <c r="E29" s="36"/>
      <c r="F29" s="37"/>
      <c r="G29" s="31"/>
      <c r="H29" s="31"/>
      <c r="I29" s="31"/>
      <c r="J29" s="31"/>
      <c r="K29" s="31"/>
      <c r="L29" s="31"/>
      <c r="M29" s="31"/>
      <c r="N29" s="31"/>
      <c r="O29" s="31"/>
      <c r="P29" s="31"/>
      <c r="Q29" s="31"/>
      <c r="R29" s="31"/>
      <c r="S29" s="31"/>
      <c r="T29" s="31"/>
    </row>
    <row r="30" spans="2:21" s="39" customFormat="1" ht="16.5" x14ac:dyDescent="0.3">
      <c r="B30" s="38"/>
      <c r="D30" s="805" t="s">
        <v>1018</v>
      </c>
      <c r="E30" s="805"/>
      <c r="F30" s="805"/>
      <c r="G30" s="805"/>
      <c r="H30" s="805"/>
      <c r="I30" s="805"/>
      <c r="J30" s="805"/>
      <c r="K30" s="805"/>
      <c r="L30" s="805"/>
      <c r="M30" s="805"/>
      <c r="N30" s="805"/>
      <c r="O30" s="805"/>
      <c r="P30" s="805"/>
      <c r="Q30" s="805"/>
      <c r="R30" s="805"/>
      <c r="S30" s="805"/>
      <c r="T30" s="40"/>
    </row>
    <row r="31" spans="2:21" s="39" customFormat="1" ht="21.75" customHeight="1" x14ac:dyDescent="0.3">
      <c r="B31" s="792" t="s">
        <v>795</v>
      </c>
      <c r="C31" s="2"/>
      <c r="D31" s="778" t="s">
        <v>1145</v>
      </c>
      <c r="E31" s="684" t="s">
        <v>18</v>
      </c>
      <c r="F31" s="791"/>
      <c r="G31" s="791"/>
      <c r="H31" s="791"/>
      <c r="I31" s="791"/>
      <c r="J31" s="791"/>
      <c r="K31" s="791"/>
      <c r="L31" s="791"/>
      <c r="M31" s="791"/>
      <c r="N31" s="791"/>
      <c r="O31" s="791"/>
      <c r="P31" s="498"/>
      <c r="Q31" s="778" t="s">
        <v>19</v>
      </c>
      <c r="R31" s="778" t="s">
        <v>89</v>
      </c>
      <c r="S31" s="778" t="s">
        <v>934</v>
      </c>
      <c r="T31" s="40"/>
    </row>
    <row r="32" spans="2:21" s="39" customFormat="1" ht="66" customHeight="1" x14ac:dyDescent="0.3">
      <c r="B32" s="792"/>
      <c r="C32" s="2"/>
      <c r="D32" s="705"/>
      <c r="E32" s="397" t="s">
        <v>1001</v>
      </c>
      <c r="F32" s="399" t="s">
        <v>15</v>
      </c>
      <c r="G32" s="397" t="s">
        <v>16</v>
      </c>
      <c r="H32" s="397" t="s">
        <v>17</v>
      </c>
      <c r="I32" s="397" t="s">
        <v>936</v>
      </c>
      <c r="J32" s="497" t="s">
        <v>793</v>
      </c>
      <c r="K32" s="578" t="s">
        <v>794</v>
      </c>
      <c r="L32" s="578" t="s">
        <v>1174</v>
      </c>
      <c r="M32" s="497" t="s">
        <v>1173</v>
      </c>
      <c r="N32" s="573" t="s">
        <v>1196</v>
      </c>
      <c r="O32" s="573" t="s">
        <v>1002</v>
      </c>
      <c r="P32" s="496" t="s">
        <v>1003</v>
      </c>
      <c r="Q32" s="705"/>
      <c r="R32" s="806"/>
      <c r="S32" s="793"/>
      <c r="T32" s="40"/>
    </row>
    <row r="33" spans="2:21" s="39" customFormat="1" ht="33" customHeight="1" x14ac:dyDescent="0.3">
      <c r="B33" s="792"/>
      <c r="C33" s="2"/>
      <c r="D33" s="704" t="s">
        <v>1146</v>
      </c>
      <c r="E33" s="303" t="s">
        <v>1062</v>
      </c>
      <c r="F33" s="409" t="s">
        <v>1065</v>
      </c>
      <c r="G33" s="518" t="s">
        <v>1137</v>
      </c>
      <c r="H33" s="409" t="s">
        <v>1068</v>
      </c>
      <c r="I33" s="513">
        <v>2</v>
      </c>
      <c r="J33" s="43">
        <v>2</v>
      </c>
      <c r="K33" s="43">
        <v>3</v>
      </c>
      <c r="L33" s="43">
        <v>4</v>
      </c>
      <c r="M33" s="307">
        <v>3</v>
      </c>
      <c r="N33" s="575">
        <v>3</v>
      </c>
      <c r="O33" s="575">
        <v>3</v>
      </c>
      <c r="P33" s="516">
        <v>6</v>
      </c>
      <c r="Q33" s="802" t="s">
        <v>1060</v>
      </c>
      <c r="R33" s="794" t="s">
        <v>1027</v>
      </c>
      <c r="S33" s="794" t="s">
        <v>1061</v>
      </c>
      <c r="T33" s="40"/>
    </row>
    <row r="34" spans="2:21" s="39" customFormat="1" ht="33" x14ac:dyDescent="0.3">
      <c r="B34" s="792"/>
      <c r="C34" s="2"/>
      <c r="D34" s="704"/>
      <c r="E34" s="303" t="s">
        <v>1063</v>
      </c>
      <c r="F34" s="42" t="s">
        <v>1066</v>
      </c>
      <c r="G34" s="518" t="s">
        <v>1137</v>
      </c>
      <c r="H34" s="409" t="s">
        <v>1070</v>
      </c>
      <c r="I34" s="513">
        <v>4</v>
      </c>
      <c r="J34" s="514">
        <v>5</v>
      </c>
      <c r="K34" s="514">
        <v>6</v>
      </c>
      <c r="L34" s="514">
        <v>7</v>
      </c>
      <c r="M34" s="514">
        <v>7</v>
      </c>
      <c r="N34" s="574">
        <v>8</v>
      </c>
      <c r="O34" s="574">
        <v>8</v>
      </c>
      <c r="P34" s="516">
        <v>9</v>
      </c>
      <c r="Q34" s="803"/>
      <c r="R34" s="795"/>
      <c r="S34" s="795"/>
      <c r="T34" s="40"/>
    </row>
    <row r="35" spans="2:21" s="39" customFormat="1" ht="33" x14ac:dyDescent="0.3">
      <c r="B35" s="792"/>
      <c r="C35" s="2"/>
      <c r="D35" s="704"/>
      <c r="E35" s="303" t="s">
        <v>1064</v>
      </c>
      <c r="F35" s="42" t="s">
        <v>1067</v>
      </c>
      <c r="G35" s="518" t="s">
        <v>1137</v>
      </c>
      <c r="H35" s="409" t="s">
        <v>1069</v>
      </c>
      <c r="I35" s="513">
        <v>4</v>
      </c>
      <c r="J35" s="513">
        <v>5</v>
      </c>
      <c r="K35" s="513">
        <v>6</v>
      </c>
      <c r="L35" s="513">
        <v>7</v>
      </c>
      <c r="M35" s="514">
        <v>7</v>
      </c>
      <c r="N35" s="576">
        <v>8</v>
      </c>
      <c r="O35" s="576">
        <v>8</v>
      </c>
      <c r="P35" s="516">
        <v>9</v>
      </c>
      <c r="Q35" s="804"/>
      <c r="R35" s="796"/>
      <c r="S35" s="796"/>
      <c r="T35" s="40"/>
    </row>
    <row r="36" spans="2:21" s="39" customFormat="1" ht="82.5" x14ac:dyDescent="0.3">
      <c r="B36" s="792"/>
      <c r="C36" s="2"/>
      <c r="D36" s="704"/>
      <c r="E36" s="517" t="s">
        <v>1138</v>
      </c>
      <c r="F36" s="42" t="s">
        <v>1147</v>
      </c>
      <c r="G36" s="518" t="s">
        <v>1137</v>
      </c>
      <c r="H36" s="42" t="s">
        <v>1139</v>
      </c>
      <c r="I36" s="43">
        <v>1</v>
      </c>
      <c r="J36" s="43">
        <v>1</v>
      </c>
      <c r="K36" s="43">
        <v>1</v>
      </c>
      <c r="L36" s="43">
        <v>1</v>
      </c>
      <c r="M36" s="43">
        <v>1</v>
      </c>
      <c r="N36" s="577">
        <v>2</v>
      </c>
      <c r="O36" s="577">
        <v>3</v>
      </c>
      <c r="P36" s="43">
        <v>4</v>
      </c>
      <c r="Q36" s="534" t="s">
        <v>1148</v>
      </c>
      <c r="R36" s="520" t="s">
        <v>1149</v>
      </c>
      <c r="S36" s="520" t="s">
        <v>1185</v>
      </c>
      <c r="T36" s="40"/>
    </row>
    <row r="37" spans="2:21" s="2" customFormat="1" ht="21.75" customHeight="1" x14ac:dyDescent="0.3">
      <c r="B37" s="33"/>
      <c r="C37" s="34"/>
      <c r="D37" s="30"/>
      <c r="E37" s="36"/>
      <c r="F37" s="37"/>
      <c r="G37" s="31"/>
      <c r="H37" s="31"/>
      <c r="I37" s="31"/>
      <c r="J37" s="31"/>
      <c r="K37" s="31"/>
      <c r="L37" s="31"/>
      <c r="M37" s="31"/>
      <c r="N37" s="31"/>
      <c r="O37" s="31"/>
      <c r="P37" s="31"/>
      <c r="Q37" s="31"/>
      <c r="R37" s="31"/>
      <c r="S37" s="31"/>
      <c r="T37" s="31"/>
    </row>
    <row r="38" spans="2:21" s="2" customFormat="1" ht="32.25" customHeight="1" x14ac:dyDescent="0.3">
      <c r="D38" s="797" t="s">
        <v>1150</v>
      </c>
      <c r="E38" s="797"/>
      <c r="F38" s="797"/>
      <c r="G38" s="797"/>
      <c r="H38" s="797"/>
      <c r="I38" s="797"/>
      <c r="J38" s="797"/>
      <c r="K38" s="797"/>
      <c r="L38" s="797"/>
      <c r="M38" s="797"/>
      <c r="N38" s="797"/>
      <c r="O38" s="797"/>
      <c r="P38" s="797"/>
      <c r="Q38" s="797"/>
      <c r="R38" s="797"/>
      <c r="S38" s="537"/>
      <c r="T38" s="41"/>
      <c r="U38" s="41"/>
    </row>
    <row r="39" spans="2:21" s="2" customFormat="1" ht="17.25" customHeight="1" x14ac:dyDescent="0.3">
      <c r="B39" s="792" t="s">
        <v>796</v>
      </c>
      <c r="D39" s="778" t="s">
        <v>937</v>
      </c>
      <c r="E39" s="778" t="s">
        <v>100</v>
      </c>
      <c r="F39" s="705" t="s">
        <v>18</v>
      </c>
      <c r="G39" s="705"/>
      <c r="H39" s="705"/>
      <c r="I39" s="705"/>
      <c r="J39" s="705"/>
      <c r="K39" s="705"/>
      <c r="L39" s="705"/>
      <c r="M39" s="705"/>
      <c r="N39" s="705"/>
      <c r="O39" s="705"/>
      <c r="P39" s="718" t="s">
        <v>19</v>
      </c>
      <c r="Q39" s="778" t="s">
        <v>89</v>
      </c>
      <c r="R39" s="719" t="s">
        <v>90</v>
      </c>
    </row>
    <row r="40" spans="2:21" s="2" customFormat="1" ht="64.5" customHeight="1" x14ac:dyDescent="0.3">
      <c r="B40" s="792"/>
      <c r="D40" s="705"/>
      <c r="E40" s="705"/>
      <c r="F40" s="590" t="s">
        <v>14</v>
      </c>
      <c r="G40" s="590" t="s">
        <v>15</v>
      </c>
      <c r="H40" s="590" t="s">
        <v>16</v>
      </c>
      <c r="I40" s="590" t="s">
        <v>17</v>
      </c>
      <c r="J40" s="590" t="s">
        <v>793</v>
      </c>
      <c r="K40" s="590" t="s">
        <v>794</v>
      </c>
      <c r="L40" s="590" t="s">
        <v>1174</v>
      </c>
      <c r="M40" s="590" t="s">
        <v>1173</v>
      </c>
      <c r="N40" s="590" t="s">
        <v>1196</v>
      </c>
      <c r="O40" s="590" t="s">
        <v>1002</v>
      </c>
      <c r="P40" s="778"/>
      <c r="Q40" s="717"/>
      <c r="R40" s="778"/>
    </row>
    <row r="41" spans="2:21" s="2" customFormat="1" ht="115.5" customHeight="1" x14ac:dyDescent="0.3">
      <c r="B41" s="792"/>
      <c r="D41" s="758" t="str">
        <f>H17</f>
        <v>1. Fortalecer los procesos que aportan al desarrollo sostenible.</v>
      </c>
      <c r="E41" s="522" t="s">
        <v>1180</v>
      </c>
      <c r="F41" s="518" t="s">
        <v>1029</v>
      </c>
      <c r="G41" s="42" t="s">
        <v>1026</v>
      </c>
      <c r="H41" s="42" t="s">
        <v>2</v>
      </c>
      <c r="I41" s="42" t="s">
        <v>1025</v>
      </c>
      <c r="J41" s="512">
        <v>1</v>
      </c>
      <c r="K41" s="512">
        <v>1</v>
      </c>
      <c r="L41" s="512">
        <v>1</v>
      </c>
      <c r="M41" s="512">
        <v>1</v>
      </c>
      <c r="N41" s="512">
        <v>1</v>
      </c>
      <c r="O41" s="512">
        <v>1</v>
      </c>
      <c r="P41" s="601" t="s">
        <v>1023</v>
      </c>
      <c r="Q41" s="303" t="s">
        <v>1027</v>
      </c>
      <c r="R41" s="579" t="s">
        <v>1041</v>
      </c>
      <c r="T41" s="31"/>
    </row>
    <row r="42" spans="2:21" s="2" customFormat="1" ht="115.5" customHeight="1" x14ac:dyDescent="0.3">
      <c r="B42" s="792"/>
      <c r="D42" s="758"/>
      <c r="E42" s="522" t="s">
        <v>1269</v>
      </c>
      <c r="F42" s="596" t="s">
        <v>1029</v>
      </c>
      <c r="G42" s="597" t="s">
        <v>1026</v>
      </c>
      <c r="H42" s="597" t="s">
        <v>2</v>
      </c>
      <c r="I42" s="597" t="s">
        <v>1025</v>
      </c>
      <c r="J42" s="598" t="s">
        <v>1215</v>
      </c>
      <c r="K42" s="598" t="s">
        <v>1215</v>
      </c>
      <c r="L42" s="598" t="s">
        <v>1215</v>
      </c>
      <c r="M42" s="598" t="s">
        <v>1215</v>
      </c>
      <c r="N42" s="598" t="s">
        <v>1215</v>
      </c>
      <c r="O42" s="598">
        <v>1</v>
      </c>
      <c r="P42" s="601" t="s">
        <v>1023</v>
      </c>
      <c r="Q42" s="599" t="s">
        <v>1214</v>
      </c>
      <c r="R42" s="600" t="s">
        <v>1038</v>
      </c>
      <c r="T42" s="31"/>
    </row>
    <row r="43" spans="2:21" s="2" customFormat="1" ht="115.5" customHeight="1" x14ac:dyDescent="0.3">
      <c r="B43" s="792"/>
      <c r="D43" s="523" t="str">
        <f>H18</f>
        <v>2. Articular procesos que aporten a la competitividad, la planificación y el ordenamiento del territorio.</v>
      </c>
      <c r="E43" s="524" t="s">
        <v>1181</v>
      </c>
      <c r="F43" s="518" t="s">
        <v>1029</v>
      </c>
      <c r="G43" s="42" t="s">
        <v>1026</v>
      </c>
      <c r="H43" s="42" t="s">
        <v>2</v>
      </c>
      <c r="I43" s="42" t="s">
        <v>1025</v>
      </c>
      <c r="J43" s="512">
        <v>1</v>
      </c>
      <c r="K43" s="512">
        <v>1</v>
      </c>
      <c r="L43" s="512">
        <v>1</v>
      </c>
      <c r="M43" s="512">
        <v>1</v>
      </c>
      <c r="N43" s="512">
        <v>1</v>
      </c>
      <c r="O43" s="512">
        <v>1</v>
      </c>
      <c r="P43" s="601" t="s">
        <v>1023</v>
      </c>
      <c r="Q43" s="42" t="s">
        <v>1027</v>
      </c>
      <c r="R43" s="579" t="s">
        <v>1035</v>
      </c>
      <c r="T43" s="31"/>
    </row>
    <row r="44" spans="2:21" s="2" customFormat="1" ht="148.5" customHeight="1" x14ac:dyDescent="0.3">
      <c r="B44" s="792"/>
      <c r="D44" s="676" t="str">
        <f>H19</f>
        <v>3. Consolidar procesos que aporten a la integración académica</v>
      </c>
      <c r="E44" s="522" t="s">
        <v>1182</v>
      </c>
      <c r="F44" s="948" t="s">
        <v>1029</v>
      </c>
      <c r="G44" s="303" t="s">
        <v>1028</v>
      </c>
      <c r="H44" s="303" t="s">
        <v>2</v>
      </c>
      <c r="I44" s="303" t="s">
        <v>1025</v>
      </c>
      <c r="J44" s="949">
        <v>1</v>
      </c>
      <c r="K44" s="949">
        <v>1</v>
      </c>
      <c r="L44" s="949">
        <v>1</v>
      </c>
      <c r="M44" s="949">
        <v>1</v>
      </c>
      <c r="N44" s="949">
        <v>1</v>
      </c>
      <c r="O44" s="949">
        <v>1</v>
      </c>
      <c r="P44" s="950" t="s">
        <v>1042</v>
      </c>
      <c r="Q44" s="303" t="s">
        <v>1027</v>
      </c>
      <c r="R44" s="303" t="s">
        <v>197</v>
      </c>
      <c r="T44" s="31"/>
    </row>
    <row r="45" spans="2:21" s="34" customFormat="1" ht="16.5" x14ac:dyDescent="0.3">
      <c r="B45" s="33"/>
      <c r="D45" s="28"/>
      <c r="E45" s="44"/>
      <c r="F45" s="44"/>
      <c r="G45" s="29"/>
      <c r="H45" s="29"/>
      <c r="I45" s="29"/>
      <c r="J45" s="29"/>
      <c r="K45" s="29"/>
      <c r="L45" s="29"/>
      <c r="M45" s="29"/>
      <c r="N45" s="29"/>
      <c r="O45" s="29"/>
      <c r="P45" s="29"/>
      <c r="Q45" s="29"/>
    </row>
    <row r="46" spans="2:21" s="2" customFormat="1" ht="16.5" x14ac:dyDescent="0.3">
      <c r="D46" s="777" t="s">
        <v>1167</v>
      </c>
      <c r="E46" s="777"/>
      <c r="F46" s="777"/>
      <c r="G46" s="777"/>
      <c r="H46" s="777"/>
      <c r="I46" s="777"/>
      <c r="J46" s="777"/>
      <c r="K46" s="501"/>
      <c r="L46" s="501"/>
      <c r="M46" s="509"/>
      <c r="N46" s="509"/>
      <c r="O46" s="509"/>
      <c r="P46" s="501"/>
    </row>
    <row r="47" spans="2:21" s="2" customFormat="1" ht="16.5" customHeight="1" x14ac:dyDescent="0.3">
      <c r="B47" s="757" t="s">
        <v>1168</v>
      </c>
      <c r="D47" s="778" t="str">
        <f>CONCATENATE("Actividades para Plan Operativo ",E41)</f>
        <v xml:space="preserve">Actividades para Plan Operativo 1. Procesos que aportan al desarrollo sostenible </v>
      </c>
      <c r="E47" s="778"/>
      <c r="F47" s="778"/>
      <c r="G47" s="404" t="s">
        <v>862</v>
      </c>
      <c r="H47" s="404" t="s">
        <v>863</v>
      </c>
      <c r="I47" s="717" t="s">
        <v>861</v>
      </c>
      <c r="J47" s="717"/>
      <c r="K47" s="408"/>
      <c r="L47" s="408"/>
      <c r="M47" s="31"/>
      <c r="N47" s="31"/>
      <c r="O47" s="31"/>
    </row>
    <row r="48" spans="2:21" s="26" customFormat="1" ht="16.5" x14ac:dyDescent="0.3">
      <c r="B48" s="757"/>
      <c r="D48" s="397">
        <v>1.1000000000000001</v>
      </c>
      <c r="E48" s="787" t="s">
        <v>1085</v>
      </c>
      <c r="F48" s="788"/>
      <c r="G48" s="550">
        <v>43845</v>
      </c>
      <c r="H48" s="550">
        <v>44183</v>
      </c>
      <c r="I48" s="695" t="s">
        <v>1036</v>
      </c>
      <c r="J48" s="695"/>
      <c r="K48" s="581"/>
      <c r="L48" s="581"/>
    </row>
    <row r="49" spans="2:18" s="26" customFormat="1" ht="16.5" x14ac:dyDescent="0.3">
      <c r="B49" s="757"/>
      <c r="D49" s="397">
        <v>1.2</v>
      </c>
      <c r="E49" s="787" t="s">
        <v>1086</v>
      </c>
      <c r="F49" s="788"/>
      <c r="G49" s="555">
        <v>43862</v>
      </c>
      <c r="H49" s="555">
        <v>44183</v>
      </c>
      <c r="I49" s="695" t="s">
        <v>1037</v>
      </c>
      <c r="J49" s="695"/>
      <c r="K49" s="581"/>
      <c r="L49" s="581"/>
    </row>
    <row r="50" spans="2:18" s="26" customFormat="1" ht="16.5" x14ac:dyDescent="0.3">
      <c r="B50" s="757"/>
      <c r="D50" s="489">
        <v>1.3</v>
      </c>
      <c r="E50" s="783" t="s">
        <v>1087</v>
      </c>
      <c r="F50" s="784"/>
      <c r="G50" s="555">
        <v>43862</v>
      </c>
      <c r="H50" s="555">
        <v>44183</v>
      </c>
      <c r="I50" s="695" t="s">
        <v>1037</v>
      </c>
      <c r="J50" s="695"/>
      <c r="K50" s="581"/>
      <c r="L50" s="581"/>
    </row>
    <row r="51" spans="2:18" s="26" customFormat="1" ht="16.5" x14ac:dyDescent="0.3">
      <c r="B51" s="757"/>
      <c r="D51" s="489">
        <v>1.4</v>
      </c>
      <c r="E51" s="783" t="s">
        <v>1088</v>
      </c>
      <c r="F51" s="784"/>
      <c r="G51" s="555">
        <v>43862</v>
      </c>
      <c r="H51" s="555">
        <v>44183</v>
      </c>
      <c r="I51" s="695" t="s">
        <v>1038</v>
      </c>
      <c r="J51" s="695"/>
      <c r="K51" s="581"/>
      <c r="L51" s="581"/>
    </row>
    <row r="52" spans="2:18" s="26" customFormat="1" ht="16.5" x14ac:dyDescent="0.3">
      <c r="B52" s="757"/>
      <c r="D52" s="489">
        <v>1.5</v>
      </c>
      <c r="E52" s="787" t="s">
        <v>1089</v>
      </c>
      <c r="F52" s="788"/>
      <c r="G52" s="555">
        <v>43862</v>
      </c>
      <c r="H52" s="555">
        <v>44183</v>
      </c>
      <c r="I52" s="695" t="s">
        <v>1037</v>
      </c>
      <c r="J52" s="695"/>
      <c r="K52" s="581"/>
      <c r="L52" s="581"/>
      <c r="Q52" s="45"/>
      <c r="R52" s="45"/>
    </row>
    <row r="53" spans="2:18" s="26" customFormat="1" ht="16.5" x14ac:dyDescent="0.3">
      <c r="B53" s="757"/>
      <c r="D53" s="489">
        <v>1.6</v>
      </c>
      <c r="E53" s="787" t="s">
        <v>1090</v>
      </c>
      <c r="F53" s="788"/>
      <c r="G53" s="555">
        <v>43862</v>
      </c>
      <c r="H53" s="555">
        <v>44183</v>
      </c>
      <c r="I53" s="695" t="s">
        <v>1037</v>
      </c>
      <c r="J53" s="695"/>
      <c r="K53" s="581"/>
      <c r="L53" s="581"/>
      <c r="Q53" s="45"/>
      <c r="R53" s="45"/>
    </row>
    <row r="54" spans="2:18" x14ac:dyDescent="0.25">
      <c r="B54" s="757"/>
      <c r="G54" s="525"/>
      <c r="H54" s="525"/>
      <c r="K54" s="582"/>
      <c r="L54" s="582"/>
    </row>
    <row r="55" spans="2:18" ht="16.5" customHeight="1" x14ac:dyDescent="0.25">
      <c r="B55" s="757"/>
      <c r="D55" s="705" t="str">
        <f>CONCATENATE("Actividades para Plan Operativo ",E43)</f>
        <v xml:space="preserve">Actividades para Plan Operativo 2. Procesos que aportan a la competitividad, la planificación y el ordenamiento del territorio </v>
      </c>
      <c r="E55" s="705"/>
      <c r="F55" s="705"/>
      <c r="G55" s="519" t="s">
        <v>862</v>
      </c>
      <c r="H55" s="519" t="s">
        <v>863</v>
      </c>
      <c r="I55" s="717" t="s">
        <v>861</v>
      </c>
      <c r="J55" s="717"/>
      <c r="K55" s="408"/>
      <c r="L55" s="408"/>
    </row>
    <row r="56" spans="2:18" ht="16.5" x14ac:dyDescent="0.25">
      <c r="B56" s="757"/>
      <c r="D56" s="397">
        <v>2.1</v>
      </c>
      <c r="E56" s="787" t="s">
        <v>1151</v>
      </c>
      <c r="F56" s="788"/>
      <c r="G56" s="550">
        <v>43845</v>
      </c>
      <c r="H56" s="550">
        <v>44183</v>
      </c>
      <c r="I56" s="695" t="s">
        <v>1047</v>
      </c>
      <c r="J56" s="695"/>
      <c r="K56" s="581"/>
      <c r="L56" s="581"/>
    </row>
    <row r="57" spans="2:18" ht="16.5" x14ac:dyDescent="0.25">
      <c r="B57" s="757"/>
      <c r="D57" s="397">
        <v>2.2000000000000002</v>
      </c>
      <c r="E57" s="787" t="s">
        <v>1091</v>
      </c>
      <c r="F57" s="788"/>
      <c r="G57" s="550">
        <v>43845</v>
      </c>
      <c r="H57" s="550">
        <v>44183</v>
      </c>
      <c r="I57" s="695" t="s">
        <v>1024</v>
      </c>
      <c r="J57" s="695"/>
      <c r="K57" s="581"/>
      <c r="L57" s="581"/>
    </row>
    <row r="58" spans="2:18" ht="34.5" customHeight="1" x14ac:dyDescent="0.25">
      <c r="B58" s="757"/>
      <c r="D58" s="489">
        <v>2.2999999999999998</v>
      </c>
      <c r="E58" s="787" t="s">
        <v>1092</v>
      </c>
      <c r="F58" s="788"/>
      <c r="G58" s="555">
        <v>43862</v>
      </c>
      <c r="H58" s="555">
        <v>44183</v>
      </c>
      <c r="I58" s="695" t="s">
        <v>1024</v>
      </c>
      <c r="J58" s="695"/>
      <c r="K58" s="581"/>
      <c r="L58" s="581"/>
    </row>
    <row r="59" spans="2:18" ht="16.5" x14ac:dyDescent="0.25">
      <c r="B59" s="757"/>
      <c r="D59" s="489">
        <v>2.4</v>
      </c>
      <c r="E59" s="787" t="s">
        <v>1046</v>
      </c>
      <c r="F59" s="788"/>
      <c r="G59" s="550">
        <v>43845</v>
      </c>
      <c r="H59" s="550">
        <v>44183</v>
      </c>
      <c r="I59" s="695" t="s">
        <v>1024</v>
      </c>
      <c r="J59" s="695"/>
      <c r="K59" s="581"/>
      <c r="L59" s="581"/>
    </row>
    <row r="60" spans="2:18" ht="16.5" x14ac:dyDescent="0.25">
      <c r="B60" s="757"/>
      <c r="D60" s="489">
        <v>2.5</v>
      </c>
      <c r="E60" s="787" t="s">
        <v>1044</v>
      </c>
      <c r="F60" s="788"/>
      <c r="G60" s="550">
        <v>43845</v>
      </c>
      <c r="H60" s="550">
        <v>44183</v>
      </c>
      <c r="I60" s="695" t="s">
        <v>1024</v>
      </c>
      <c r="J60" s="695"/>
      <c r="K60" s="581"/>
      <c r="L60" s="581"/>
    </row>
    <row r="61" spans="2:18" x14ac:dyDescent="0.25">
      <c r="B61" s="757"/>
      <c r="G61" s="525"/>
      <c r="H61" s="525"/>
      <c r="K61" s="582"/>
      <c r="L61" s="582"/>
    </row>
    <row r="62" spans="2:18" ht="16.5" customHeight="1" x14ac:dyDescent="0.25">
      <c r="B62" s="757"/>
      <c r="D62" s="705" t="str">
        <f>CONCATENATE("Actividades para Plan Operativo ",E44)</f>
        <v>Actividades para Plan Operativo 3. Procesos que aportan a la integración académica</v>
      </c>
      <c r="E62" s="705"/>
      <c r="F62" s="705"/>
      <c r="G62" s="527" t="s">
        <v>862</v>
      </c>
      <c r="H62" s="527" t="s">
        <v>863</v>
      </c>
      <c r="I62" s="717" t="s">
        <v>861</v>
      </c>
      <c r="J62" s="717"/>
      <c r="K62" s="408"/>
      <c r="L62" s="408"/>
    </row>
    <row r="63" spans="2:18" ht="14.1" customHeight="1" x14ac:dyDescent="0.25">
      <c r="B63" s="757"/>
      <c r="D63" s="527">
        <v>3.1</v>
      </c>
      <c r="E63" s="787" t="s">
        <v>1043</v>
      </c>
      <c r="F63" s="788"/>
      <c r="G63" s="550">
        <v>43845</v>
      </c>
      <c r="H63" s="550">
        <v>44183</v>
      </c>
      <c r="I63" s="695" t="s">
        <v>197</v>
      </c>
      <c r="J63" s="695"/>
      <c r="K63" s="581"/>
      <c r="L63" s="581"/>
    </row>
    <row r="64" spans="2:18" ht="16.5" x14ac:dyDescent="0.25">
      <c r="B64" s="757"/>
      <c r="D64" s="527">
        <v>3.2</v>
      </c>
      <c r="E64" s="787" t="s">
        <v>1048</v>
      </c>
      <c r="F64" s="788"/>
      <c r="G64" s="550">
        <v>43845</v>
      </c>
      <c r="H64" s="550">
        <v>44183</v>
      </c>
      <c r="I64" s="695" t="s">
        <v>197</v>
      </c>
      <c r="J64" s="695"/>
      <c r="K64" s="581"/>
      <c r="L64" s="581"/>
    </row>
    <row r="65" spans="2:12" ht="16.5" x14ac:dyDescent="0.25">
      <c r="B65" s="757"/>
      <c r="D65" s="527">
        <v>3.3</v>
      </c>
      <c r="E65" s="787" t="s">
        <v>1152</v>
      </c>
      <c r="F65" s="788"/>
      <c r="G65" s="550">
        <v>43845</v>
      </c>
      <c r="H65" s="550">
        <v>44183</v>
      </c>
      <c r="I65" s="695" t="s">
        <v>197</v>
      </c>
      <c r="J65" s="695"/>
      <c r="K65" s="581"/>
      <c r="L65" s="581"/>
    </row>
    <row r="66" spans="2:12" x14ac:dyDescent="0.25">
      <c r="I66" s="9"/>
      <c r="J66" s="9"/>
      <c r="K66" s="583"/>
      <c r="L66" s="583"/>
    </row>
    <row r="67" spans="2:12" x14ac:dyDescent="0.25">
      <c r="K67" s="582"/>
      <c r="L67" s="582"/>
    </row>
    <row r="68" spans="2:12" x14ac:dyDescent="0.25">
      <c r="K68" s="582"/>
      <c r="L68" s="582"/>
    </row>
    <row r="69" spans="2:12" ht="16.5" x14ac:dyDescent="0.3">
      <c r="B69" s="2"/>
      <c r="C69" s="2"/>
      <c r="D69" s="777" t="s">
        <v>1170</v>
      </c>
      <c r="E69" s="777"/>
      <c r="F69" s="777"/>
      <c r="G69" s="777"/>
      <c r="H69" s="777"/>
      <c r="I69" s="777"/>
      <c r="J69" s="777"/>
      <c r="K69" s="584"/>
      <c r="L69" s="584"/>
    </row>
    <row r="70" spans="2:12" ht="16.5" x14ac:dyDescent="0.3">
      <c r="B70" s="757" t="s">
        <v>1169</v>
      </c>
      <c r="C70" s="2"/>
      <c r="D70" s="778" t="str">
        <f>CONCATENATE("Actividades para Plan Operativo ",E41)</f>
        <v xml:space="preserve">Actividades para Plan Operativo 1. Procesos que aportan al desarrollo sostenible </v>
      </c>
      <c r="E70" s="778"/>
      <c r="F70" s="778"/>
      <c r="G70" s="549" t="s">
        <v>1171</v>
      </c>
      <c r="H70" s="549" t="s">
        <v>1172</v>
      </c>
      <c r="I70" s="717" t="s">
        <v>861</v>
      </c>
      <c r="J70" s="717"/>
      <c r="K70" s="408"/>
      <c r="L70" s="408"/>
    </row>
    <row r="71" spans="2:12" ht="16.5" customHeight="1" x14ac:dyDescent="0.3">
      <c r="B71" s="757"/>
      <c r="C71" s="26"/>
      <c r="D71" s="548">
        <v>1.1000000000000001</v>
      </c>
      <c r="E71" s="785" t="s">
        <v>1085</v>
      </c>
      <c r="F71" s="786"/>
      <c r="G71" s="550">
        <v>44228</v>
      </c>
      <c r="H71" s="550">
        <v>44540</v>
      </c>
      <c r="I71" s="695" t="s">
        <v>1036</v>
      </c>
      <c r="J71" s="695"/>
      <c r="K71" s="581"/>
      <c r="L71" s="581"/>
    </row>
    <row r="72" spans="2:12" ht="16.5" customHeight="1" x14ac:dyDescent="0.3">
      <c r="B72" s="757"/>
      <c r="C72" s="26"/>
      <c r="D72" s="548">
        <v>1.2</v>
      </c>
      <c r="E72" s="785" t="s">
        <v>1086</v>
      </c>
      <c r="F72" s="786"/>
      <c r="G72" s="550">
        <v>44228</v>
      </c>
      <c r="H72" s="550">
        <v>44540</v>
      </c>
      <c r="I72" s="695" t="s">
        <v>1037</v>
      </c>
      <c r="J72" s="695"/>
      <c r="K72" s="581"/>
      <c r="L72" s="581"/>
    </row>
    <row r="73" spans="2:12" ht="16.5" customHeight="1" x14ac:dyDescent="0.3">
      <c r="B73" s="757"/>
      <c r="C73" s="26"/>
      <c r="D73" s="548">
        <v>1.3</v>
      </c>
      <c r="E73" s="785" t="s">
        <v>1087</v>
      </c>
      <c r="F73" s="786"/>
      <c r="G73" s="550">
        <v>44228</v>
      </c>
      <c r="H73" s="550">
        <v>44540</v>
      </c>
      <c r="I73" s="695" t="s">
        <v>1037</v>
      </c>
      <c r="J73" s="695"/>
      <c r="K73" s="581"/>
      <c r="L73" s="581"/>
    </row>
    <row r="74" spans="2:12" ht="16.5" customHeight="1" x14ac:dyDescent="0.3">
      <c r="B74" s="757"/>
      <c r="C74" s="26"/>
      <c r="D74" s="548">
        <v>1.4</v>
      </c>
      <c r="E74" s="785" t="s">
        <v>1088</v>
      </c>
      <c r="F74" s="786"/>
      <c r="G74" s="550">
        <v>44228</v>
      </c>
      <c r="H74" s="550">
        <v>44540</v>
      </c>
      <c r="I74" s="695" t="s">
        <v>1038</v>
      </c>
      <c r="J74" s="695"/>
      <c r="K74" s="581"/>
      <c r="L74" s="581"/>
    </row>
    <row r="75" spans="2:12" ht="16.5" customHeight="1" x14ac:dyDescent="0.3">
      <c r="B75" s="757"/>
      <c r="C75" s="26"/>
      <c r="D75" s="548">
        <v>1.5</v>
      </c>
      <c r="E75" s="785" t="s">
        <v>1089</v>
      </c>
      <c r="F75" s="786"/>
      <c r="G75" s="550">
        <v>44228</v>
      </c>
      <c r="H75" s="550">
        <v>44540</v>
      </c>
      <c r="I75" s="695" t="s">
        <v>1037</v>
      </c>
      <c r="J75" s="695"/>
      <c r="K75" s="581"/>
      <c r="L75" s="581"/>
    </row>
    <row r="76" spans="2:12" ht="16.5" x14ac:dyDescent="0.3">
      <c r="B76" s="757"/>
      <c r="C76" s="26"/>
      <c r="D76" s="548">
        <v>1.6</v>
      </c>
      <c r="E76" s="785" t="s">
        <v>1090</v>
      </c>
      <c r="F76" s="786"/>
      <c r="G76" s="550">
        <v>44228</v>
      </c>
      <c r="H76" s="550">
        <v>44540</v>
      </c>
      <c r="I76" s="695" t="s">
        <v>1037</v>
      </c>
      <c r="J76" s="695"/>
      <c r="K76" s="581"/>
      <c r="L76" s="581"/>
    </row>
    <row r="77" spans="2:12" x14ac:dyDescent="0.25">
      <c r="B77" s="757"/>
      <c r="G77" s="525"/>
      <c r="H77" s="525"/>
      <c r="K77" s="582"/>
      <c r="L77" s="582"/>
    </row>
    <row r="78" spans="2:12" ht="33" customHeight="1" x14ac:dyDescent="0.25">
      <c r="B78" s="757"/>
      <c r="D78" s="705" t="str">
        <f>CONCATENATE("Actividades para Plan Operativo ",E43)</f>
        <v xml:space="preserve">Actividades para Plan Operativo 2. Procesos que aportan a la competitividad, la planificación y el ordenamiento del territorio </v>
      </c>
      <c r="E78" s="705"/>
      <c r="F78" s="705"/>
      <c r="G78" s="548" t="s">
        <v>1171</v>
      </c>
      <c r="H78" s="548" t="s">
        <v>1172</v>
      </c>
      <c r="I78" s="717" t="s">
        <v>861</v>
      </c>
      <c r="J78" s="717"/>
      <c r="K78" s="408"/>
      <c r="L78" s="408"/>
    </row>
    <row r="79" spans="2:12" ht="16.5" customHeight="1" x14ac:dyDescent="0.25">
      <c r="B79" s="757"/>
      <c r="D79" s="548">
        <v>2.1</v>
      </c>
      <c r="E79" s="789" t="s">
        <v>1151</v>
      </c>
      <c r="F79" s="790"/>
      <c r="G79" s="550">
        <v>44228</v>
      </c>
      <c r="H79" s="550">
        <v>44540</v>
      </c>
      <c r="I79" s="695" t="s">
        <v>1047</v>
      </c>
      <c r="J79" s="695"/>
      <c r="K79" s="581"/>
      <c r="L79" s="581"/>
    </row>
    <row r="80" spans="2:12" ht="16.5" customHeight="1" x14ac:dyDescent="0.25">
      <c r="B80" s="757"/>
      <c r="D80" s="548">
        <v>2.2000000000000002</v>
      </c>
      <c r="E80" s="789" t="s">
        <v>1091</v>
      </c>
      <c r="F80" s="790"/>
      <c r="G80" s="550">
        <v>44228</v>
      </c>
      <c r="H80" s="550">
        <v>44540</v>
      </c>
      <c r="I80" s="695" t="s">
        <v>1024</v>
      </c>
      <c r="J80" s="695"/>
      <c r="K80" s="581"/>
      <c r="L80" s="581"/>
    </row>
    <row r="81" spans="2:12" ht="16.5" customHeight="1" x14ac:dyDescent="0.25">
      <c r="B81" s="757"/>
      <c r="D81" s="548">
        <v>2.2999999999999998</v>
      </c>
      <c r="E81" s="789" t="s">
        <v>1092</v>
      </c>
      <c r="F81" s="790"/>
      <c r="G81" s="550">
        <v>44228</v>
      </c>
      <c r="H81" s="550">
        <v>44540</v>
      </c>
      <c r="I81" s="695" t="s">
        <v>1024</v>
      </c>
      <c r="J81" s="695"/>
      <c r="K81" s="581"/>
      <c r="L81" s="581"/>
    </row>
    <row r="82" spans="2:12" ht="16.5" customHeight="1" x14ac:dyDescent="0.25">
      <c r="B82" s="757"/>
      <c r="D82" s="548">
        <v>2.4</v>
      </c>
      <c r="E82" s="789" t="s">
        <v>1046</v>
      </c>
      <c r="F82" s="790"/>
      <c r="G82" s="550">
        <v>44228</v>
      </c>
      <c r="H82" s="550">
        <v>44540</v>
      </c>
      <c r="I82" s="695" t="s">
        <v>1024</v>
      </c>
      <c r="J82" s="695"/>
      <c r="K82" s="581"/>
      <c r="L82" s="581"/>
    </row>
    <row r="83" spans="2:12" ht="16.5" x14ac:dyDescent="0.25">
      <c r="B83" s="757"/>
      <c r="D83" s="548">
        <v>2.5</v>
      </c>
      <c r="E83" s="789" t="s">
        <v>1044</v>
      </c>
      <c r="F83" s="790"/>
      <c r="G83" s="550">
        <v>44228</v>
      </c>
      <c r="H83" s="550">
        <v>44540</v>
      </c>
      <c r="I83" s="695" t="s">
        <v>1024</v>
      </c>
      <c r="J83" s="695"/>
      <c r="K83" s="581"/>
      <c r="L83" s="581"/>
    </row>
    <row r="84" spans="2:12" x14ac:dyDescent="0.25">
      <c r="B84" s="757"/>
      <c r="G84" s="525"/>
      <c r="H84" s="525"/>
      <c r="K84" s="582"/>
      <c r="L84" s="582"/>
    </row>
    <row r="85" spans="2:12" ht="16.5" x14ac:dyDescent="0.25">
      <c r="B85" s="757"/>
      <c r="D85" s="705" t="str">
        <f>CONCATENATE("Actividades para Plan Operativo ",E44)</f>
        <v>Actividades para Plan Operativo 3. Procesos que aportan a la integración académica</v>
      </c>
      <c r="E85" s="705"/>
      <c r="F85" s="705"/>
      <c r="G85" s="548" t="s">
        <v>1171</v>
      </c>
      <c r="H85" s="548" t="s">
        <v>1172</v>
      </c>
      <c r="I85" s="717" t="s">
        <v>861</v>
      </c>
      <c r="J85" s="717"/>
      <c r="K85" s="408"/>
      <c r="L85" s="408"/>
    </row>
    <row r="86" spans="2:12" ht="16.5" x14ac:dyDescent="0.25">
      <c r="B86" s="757"/>
      <c r="D86" s="548">
        <v>3.1</v>
      </c>
      <c r="E86" s="787" t="s">
        <v>1043</v>
      </c>
      <c r="F86" s="788"/>
      <c r="G86" s="550">
        <v>44228</v>
      </c>
      <c r="H86" s="550">
        <v>44540</v>
      </c>
      <c r="I86" s="695" t="s">
        <v>197</v>
      </c>
      <c r="J86" s="695"/>
      <c r="K86" s="581"/>
      <c r="L86" s="581"/>
    </row>
    <row r="87" spans="2:12" ht="16.5" x14ac:dyDescent="0.25">
      <c r="B87" s="757"/>
      <c r="D87" s="548">
        <v>3.2</v>
      </c>
      <c r="E87" s="787" t="s">
        <v>1048</v>
      </c>
      <c r="F87" s="788"/>
      <c r="G87" s="550">
        <v>44228</v>
      </c>
      <c r="H87" s="550">
        <v>44540</v>
      </c>
      <c r="I87" s="695" t="s">
        <v>197</v>
      </c>
      <c r="J87" s="695"/>
      <c r="K87" s="581"/>
      <c r="L87" s="581"/>
    </row>
    <row r="88" spans="2:12" ht="16.5" x14ac:dyDescent="0.25">
      <c r="B88" s="757"/>
      <c r="D88" s="548">
        <v>3.3</v>
      </c>
      <c r="E88" s="787" t="s">
        <v>1152</v>
      </c>
      <c r="F88" s="788"/>
      <c r="G88" s="550">
        <v>44228</v>
      </c>
      <c r="H88" s="550">
        <v>44540</v>
      </c>
      <c r="I88" s="695" t="s">
        <v>197</v>
      </c>
      <c r="J88" s="695"/>
      <c r="K88" s="581"/>
      <c r="L88" s="581"/>
    </row>
    <row r="89" spans="2:12" x14ac:dyDescent="0.25">
      <c r="K89" s="582"/>
      <c r="L89" s="582"/>
    </row>
    <row r="90" spans="2:12" x14ac:dyDescent="0.25">
      <c r="K90" s="582"/>
      <c r="L90" s="582"/>
    </row>
    <row r="91" spans="2:12" x14ac:dyDescent="0.25">
      <c r="K91" s="582"/>
      <c r="L91" s="582"/>
    </row>
    <row r="92" spans="2:12" ht="16.5" x14ac:dyDescent="0.3">
      <c r="B92" s="2"/>
      <c r="C92" s="2"/>
      <c r="D92" s="777" t="s">
        <v>1175</v>
      </c>
      <c r="E92" s="777"/>
      <c r="F92" s="777"/>
      <c r="G92" s="777"/>
      <c r="H92" s="777"/>
      <c r="I92" s="777"/>
      <c r="J92" s="777"/>
      <c r="K92" s="584"/>
      <c r="L92" s="584"/>
    </row>
    <row r="93" spans="2:12" ht="16.5" x14ac:dyDescent="0.3">
      <c r="B93" s="757" t="s">
        <v>1178</v>
      </c>
      <c r="C93" s="2"/>
      <c r="D93" s="778" t="str">
        <f>CONCATENATE("Actividades para Plan Operativo ",E41)</f>
        <v xml:space="preserve">Actividades para Plan Operativo 1. Procesos que aportan al desarrollo sostenible </v>
      </c>
      <c r="E93" s="778"/>
      <c r="F93" s="778"/>
      <c r="G93" s="552" t="s">
        <v>1176</v>
      </c>
      <c r="H93" s="552" t="s">
        <v>1177</v>
      </c>
      <c r="I93" s="717" t="s">
        <v>861</v>
      </c>
      <c r="J93" s="717"/>
      <c r="K93" s="408"/>
      <c r="L93" s="408"/>
    </row>
    <row r="94" spans="2:12" ht="16.5" x14ac:dyDescent="0.3">
      <c r="B94" s="757"/>
      <c r="C94" s="26"/>
      <c r="D94" s="551">
        <v>1.1000000000000001</v>
      </c>
      <c r="E94" s="785" t="s">
        <v>1085</v>
      </c>
      <c r="F94" s="786"/>
      <c r="G94" s="550">
        <v>44579</v>
      </c>
      <c r="H94" s="550">
        <v>44904</v>
      </c>
      <c r="I94" s="695" t="s">
        <v>1036</v>
      </c>
      <c r="J94" s="695"/>
      <c r="K94" s="581"/>
      <c r="L94" s="581"/>
    </row>
    <row r="95" spans="2:12" ht="16.5" x14ac:dyDescent="0.3">
      <c r="B95" s="757"/>
      <c r="C95" s="26"/>
      <c r="D95" s="551">
        <v>1.2</v>
      </c>
      <c r="E95" s="785" t="s">
        <v>1086</v>
      </c>
      <c r="F95" s="786" t="s">
        <v>1086</v>
      </c>
      <c r="G95" s="550">
        <v>44579</v>
      </c>
      <c r="H95" s="550">
        <v>44904</v>
      </c>
      <c r="I95" s="695" t="s">
        <v>1037</v>
      </c>
      <c r="J95" s="695"/>
      <c r="K95" s="581"/>
      <c r="L95" s="581"/>
    </row>
    <row r="96" spans="2:12" ht="16.5" x14ac:dyDescent="0.3">
      <c r="B96" s="757"/>
      <c r="C96" s="26"/>
      <c r="D96" s="551">
        <v>1.3</v>
      </c>
      <c r="E96" s="785" t="s">
        <v>1087</v>
      </c>
      <c r="F96" s="786" t="s">
        <v>1087</v>
      </c>
      <c r="G96" s="550">
        <v>44579</v>
      </c>
      <c r="H96" s="550">
        <v>44904</v>
      </c>
      <c r="I96" s="695" t="s">
        <v>1037</v>
      </c>
      <c r="J96" s="695"/>
      <c r="K96" s="581"/>
      <c r="L96" s="581"/>
    </row>
    <row r="97" spans="2:12" ht="16.5" x14ac:dyDescent="0.3">
      <c r="B97" s="757"/>
      <c r="C97" s="26"/>
      <c r="D97" s="551">
        <v>1.4</v>
      </c>
      <c r="E97" s="785" t="s">
        <v>1179</v>
      </c>
      <c r="F97" s="786" t="s">
        <v>1179</v>
      </c>
      <c r="G97" s="550">
        <v>44579</v>
      </c>
      <c r="H97" s="550">
        <v>44904</v>
      </c>
      <c r="I97" s="695" t="s">
        <v>1038</v>
      </c>
      <c r="J97" s="695"/>
      <c r="K97" s="581"/>
      <c r="L97" s="581"/>
    </row>
    <row r="98" spans="2:12" ht="16.5" x14ac:dyDescent="0.3">
      <c r="B98" s="757"/>
      <c r="C98" s="26"/>
      <c r="D98" s="551">
        <v>1.5</v>
      </c>
      <c r="E98" s="785" t="s">
        <v>1088</v>
      </c>
      <c r="F98" s="786" t="s">
        <v>1088</v>
      </c>
      <c r="G98" s="550">
        <v>44579</v>
      </c>
      <c r="H98" s="550">
        <v>44904</v>
      </c>
      <c r="I98" s="695" t="s">
        <v>1037</v>
      </c>
      <c r="J98" s="695"/>
      <c r="K98" s="581"/>
      <c r="L98" s="581"/>
    </row>
    <row r="99" spans="2:12" ht="16.5" x14ac:dyDescent="0.3">
      <c r="B99" s="757"/>
      <c r="C99" s="26"/>
      <c r="D99" s="551">
        <v>1.6</v>
      </c>
      <c r="E99" s="785" t="s">
        <v>1089</v>
      </c>
      <c r="F99" s="786" t="s">
        <v>1089</v>
      </c>
      <c r="G99" s="550">
        <v>44579</v>
      </c>
      <c r="H99" s="550">
        <v>44904</v>
      </c>
      <c r="I99" s="695" t="s">
        <v>1037</v>
      </c>
      <c r="J99" s="695"/>
      <c r="K99" s="581"/>
      <c r="L99" s="581"/>
    </row>
    <row r="100" spans="2:12" ht="16.5" x14ac:dyDescent="0.3">
      <c r="B100" s="757"/>
      <c r="C100" s="26"/>
      <c r="D100" s="551">
        <v>1.7</v>
      </c>
      <c r="E100" s="785" t="s">
        <v>1090</v>
      </c>
      <c r="F100" s="786" t="s">
        <v>1090</v>
      </c>
      <c r="G100" s="550">
        <v>44579</v>
      </c>
      <c r="H100" s="550">
        <v>44904</v>
      </c>
      <c r="I100" s="695" t="s">
        <v>1037</v>
      </c>
      <c r="J100" s="695"/>
      <c r="K100" s="581"/>
      <c r="L100" s="581"/>
    </row>
    <row r="101" spans="2:12" x14ac:dyDescent="0.25">
      <c r="B101" s="757"/>
      <c r="G101" s="525"/>
      <c r="H101" s="525"/>
      <c r="K101" s="582"/>
      <c r="L101" s="582"/>
    </row>
    <row r="102" spans="2:12" ht="16.5" x14ac:dyDescent="0.25">
      <c r="B102" s="757"/>
      <c r="D102" s="705" t="str">
        <f>CONCATENATE("Actividades para Plan Operativo ",E43)</f>
        <v xml:space="preserve">Actividades para Plan Operativo 2. Procesos que aportan a la competitividad, la planificación y el ordenamiento del territorio </v>
      </c>
      <c r="E102" s="705"/>
      <c r="F102" s="705"/>
      <c r="G102" s="551" t="s">
        <v>1176</v>
      </c>
      <c r="H102" s="551" t="s">
        <v>1177</v>
      </c>
      <c r="I102" s="717" t="s">
        <v>861</v>
      </c>
      <c r="J102" s="717"/>
      <c r="K102" s="408"/>
      <c r="L102" s="408"/>
    </row>
    <row r="103" spans="2:12" ht="16.5" x14ac:dyDescent="0.25">
      <c r="B103" s="757"/>
      <c r="D103" s="551">
        <v>2.1</v>
      </c>
      <c r="E103" s="789" t="s">
        <v>1151</v>
      </c>
      <c r="F103" s="790"/>
      <c r="G103" s="550">
        <v>44579</v>
      </c>
      <c r="H103" s="550">
        <v>44904</v>
      </c>
      <c r="I103" s="695" t="s">
        <v>1047</v>
      </c>
      <c r="J103" s="695"/>
      <c r="K103" s="581"/>
      <c r="L103" s="581"/>
    </row>
    <row r="104" spans="2:12" ht="16.5" x14ac:dyDescent="0.25">
      <c r="B104" s="757"/>
      <c r="D104" s="551">
        <v>2.2000000000000002</v>
      </c>
      <c r="E104" s="789" t="s">
        <v>1091</v>
      </c>
      <c r="F104" s="790" t="s">
        <v>1091</v>
      </c>
      <c r="G104" s="550">
        <v>44579</v>
      </c>
      <c r="H104" s="550">
        <v>44904</v>
      </c>
      <c r="I104" s="695" t="s">
        <v>1024</v>
      </c>
      <c r="J104" s="695"/>
      <c r="K104" s="581"/>
      <c r="L104" s="581"/>
    </row>
    <row r="105" spans="2:12" ht="34.5" customHeight="1" x14ac:dyDescent="0.25">
      <c r="B105" s="757"/>
      <c r="D105" s="551">
        <v>2.2999999999999998</v>
      </c>
      <c r="E105" s="789" t="s">
        <v>1092</v>
      </c>
      <c r="F105" s="790" t="s">
        <v>1092</v>
      </c>
      <c r="G105" s="550">
        <v>44579</v>
      </c>
      <c r="H105" s="550">
        <v>44904</v>
      </c>
      <c r="I105" s="695" t="s">
        <v>1024</v>
      </c>
      <c r="J105" s="695"/>
      <c r="K105" s="581"/>
      <c r="L105" s="581"/>
    </row>
    <row r="106" spans="2:12" ht="16.5" x14ac:dyDescent="0.25">
      <c r="B106" s="757"/>
      <c r="D106" s="551">
        <v>2.4</v>
      </c>
      <c r="E106" s="789" t="s">
        <v>1046</v>
      </c>
      <c r="F106" s="790" t="s">
        <v>1046</v>
      </c>
      <c r="G106" s="550">
        <v>44579</v>
      </c>
      <c r="H106" s="550">
        <v>44904</v>
      </c>
      <c r="I106" s="695" t="s">
        <v>1024</v>
      </c>
      <c r="J106" s="695"/>
      <c r="K106" s="581"/>
      <c r="L106" s="581"/>
    </row>
    <row r="107" spans="2:12" ht="16.5" x14ac:dyDescent="0.25">
      <c r="B107" s="757"/>
      <c r="D107" s="551">
        <v>2.5</v>
      </c>
      <c r="E107" s="789" t="s">
        <v>1044</v>
      </c>
      <c r="F107" s="790" t="s">
        <v>1044</v>
      </c>
      <c r="G107" s="550">
        <v>44579</v>
      </c>
      <c r="H107" s="550">
        <v>44904</v>
      </c>
      <c r="I107" s="695" t="s">
        <v>1024</v>
      </c>
      <c r="J107" s="695"/>
      <c r="K107" s="581"/>
      <c r="L107" s="581"/>
    </row>
    <row r="108" spans="2:12" x14ac:dyDescent="0.25">
      <c r="B108" s="757"/>
      <c r="G108" s="525"/>
      <c r="H108" s="525"/>
      <c r="K108" s="582"/>
      <c r="L108" s="582"/>
    </row>
    <row r="109" spans="2:12" ht="16.5" x14ac:dyDescent="0.25">
      <c r="B109" s="757"/>
      <c r="D109" s="705" t="str">
        <f>CONCATENATE("Actividades para Plan Operativo ",E44)</f>
        <v>Actividades para Plan Operativo 3. Procesos que aportan a la integración académica</v>
      </c>
      <c r="E109" s="705"/>
      <c r="F109" s="705"/>
      <c r="G109" s="551" t="s">
        <v>1176</v>
      </c>
      <c r="H109" s="551" t="s">
        <v>1177</v>
      </c>
      <c r="I109" s="717" t="s">
        <v>861</v>
      </c>
      <c r="J109" s="717"/>
      <c r="K109" s="408"/>
      <c r="L109" s="408"/>
    </row>
    <row r="110" spans="2:12" ht="16.5" x14ac:dyDescent="0.25">
      <c r="B110" s="757"/>
      <c r="D110" s="551">
        <v>3.1</v>
      </c>
      <c r="E110" s="783" t="s">
        <v>1043</v>
      </c>
      <c r="F110" s="784"/>
      <c r="G110" s="553">
        <v>44579</v>
      </c>
      <c r="H110" s="554">
        <v>44904</v>
      </c>
      <c r="I110" s="695" t="s">
        <v>197</v>
      </c>
      <c r="J110" s="695"/>
      <c r="K110" s="581"/>
      <c r="L110" s="581"/>
    </row>
    <row r="111" spans="2:12" ht="16.5" x14ac:dyDescent="0.25">
      <c r="B111" s="757"/>
      <c r="D111" s="551">
        <v>3.2</v>
      </c>
      <c r="E111" s="783" t="s">
        <v>1048</v>
      </c>
      <c r="F111" s="784" t="s">
        <v>1048</v>
      </c>
      <c r="G111" s="553">
        <v>44579</v>
      </c>
      <c r="H111" s="554">
        <v>44904</v>
      </c>
      <c r="I111" s="695" t="s">
        <v>197</v>
      </c>
      <c r="J111" s="695"/>
      <c r="K111" s="581"/>
      <c r="L111" s="581"/>
    </row>
    <row r="112" spans="2:12" ht="16.5" x14ac:dyDescent="0.25">
      <c r="B112" s="757"/>
      <c r="D112" s="551">
        <v>3.3</v>
      </c>
      <c r="E112" s="783" t="s">
        <v>1184</v>
      </c>
      <c r="F112" s="784" t="s">
        <v>1183</v>
      </c>
      <c r="G112" s="553">
        <v>44579</v>
      </c>
      <c r="H112" s="554">
        <v>44904</v>
      </c>
      <c r="I112" s="695" t="s">
        <v>197</v>
      </c>
      <c r="J112" s="695"/>
      <c r="K112" s="581"/>
      <c r="L112" s="581"/>
    </row>
    <row r="113" spans="2:12" x14ac:dyDescent="0.25">
      <c r="K113" s="582"/>
      <c r="L113" s="582"/>
    </row>
    <row r="114" spans="2:12" x14ac:dyDescent="0.25">
      <c r="K114" s="582"/>
      <c r="L114" s="582"/>
    </row>
    <row r="115" spans="2:12" x14ac:dyDescent="0.25">
      <c r="K115" s="582"/>
      <c r="L115" s="582"/>
    </row>
    <row r="116" spans="2:12" ht="16.5" x14ac:dyDescent="0.3">
      <c r="B116" s="2"/>
      <c r="C116" s="2"/>
      <c r="D116" s="777" t="s">
        <v>1192</v>
      </c>
      <c r="E116" s="777"/>
      <c r="F116" s="777"/>
      <c r="G116" s="777"/>
      <c r="H116" s="777"/>
      <c r="I116" s="777"/>
      <c r="J116" s="777"/>
      <c r="K116" s="584"/>
      <c r="L116" s="584"/>
    </row>
    <row r="117" spans="2:12" ht="16.5" x14ac:dyDescent="0.3">
      <c r="B117" s="757" t="s">
        <v>1191</v>
      </c>
      <c r="C117" s="2"/>
      <c r="D117" s="778" t="str">
        <f>CONCATENATE("Actividades para Plan Operativo ",E41)</f>
        <v xml:space="preserve">Actividades para Plan Operativo 1. Procesos que aportan al desarrollo sostenible </v>
      </c>
      <c r="E117" s="778"/>
      <c r="F117" s="778"/>
      <c r="G117" s="557" t="s">
        <v>1193</v>
      </c>
      <c r="H117" s="557" t="s">
        <v>1194</v>
      </c>
      <c r="I117" s="717" t="s">
        <v>861</v>
      </c>
      <c r="J117" s="717"/>
      <c r="K117" s="408"/>
      <c r="L117" s="408"/>
    </row>
    <row r="118" spans="2:12" ht="16.5" customHeight="1" x14ac:dyDescent="0.3">
      <c r="B118" s="757"/>
      <c r="C118" s="26"/>
      <c r="D118" s="556">
        <v>1.1000000000000001</v>
      </c>
      <c r="E118" s="779" t="s">
        <v>1086</v>
      </c>
      <c r="F118" s="780"/>
      <c r="G118" s="570">
        <v>44958</v>
      </c>
      <c r="H118" s="570">
        <v>45270</v>
      </c>
      <c r="I118" s="695" t="s">
        <v>1036</v>
      </c>
      <c r="J118" s="695"/>
      <c r="K118" s="581"/>
      <c r="L118" s="581"/>
    </row>
    <row r="119" spans="2:12" ht="16.5" customHeight="1" x14ac:dyDescent="0.3">
      <c r="B119" s="757"/>
      <c r="C119" s="26"/>
      <c r="D119" s="556">
        <v>1.2</v>
      </c>
      <c r="E119" s="779" t="s">
        <v>1087</v>
      </c>
      <c r="F119" s="780" t="s">
        <v>1087</v>
      </c>
      <c r="G119" s="570">
        <v>44958</v>
      </c>
      <c r="H119" s="570">
        <v>45270</v>
      </c>
      <c r="I119" s="695" t="s">
        <v>1037</v>
      </c>
      <c r="J119" s="695"/>
      <c r="K119" s="581"/>
      <c r="L119" s="581"/>
    </row>
    <row r="120" spans="2:12" ht="16.5" customHeight="1" x14ac:dyDescent="0.3">
      <c r="B120" s="757"/>
      <c r="C120" s="26"/>
      <c r="D120" s="556">
        <v>1.3</v>
      </c>
      <c r="E120" s="779" t="s">
        <v>1179</v>
      </c>
      <c r="F120" s="780" t="s">
        <v>1179</v>
      </c>
      <c r="G120" s="570">
        <v>44958</v>
      </c>
      <c r="H120" s="570">
        <v>45270</v>
      </c>
      <c r="I120" s="695" t="s">
        <v>1037</v>
      </c>
      <c r="J120" s="695"/>
      <c r="K120" s="581"/>
      <c r="L120" s="581"/>
    </row>
    <row r="121" spans="2:12" ht="16.5" x14ac:dyDescent="0.3">
      <c r="B121" s="757"/>
      <c r="C121" s="26"/>
      <c r="D121" s="556">
        <v>1.4</v>
      </c>
      <c r="E121" s="779" t="s">
        <v>1088</v>
      </c>
      <c r="F121" s="780" t="s">
        <v>1088</v>
      </c>
      <c r="G121" s="570">
        <v>44958</v>
      </c>
      <c r="H121" s="570">
        <v>45270</v>
      </c>
      <c r="I121" s="695" t="s">
        <v>1038</v>
      </c>
      <c r="J121" s="695"/>
      <c r="K121" s="581"/>
      <c r="L121" s="581"/>
    </row>
    <row r="122" spans="2:12" ht="16.5" customHeight="1" x14ac:dyDescent="0.3">
      <c r="B122" s="757"/>
      <c r="C122" s="26"/>
      <c r="D122" s="556">
        <v>1.5</v>
      </c>
      <c r="E122" s="779" t="s">
        <v>1090</v>
      </c>
      <c r="F122" s="780" t="s">
        <v>1090</v>
      </c>
      <c r="G122" s="570">
        <v>44958</v>
      </c>
      <c r="H122" s="570">
        <v>45270</v>
      </c>
      <c r="I122" s="695" t="s">
        <v>1037</v>
      </c>
      <c r="J122" s="695"/>
      <c r="K122" s="581"/>
      <c r="L122" s="581"/>
    </row>
    <row r="123" spans="2:12" x14ac:dyDescent="0.25">
      <c r="B123" s="757"/>
      <c r="G123" s="525"/>
      <c r="H123" s="525"/>
      <c r="K123" s="582"/>
      <c r="L123" s="582"/>
    </row>
    <row r="124" spans="2:12" ht="16.5" x14ac:dyDescent="0.25">
      <c r="B124" s="757"/>
      <c r="D124" s="705" t="str">
        <f>CONCATENATE("Actividades para Plan Operativo ",E43)</f>
        <v xml:space="preserve">Actividades para Plan Operativo 2. Procesos que aportan a la competitividad, la planificación y el ordenamiento del territorio </v>
      </c>
      <c r="E124" s="705"/>
      <c r="F124" s="705"/>
      <c r="G124" s="556" t="s">
        <v>1193</v>
      </c>
      <c r="H124" s="556" t="s">
        <v>1194</v>
      </c>
      <c r="I124" s="717" t="s">
        <v>861</v>
      </c>
      <c r="J124" s="717"/>
      <c r="K124" s="408"/>
      <c r="L124" s="408"/>
    </row>
    <row r="125" spans="2:12" ht="16.5" customHeight="1" x14ac:dyDescent="0.25">
      <c r="B125" s="757"/>
      <c r="D125" s="556">
        <v>2.1</v>
      </c>
      <c r="E125" s="781" t="s">
        <v>1195</v>
      </c>
      <c r="F125" s="782"/>
      <c r="G125" s="570">
        <v>44958</v>
      </c>
      <c r="H125" s="570">
        <v>45270</v>
      </c>
      <c r="I125" s="695" t="s">
        <v>1024</v>
      </c>
      <c r="J125" s="695"/>
      <c r="K125" s="581"/>
      <c r="L125" s="581"/>
    </row>
    <row r="126" spans="2:12" ht="16.5" customHeight="1" x14ac:dyDescent="0.25">
      <c r="B126" s="757"/>
      <c r="D126" s="556">
        <v>2.2000000000000002</v>
      </c>
      <c r="E126" s="781" t="s">
        <v>1091</v>
      </c>
      <c r="F126" s="782" t="s">
        <v>1091</v>
      </c>
      <c r="G126" s="570">
        <v>44958</v>
      </c>
      <c r="H126" s="570">
        <v>45270</v>
      </c>
      <c r="I126" s="695" t="s">
        <v>1024</v>
      </c>
      <c r="J126" s="695"/>
      <c r="K126" s="581"/>
      <c r="L126" s="581"/>
    </row>
    <row r="127" spans="2:12" ht="34.5" customHeight="1" x14ac:dyDescent="0.25">
      <c r="B127" s="757"/>
      <c r="D127" s="556">
        <v>2.2999999999999998</v>
      </c>
      <c r="E127" s="781" t="s">
        <v>1092</v>
      </c>
      <c r="F127" s="782" t="s">
        <v>1092</v>
      </c>
      <c r="G127" s="570">
        <v>44958</v>
      </c>
      <c r="H127" s="570">
        <v>45270</v>
      </c>
      <c r="I127" s="695" t="s">
        <v>1024</v>
      </c>
      <c r="J127" s="695"/>
      <c r="K127" s="581"/>
      <c r="L127" s="581"/>
    </row>
    <row r="128" spans="2:12" ht="16.5" customHeight="1" x14ac:dyDescent="0.25">
      <c r="B128" s="757"/>
      <c r="D128" s="556">
        <v>2.4</v>
      </c>
      <c r="E128" s="781" t="s">
        <v>1046</v>
      </c>
      <c r="F128" s="782" t="s">
        <v>1046</v>
      </c>
      <c r="G128" s="570">
        <v>44958</v>
      </c>
      <c r="H128" s="570">
        <v>45270</v>
      </c>
      <c r="I128" s="695" t="s">
        <v>1024</v>
      </c>
      <c r="J128" s="695"/>
      <c r="K128" s="581"/>
      <c r="L128" s="581"/>
    </row>
    <row r="129" spans="2:12" ht="16.5" x14ac:dyDescent="0.25">
      <c r="B129" s="757"/>
      <c r="D129" s="556">
        <v>2.5</v>
      </c>
      <c r="E129" s="781" t="s">
        <v>1044</v>
      </c>
      <c r="F129" s="782" t="s">
        <v>1044</v>
      </c>
      <c r="G129" s="570">
        <v>44958</v>
      </c>
      <c r="H129" s="570">
        <v>45270</v>
      </c>
      <c r="I129" s="695" t="s">
        <v>1024</v>
      </c>
      <c r="J129" s="695"/>
      <c r="K129" s="581"/>
      <c r="L129" s="581"/>
    </row>
    <row r="130" spans="2:12" x14ac:dyDescent="0.25">
      <c r="B130" s="757"/>
      <c r="G130" s="525"/>
      <c r="H130" s="525"/>
      <c r="K130" s="582"/>
      <c r="L130" s="582"/>
    </row>
    <row r="131" spans="2:12" ht="16.5" x14ac:dyDescent="0.25">
      <c r="B131" s="757"/>
      <c r="D131" s="705" t="str">
        <f>CONCATENATE("Actividades para Plan Operativo ",E44)</f>
        <v>Actividades para Plan Operativo 3. Procesos que aportan a la integración académica</v>
      </c>
      <c r="E131" s="705"/>
      <c r="F131" s="705"/>
      <c r="G131" s="556" t="s">
        <v>1193</v>
      </c>
      <c r="H131" s="556" t="s">
        <v>1194</v>
      </c>
      <c r="I131" s="717" t="s">
        <v>861</v>
      </c>
      <c r="J131" s="717"/>
      <c r="K131" s="408"/>
      <c r="L131" s="408"/>
    </row>
    <row r="132" spans="2:12" ht="16.5" x14ac:dyDescent="0.25">
      <c r="B132" s="757"/>
      <c r="D132" s="556">
        <v>3.1</v>
      </c>
      <c r="E132" s="781" t="s">
        <v>1048</v>
      </c>
      <c r="F132" s="782"/>
      <c r="G132" s="571">
        <v>44958</v>
      </c>
      <c r="H132" s="572">
        <v>45270</v>
      </c>
      <c r="I132" s="695" t="s">
        <v>197</v>
      </c>
      <c r="J132" s="695"/>
      <c r="K132" s="581"/>
      <c r="L132" s="581"/>
    </row>
    <row r="133" spans="2:12" ht="16.5" customHeight="1" x14ac:dyDescent="0.25">
      <c r="B133" s="757"/>
      <c r="D133" s="556">
        <v>3.2</v>
      </c>
      <c r="E133" s="781" t="s">
        <v>1183</v>
      </c>
      <c r="F133" s="782" t="s">
        <v>1183</v>
      </c>
      <c r="G133" s="571">
        <v>44958</v>
      </c>
      <c r="H133" s="572">
        <v>45270</v>
      </c>
      <c r="I133" s="695" t="s">
        <v>197</v>
      </c>
      <c r="J133" s="695"/>
      <c r="K133" s="581"/>
      <c r="L133" s="581"/>
    </row>
    <row r="134" spans="2:12" ht="16.5" x14ac:dyDescent="0.25">
      <c r="B134" s="757"/>
      <c r="D134" s="556">
        <v>3.3</v>
      </c>
      <c r="E134" s="783" t="s">
        <v>1184</v>
      </c>
      <c r="F134" s="784" t="s">
        <v>1183</v>
      </c>
      <c r="G134" s="553">
        <v>44579</v>
      </c>
      <c r="H134" s="554">
        <v>44904</v>
      </c>
      <c r="I134" s="695" t="s">
        <v>197</v>
      </c>
      <c r="J134" s="695"/>
      <c r="K134" s="581"/>
      <c r="L134" s="581"/>
    </row>
    <row r="135" spans="2:12" x14ac:dyDescent="0.25">
      <c r="K135" s="582"/>
      <c r="L135" s="582"/>
    </row>
    <row r="136" spans="2:12" x14ac:dyDescent="0.25">
      <c r="K136" s="582"/>
      <c r="L136" s="582"/>
    </row>
    <row r="137" spans="2:12" x14ac:dyDescent="0.25">
      <c r="K137" s="582"/>
      <c r="L137" s="582"/>
    </row>
    <row r="138" spans="2:12" ht="16.5" customHeight="1" x14ac:dyDescent="0.3">
      <c r="B138" s="2"/>
      <c r="C138" s="2"/>
      <c r="D138" s="765" t="s">
        <v>1197</v>
      </c>
      <c r="E138" s="766"/>
      <c r="F138" s="766"/>
      <c r="G138" s="766"/>
      <c r="H138" s="766"/>
      <c r="I138" s="766"/>
      <c r="J138" s="767"/>
      <c r="K138" s="584"/>
      <c r="L138" s="584"/>
    </row>
    <row r="139" spans="2:12" ht="16.5" customHeight="1" x14ac:dyDescent="0.3">
      <c r="B139" s="774" t="s">
        <v>1200</v>
      </c>
      <c r="C139" s="2"/>
      <c r="D139" s="693" t="str">
        <f>CONCATENATE("Actividades para Plan Operativo ",E41)</f>
        <v xml:space="preserve">Actividades para Plan Operativo 1. Procesos que aportan al desarrollo sostenible </v>
      </c>
      <c r="E139" s="762"/>
      <c r="F139" s="694"/>
      <c r="G139" s="586" t="s">
        <v>1198</v>
      </c>
      <c r="H139" s="586" t="s">
        <v>1199</v>
      </c>
      <c r="I139" s="715" t="s">
        <v>861</v>
      </c>
      <c r="J139" s="716"/>
      <c r="K139" s="408"/>
      <c r="L139" s="408"/>
    </row>
    <row r="140" spans="2:12" ht="16.5" customHeight="1" x14ac:dyDescent="0.3">
      <c r="B140" s="775"/>
      <c r="C140" s="26"/>
      <c r="D140" s="585">
        <v>1.1000000000000001</v>
      </c>
      <c r="E140" s="768" t="s">
        <v>1086</v>
      </c>
      <c r="F140" s="769"/>
      <c r="G140" s="580">
        <v>45323</v>
      </c>
      <c r="H140" s="580">
        <v>45631</v>
      </c>
      <c r="I140" s="760" t="s">
        <v>1201</v>
      </c>
      <c r="J140" s="761"/>
      <c r="K140" s="581"/>
      <c r="L140" s="581"/>
    </row>
    <row r="141" spans="2:12" ht="16.5" customHeight="1" x14ac:dyDescent="0.3">
      <c r="B141" s="775"/>
      <c r="C141" s="26"/>
      <c r="D141" s="585">
        <v>1.2</v>
      </c>
      <c r="E141" s="768" t="s">
        <v>1087</v>
      </c>
      <c r="F141" s="769"/>
      <c r="G141" s="580">
        <v>45323</v>
      </c>
      <c r="H141" s="580">
        <v>45631</v>
      </c>
      <c r="I141" s="760" t="s">
        <v>1201</v>
      </c>
      <c r="J141" s="761"/>
      <c r="K141" s="581"/>
      <c r="L141" s="581"/>
    </row>
    <row r="142" spans="2:12" ht="16.5" customHeight="1" x14ac:dyDescent="0.3">
      <c r="B142" s="775"/>
      <c r="C142" s="26"/>
      <c r="D142" s="585">
        <v>1.3</v>
      </c>
      <c r="E142" s="768" t="s">
        <v>1202</v>
      </c>
      <c r="F142" s="769"/>
      <c r="G142" s="580">
        <v>45323</v>
      </c>
      <c r="H142" s="580">
        <v>45631</v>
      </c>
      <c r="I142" s="760" t="s">
        <v>1201</v>
      </c>
      <c r="J142" s="761"/>
      <c r="K142" s="581"/>
      <c r="L142" s="581"/>
    </row>
    <row r="143" spans="2:12" ht="16.5" customHeight="1" x14ac:dyDescent="0.3">
      <c r="B143" s="775"/>
      <c r="C143" s="26"/>
      <c r="D143" s="585">
        <v>1.4</v>
      </c>
      <c r="E143" s="768" t="s">
        <v>1088</v>
      </c>
      <c r="F143" s="769"/>
      <c r="G143" s="580">
        <v>45323</v>
      </c>
      <c r="H143" s="580">
        <v>45631</v>
      </c>
      <c r="I143" s="760" t="s">
        <v>1201</v>
      </c>
      <c r="J143" s="761"/>
      <c r="K143" s="581"/>
      <c r="L143" s="581"/>
    </row>
    <row r="144" spans="2:12" ht="16.5" customHeight="1" x14ac:dyDescent="0.3">
      <c r="B144" s="775"/>
      <c r="C144" s="26"/>
      <c r="D144" s="585">
        <v>1.5</v>
      </c>
      <c r="E144" s="768" t="s">
        <v>1203</v>
      </c>
      <c r="F144" s="769"/>
      <c r="G144" s="580">
        <v>45323</v>
      </c>
      <c r="H144" s="580">
        <v>45631</v>
      </c>
      <c r="I144" s="760" t="s">
        <v>1201</v>
      </c>
      <c r="J144" s="761"/>
      <c r="K144" s="581"/>
      <c r="L144" s="581"/>
    </row>
    <row r="145" spans="2:12" x14ac:dyDescent="0.25">
      <c r="B145" s="775"/>
      <c r="G145" s="525"/>
      <c r="H145" s="525"/>
      <c r="K145" s="582"/>
      <c r="L145" s="582"/>
    </row>
    <row r="146" spans="2:12" ht="16.5" customHeight="1" x14ac:dyDescent="0.25">
      <c r="B146" s="775"/>
      <c r="D146" s="693" t="str">
        <f>CONCATENATE("Actividades para Plan Operativo ",E43)</f>
        <v xml:space="preserve">Actividades para Plan Operativo 2. Procesos que aportan a la competitividad, la planificación y el ordenamiento del territorio </v>
      </c>
      <c r="E146" s="762"/>
      <c r="F146" s="694"/>
      <c r="G146" s="585" t="s">
        <v>1198</v>
      </c>
      <c r="H146" s="585" t="s">
        <v>1199</v>
      </c>
      <c r="I146" s="715" t="s">
        <v>861</v>
      </c>
      <c r="J146" s="716"/>
      <c r="K146" s="408"/>
      <c r="L146" s="408"/>
    </row>
    <row r="147" spans="2:12" ht="16.5" customHeight="1" x14ac:dyDescent="0.25">
      <c r="B147" s="775"/>
      <c r="D147" s="585">
        <v>2.1</v>
      </c>
      <c r="E147" s="768" t="s">
        <v>1195</v>
      </c>
      <c r="F147" s="769"/>
      <c r="G147" s="580">
        <v>45323</v>
      </c>
      <c r="H147" s="580">
        <v>45631</v>
      </c>
      <c r="I147" s="760" t="s">
        <v>1201</v>
      </c>
      <c r="J147" s="761"/>
      <c r="K147" s="581"/>
      <c r="L147" s="581"/>
    </row>
    <row r="148" spans="2:12" ht="16.5" customHeight="1" x14ac:dyDescent="0.25">
      <c r="B148" s="775"/>
      <c r="D148" s="585">
        <v>2.2000000000000002</v>
      </c>
      <c r="E148" s="768" t="s">
        <v>1091</v>
      </c>
      <c r="F148" s="769"/>
      <c r="G148" s="580">
        <v>45323</v>
      </c>
      <c r="H148" s="580">
        <v>45631</v>
      </c>
      <c r="I148" s="760" t="s">
        <v>1201</v>
      </c>
      <c r="J148" s="761"/>
      <c r="K148" s="581"/>
      <c r="L148" s="581"/>
    </row>
    <row r="149" spans="2:12" ht="16.5" customHeight="1" x14ac:dyDescent="0.25">
      <c r="B149" s="775"/>
      <c r="D149" s="585">
        <v>2.2999999999999998</v>
      </c>
      <c r="E149" s="768" t="s">
        <v>1092</v>
      </c>
      <c r="F149" s="769"/>
      <c r="G149" s="580">
        <v>45323</v>
      </c>
      <c r="H149" s="580">
        <v>45631</v>
      </c>
      <c r="I149" s="760" t="s">
        <v>1201</v>
      </c>
      <c r="J149" s="761"/>
      <c r="K149" s="581"/>
      <c r="L149" s="581"/>
    </row>
    <row r="150" spans="2:12" ht="16.5" customHeight="1" x14ac:dyDescent="0.25">
      <c r="B150" s="775"/>
      <c r="D150" s="585">
        <v>2.4</v>
      </c>
      <c r="E150" s="768" t="s">
        <v>1046</v>
      </c>
      <c r="F150" s="769"/>
      <c r="G150" s="580">
        <v>45323</v>
      </c>
      <c r="H150" s="580">
        <v>45631</v>
      </c>
      <c r="I150" s="760" t="s">
        <v>1201</v>
      </c>
      <c r="J150" s="761"/>
      <c r="K150" s="581"/>
      <c r="L150" s="581"/>
    </row>
    <row r="151" spans="2:12" ht="16.5" customHeight="1" x14ac:dyDescent="0.25">
      <c r="B151" s="775"/>
      <c r="D151" s="585">
        <v>2.5</v>
      </c>
      <c r="E151" s="768" t="s">
        <v>1044</v>
      </c>
      <c r="F151" s="769"/>
      <c r="G151" s="580">
        <v>45323</v>
      </c>
      <c r="H151" s="580">
        <v>45631</v>
      </c>
      <c r="I151" s="760" t="s">
        <v>1201</v>
      </c>
      <c r="J151" s="761"/>
      <c r="K151" s="581"/>
      <c r="L151" s="581"/>
    </row>
    <row r="152" spans="2:12" x14ac:dyDescent="0.25">
      <c r="B152" s="775"/>
      <c r="E152" s="594"/>
      <c r="F152" s="594"/>
      <c r="G152" s="525"/>
      <c r="H152" s="525"/>
      <c r="K152" s="582"/>
      <c r="L152" s="582"/>
    </row>
    <row r="153" spans="2:12" ht="16.5" customHeight="1" x14ac:dyDescent="0.25">
      <c r="B153" s="775"/>
      <c r="D153" s="693" t="str">
        <f>CONCATENATE("Actividades para Plan Operativo ",E44)</f>
        <v>Actividades para Plan Operativo 3. Procesos que aportan a la integración académica</v>
      </c>
      <c r="E153" s="762"/>
      <c r="F153" s="694"/>
      <c r="G153" s="585" t="s">
        <v>1198</v>
      </c>
      <c r="H153" s="585" t="s">
        <v>1199</v>
      </c>
      <c r="I153" s="715" t="s">
        <v>861</v>
      </c>
      <c r="J153" s="716"/>
      <c r="K153" s="408"/>
      <c r="L153" s="408"/>
    </row>
    <row r="154" spans="2:12" ht="16.5" customHeight="1" x14ac:dyDescent="0.25">
      <c r="B154" s="775"/>
      <c r="D154" s="585">
        <v>3.1</v>
      </c>
      <c r="E154" s="770" t="s">
        <v>1048</v>
      </c>
      <c r="F154" s="771"/>
      <c r="G154" s="580">
        <v>45323</v>
      </c>
      <c r="H154" s="580">
        <v>45631</v>
      </c>
      <c r="I154" s="760" t="s">
        <v>1201</v>
      </c>
      <c r="J154" s="761"/>
      <c r="K154" s="581"/>
      <c r="L154" s="581"/>
    </row>
    <row r="155" spans="2:12" ht="16.5" customHeight="1" x14ac:dyDescent="0.25">
      <c r="B155" s="776"/>
      <c r="D155" s="585">
        <v>3.2</v>
      </c>
      <c r="E155" s="770" t="s">
        <v>1183</v>
      </c>
      <c r="F155" s="771" t="s">
        <v>1183</v>
      </c>
      <c r="G155" s="580">
        <v>45323</v>
      </c>
      <c r="H155" s="580">
        <v>45631</v>
      </c>
      <c r="I155" s="760" t="s">
        <v>1201</v>
      </c>
      <c r="J155" s="761"/>
      <c r="K155" s="581"/>
      <c r="L155" s="581"/>
    </row>
    <row r="156" spans="2:12" x14ac:dyDescent="0.25">
      <c r="K156" s="582"/>
      <c r="L156" s="582"/>
    </row>
    <row r="157" spans="2:12" x14ac:dyDescent="0.25">
      <c r="K157" s="582"/>
      <c r="L157" s="582"/>
    </row>
    <row r="158" spans="2:12" x14ac:dyDescent="0.25">
      <c r="K158" s="582"/>
      <c r="L158" s="582"/>
    </row>
    <row r="159" spans="2:12" ht="16.5" x14ac:dyDescent="0.3">
      <c r="B159" s="2"/>
      <c r="C159" s="2"/>
      <c r="D159" s="765" t="s">
        <v>1206</v>
      </c>
      <c r="E159" s="766"/>
      <c r="F159" s="766"/>
      <c r="G159" s="766"/>
      <c r="H159" s="766"/>
      <c r="I159" s="766"/>
      <c r="J159" s="767"/>
      <c r="K159" s="582"/>
      <c r="L159" s="582"/>
    </row>
    <row r="160" spans="2:12" ht="16.5" customHeight="1" x14ac:dyDescent="0.3">
      <c r="B160" s="757" t="s">
        <v>1207</v>
      </c>
      <c r="C160" s="2"/>
      <c r="D160" s="693" t="str">
        <f>CONCATENATE("Actividades para Plan Operativo ",E41)</f>
        <v xml:space="preserve">Actividades para Plan Operativo 1. Procesos que aportan al desarrollo sostenible </v>
      </c>
      <c r="E160" s="762"/>
      <c r="F160" s="694"/>
      <c r="G160" s="588" t="s">
        <v>1204</v>
      </c>
      <c r="H160" s="588" t="s">
        <v>1205</v>
      </c>
      <c r="I160" s="715" t="s">
        <v>861</v>
      </c>
      <c r="J160" s="716"/>
      <c r="K160" s="582"/>
      <c r="L160" s="582"/>
    </row>
    <row r="161" spans="2:12" ht="16.5" x14ac:dyDescent="0.3">
      <c r="B161" s="757"/>
      <c r="C161" s="26"/>
      <c r="D161" s="587">
        <v>1.1000000000000001</v>
      </c>
      <c r="E161" s="772" t="s">
        <v>1086</v>
      </c>
      <c r="F161" s="773"/>
      <c r="G161" s="591">
        <v>45689</v>
      </c>
      <c r="H161" s="580">
        <v>45993</v>
      </c>
      <c r="I161" s="760" t="s">
        <v>1201</v>
      </c>
      <c r="J161" s="761"/>
      <c r="K161" s="582"/>
      <c r="L161" s="582"/>
    </row>
    <row r="162" spans="2:12" ht="16.5" x14ac:dyDescent="0.3">
      <c r="B162" s="757"/>
      <c r="C162" s="26"/>
      <c r="D162" s="587">
        <v>1.2</v>
      </c>
      <c r="E162" s="759" t="s">
        <v>1087</v>
      </c>
      <c r="F162" s="759"/>
      <c r="G162" s="592">
        <v>45689</v>
      </c>
      <c r="H162" s="593">
        <v>45993</v>
      </c>
      <c r="I162" s="760" t="s">
        <v>1201</v>
      </c>
      <c r="J162" s="761"/>
      <c r="K162" s="582"/>
      <c r="L162" s="582"/>
    </row>
    <row r="163" spans="2:12" ht="16.5" x14ac:dyDescent="0.3">
      <c r="B163" s="757"/>
      <c r="C163" s="26"/>
      <c r="D163" s="587">
        <v>1.3</v>
      </c>
      <c r="E163" s="759" t="s">
        <v>1208</v>
      </c>
      <c r="F163" s="759"/>
      <c r="G163" s="592">
        <v>45689</v>
      </c>
      <c r="H163" s="593">
        <v>45993</v>
      </c>
      <c r="I163" s="760" t="s">
        <v>1201</v>
      </c>
      <c r="J163" s="761"/>
      <c r="K163" s="582"/>
      <c r="L163" s="582"/>
    </row>
    <row r="164" spans="2:12" ht="16.5" x14ac:dyDescent="0.3">
      <c r="B164" s="757"/>
      <c r="C164" s="26"/>
      <c r="D164" s="587">
        <v>1.4</v>
      </c>
      <c r="E164" s="759" t="s">
        <v>1090</v>
      </c>
      <c r="F164" s="759"/>
      <c r="G164" s="592">
        <v>45689</v>
      </c>
      <c r="H164" s="593">
        <v>45993</v>
      </c>
      <c r="I164" s="760" t="s">
        <v>1201</v>
      </c>
      <c r="J164" s="761"/>
      <c r="K164" s="582"/>
      <c r="L164" s="582"/>
    </row>
    <row r="165" spans="2:12" x14ac:dyDescent="0.25">
      <c r="B165" s="757"/>
      <c r="G165" s="525"/>
      <c r="H165" s="525"/>
      <c r="K165" s="582"/>
      <c r="L165" s="582"/>
    </row>
    <row r="166" spans="2:12" ht="16.5" x14ac:dyDescent="0.25">
      <c r="B166" s="757"/>
      <c r="D166" s="693" t="str">
        <f>CONCATENATE("Actividades para Plan Operativo ",E42)</f>
        <v>Actividades para Plan Operativo 4. Fortalecimiento de procesos asociados a la Agroecología y Soberanía Alimentaria</v>
      </c>
      <c r="E166" s="762"/>
      <c r="F166" s="694"/>
      <c r="G166" s="587" t="s">
        <v>1204</v>
      </c>
      <c r="H166" s="587" t="s">
        <v>1205</v>
      </c>
      <c r="I166" s="715" t="s">
        <v>861</v>
      </c>
      <c r="J166" s="716"/>
      <c r="K166" s="582"/>
      <c r="L166" s="582"/>
    </row>
    <row r="167" spans="2:12" ht="16.5" x14ac:dyDescent="0.25">
      <c r="B167" s="757"/>
      <c r="D167" s="587">
        <v>4.0999999999999996</v>
      </c>
      <c r="E167" s="759" t="s">
        <v>1209</v>
      </c>
      <c r="F167" s="759"/>
      <c r="G167" s="595">
        <v>45691</v>
      </c>
      <c r="H167" s="595">
        <v>45990</v>
      </c>
      <c r="I167" s="760" t="s">
        <v>1038</v>
      </c>
      <c r="J167" s="761"/>
      <c r="K167" s="582"/>
      <c r="L167" s="582"/>
    </row>
    <row r="168" spans="2:12" ht="16.5" x14ac:dyDescent="0.25">
      <c r="B168" s="757"/>
      <c r="D168" s="587">
        <v>4.2</v>
      </c>
      <c r="E168" s="759" t="s">
        <v>1210</v>
      </c>
      <c r="F168" s="759"/>
      <c r="G168" s="595">
        <v>45691</v>
      </c>
      <c r="H168" s="595">
        <v>45990</v>
      </c>
      <c r="I168" s="760" t="s">
        <v>1038</v>
      </c>
      <c r="J168" s="761"/>
      <c r="K168" s="582"/>
      <c r="L168" s="582"/>
    </row>
    <row r="169" spans="2:12" ht="16.5" x14ac:dyDescent="0.25">
      <c r="B169" s="757"/>
      <c r="D169" s="587">
        <v>4.3</v>
      </c>
      <c r="E169" s="759" t="s">
        <v>1211</v>
      </c>
      <c r="F169" s="759"/>
      <c r="G169" s="595">
        <v>45691</v>
      </c>
      <c r="H169" s="595">
        <v>45838</v>
      </c>
      <c r="I169" s="760" t="s">
        <v>1038</v>
      </c>
      <c r="J169" s="761"/>
      <c r="K169" s="582"/>
      <c r="L169" s="582"/>
    </row>
    <row r="170" spans="2:12" ht="16.5" x14ac:dyDescent="0.25">
      <c r="B170" s="757"/>
      <c r="D170" s="587">
        <v>4.4000000000000004</v>
      </c>
      <c r="E170" s="759" t="s">
        <v>1212</v>
      </c>
      <c r="F170" s="759"/>
      <c r="G170" s="595" t="s">
        <v>1213</v>
      </c>
      <c r="H170" s="595">
        <v>45990</v>
      </c>
      <c r="I170" s="760" t="s">
        <v>1038</v>
      </c>
      <c r="J170" s="761"/>
      <c r="K170" s="582"/>
      <c r="L170" s="582"/>
    </row>
    <row r="171" spans="2:12" x14ac:dyDescent="0.25">
      <c r="B171" s="757"/>
      <c r="K171" s="582"/>
      <c r="L171" s="582"/>
    </row>
    <row r="172" spans="2:12" ht="16.5" x14ac:dyDescent="0.25">
      <c r="B172" s="757"/>
      <c r="D172" s="693" t="str">
        <f>CONCATENATE("Actividades para Plan Operativo ",E43)</f>
        <v xml:space="preserve">Actividades para Plan Operativo 2. Procesos que aportan a la competitividad, la planificación y el ordenamiento del territorio </v>
      </c>
      <c r="E172" s="762"/>
      <c r="F172" s="694"/>
      <c r="G172" s="589" t="s">
        <v>1204</v>
      </c>
      <c r="H172" s="589" t="s">
        <v>1205</v>
      </c>
      <c r="I172" s="715" t="s">
        <v>861</v>
      </c>
      <c r="J172" s="716"/>
      <c r="K172" s="582"/>
      <c r="L172" s="582"/>
    </row>
    <row r="173" spans="2:12" ht="16.5" customHeight="1" x14ac:dyDescent="0.25">
      <c r="B173" s="757"/>
      <c r="D173" s="589">
        <v>2.1</v>
      </c>
      <c r="E173" s="763" t="s">
        <v>1195</v>
      </c>
      <c r="F173" s="764"/>
      <c r="G173" s="593">
        <v>45689</v>
      </c>
      <c r="H173" s="580">
        <v>45993</v>
      </c>
      <c r="I173" s="760" t="s">
        <v>1201</v>
      </c>
      <c r="J173" s="761"/>
      <c r="K173" s="582"/>
      <c r="L173" s="582"/>
    </row>
    <row r="174" spans="2:12" ht="16.5" customHeight="1" x14ac:dyDescent="0.25">
      <c r="B174" s="757"/>
      <c r="D174" s="589">
        <v>2.2000000000000002</v>
      </c>
      <c r="E174" s="763" t="s">
        <v>1092</v>
      </c>
      <c r="F174" s="764"/>
      <c r="G174" s="593">
        <v>45689</v>
      </c>
      <c r="H174" s="580">
        <v>45993</v>
      </c>
      <c r="I174" s="760" t="s">
        <v>1201</v>
      </c>
      <c r="J174" s="761"/>
      <c r="K174" s="582"/>
      <c r="L174" s="582"/>
    </row>
    <row r="175" spans="2:12" ht="16.5" customHeight="1" x14ac:dyDescent="0.25">
      <c r="B175" s="757"/>
      <c r="D175" s="589">
        <v>2.2999999999999998</v>
      </c>
      <c r="E175" s="763" t="s">
        <v>1046</v>
      </c>
      <c r="F175" s="764"/>
      <c r="G175" s="593">
        <v>45689</v>
      </c>
      <c r="H175" s="580">
        <v>45993</v>
      </c>
      <c r="I175" s="760" t="s">
        <v>1201</v>
      </c>
      <c r="J175" s="761"/>
      <c r="K175" s="582"/>
      <c r="L175" s="582"/>
    </row>
    <row r="176" spans="2:12" ht="16.5" customHeight="1" x14ac:dyDescent="0.25">
      <c r="B176" s="757"/>
      <c r="D176" s="589">
        <v>2.4</v>
      </c>
      <c r="E176" s="763" t="s">
        <v>1044</v>
      </c>
      <c r="F176" s="764"/>
      <c r="G176" s="593">
        <v>45689</v>
      </c>
      <c r="H176" s="580">
        <v>45993</v>
      </c>
      <c r="I176" s="760" t="s">
        <v>1201</v>
      </c>
      <c r="J176" s="761"/>
      <c r="K176" s="582"/>
      <c r="L176" s="582"/>
    </row>
    <row r="177" spans="2:12" x14ac:dyDescent="0.25">
      <c r="B177" s="757"/>
      <c r="K177" s="582"/>
      <c r="L177" s="582"/>
    </row>
    <row r="178" spans="2:12" ht="16.5" x14ac:dyDescent="0.25">
      <c r="B178" s="757"/>
      <c r="D178" s="693" t="str">
        <f>CONCATENATE("Actividades para Plan Operativo ",E44)</f>
        <v>Actividades para Plan Operativo 3. Procesos que aportan a la integración académica</v>
      </c>
      <c r="E178" s="762"/>
      <c r="F178" s="694"/>
      <c r="G178" s="675" t="s">
        <v>1204</v>
      </c>
      <c r="H178" s="675" t="s">
        <v>1205</v>
      </c>
      <c r="I178" s="715" t="s">
        <v>861</v>
      </c>
      <c r="J178" s="716"/>
      <c r="K178" s="582"/>
      <c r="L178" s="582"/>
    </row>
    <row r="179" spans="2:12" ht="16.5" x14ac:dyDescent="0.25">
      <c r="B179" s="757"/>
      <c r="D179" s="675">
        <v>3.1</v>
      </c>
      <c r="E179" s="951" t="s">
        <v>1048</v>
      </c>
      <c r="F179" s="951"/>
      <c r="G179" s="952">
        <v>45689</v>
      </c>
      <c r="H179" s="952">
        <v>45993</v>
      </c>
      <c r="I179" s="760" t="s">
        <v>1201</v>
      </c>
      <c r="J179" s="761"/>
      <c r="K179" s="582"/>
      <c r="L179" s="582"/>
    </row>
    <row r="180" spans="2:12" ht="16.5" x14ac:dyDescent="0.25">
      <c r="B180" s="757"/>
      <c r="D180" s="675">
        <v>3.2</v>
      </c>
      <c r="E180" s="951" t="s">
        <v>1183</v>
      </c>
      <c r="F180" s="951"/>
      <c r="G180" s="952">
        <v>45689</v>
      </c>
      <c r="H180" s="952">
        <v>45993</v>
      </c>
      <c r="I180" s="760" t="s">
        <v>1201</v>
      </c>
      <c r="J180" s="761"/>
      <c r="K180" s="582"/>
      <c r="L180" s="582"/>
    </row>
    <row r="181" spans="2:12" x14ac:dyDescent="0.25">
      <c r="K181" s="582"/>
      <c r="L181" s="582"/>
    </row>
    <row r="182" spans="2:12" x14ac:dyDescent="0.25">
      <c r="K182" s="582"/>
      <c r="L182" s="582"/>
    </row>
    <row r="183" spans="2:12" x14ac:dyDescent="0.25">
      <c r="K183" s="582"/>
      <c r="L183" s="582"/>
    </row>
    <row r="184" spans="2:12" x14ac:dyDescent="0.25">
      <c r="K184" s="582"/>
      <c r="L184" s="582"/>
    </row>
    <row r="185" spans="2:12" x14ac:dyDescent="0.25">
      <c r="K185" s="582"/>
      <c r="L185" s="582"/>
    </row>
    <row r="186" spans="2:12" x14ac:dyDescent="0.25">
      <c r="K186" s="582"/>
      <c r="L186" s="582"/>
    </row>
    <row r="187" spans="2:12" x14ac:dyDescent="0.25">
      <c r="K187" s="582"/>
      <c r="L187" s="582"/>
    </row>
    <row r="188" spans="2:12" x14ac:dyDescent="0.25">
      <c r="K188" s="582"/>
      <c r="L188" s="582"/>
    </row>
    <row r="189" spans="2:12" x14ac:dyDescent="0.25">
      <c r="K189" s="582"/>
      <c r="L189" s="582"/>
    </row>
    <row r="190" spans="2:12" x14ac:dyDescent="0.25">
      <c r="K190" s="582"/>
      <c r="L190" s="582"/>
    </row>
    <row r="191" spans="2:12" x14ac:dyDescent="0.25">
      <c r="K191" s="582"/>
      <c r="L191" s="582"/>
    </row>
    <row r="192" spans="2:12" x14ac:dyDescent="0.25">
      <c r="K192" s="582"/>
      <c r="L192" s="582"/>
    </row>
    <row r="193" spans="11:12" x14ac:dyDescent="0.25">
      <c r="K193" s="582"/>
      <c r="L193" s="582"/>
    </row>
    <row r="194" spans="11:12" x14ac:dyDescent="0.25">
      <c r="K194" s="582"/>
      <c r="L194" s="582"/>
    </row>
    <row r="195" spans="11:12" x14ac:dyDescent="0.25">
      <c r="K195" s="582"/>
      <c r="L195" s="582"/>
    </row>
    <row r="196" spans="11:12" x14ac:dyDescent="0.25">
      <c r="K196" s="582"/>
      <c r="L196" s="582"/>
    </row>
    <row r="197" spans="11:12" x14ac:dyDescent="0.25">
      <c r="K197" s="582"/>
      <c r="L197" s="582"/>
    </row>
    <row r="198" spans="11:12" x14ac:dyDescent="0.25">
      <c r="K198" s="582"/>
      <c r="L198" s="582"/>
    </row>
    <row r="199" spans="11:12" x14ac:dyDescent="0.25"/>
    <row r="200" spans="11:12" x14ac:dyDescent="0.25"/>
    <row r="201" spans="11:12" x14ac:dyDescent="0.25"/>
    <row r="202" spans="11:12" x14ac:dyDescent="0.25"/>
    <row r="203" spans="11:12" x14ac:dyDescent="0.25"/>
    <row r="204" spans="11:12" x14ac:dyDescent="0.25"/>
    <row r="205" spans="11:12" x14ac:dyDescent="0.25"/>
    <row r="206" spans="11:12" x14ac:dyDescent="0.25"/>
    <row r="207" spans="11:12" x14ac:dyDescent="0.25"/>
    <row r="208" spans="11:12" x14ac:dyDescent="0.25"/>
    <row r="209" x14ac:dyDescent="0.25"/>
    <row r="210" x14ac:dyDescent="0.25"/>
    <row r="211" x14ac:dyDescent="0.25"/>
    <row r="212" x14ac:dyDescent="0.25"/>
  </sheetData>
  <sheetProtection formatCells="0"/>
  <mergeCells count="256">
    <mergeCell ref="B160:B180"/>
    <mergeCell ref="D178:F178"/>
    <mergeCell ref="I178:J178"/>
    <mergeCell ref="E179:F179"/>
    <mergeCell ref="I179:J179"/>
    <mergeCell ref="E180:F180"/>
    <mergeCell ref="I180:J180"/>
    <mergeCell ref="D92:J92"/>
    <mergeCell ref="E79:F79"/>
    <mergeCell ref="I79:J79"/>
    <mergeCell ref="E80:F80"/>
    <mergeCell ref="I80:J80"/>
    <mergeCell ref="I81:J81"/>
    <mergeCell ref="I110:J110"/>
    <mergeCell ref="E111:F111"/>
    <mergeCell ref="I111:J111"/>
    <mergeCell ref="E105:F105"/>
    <mergeCell ref="I105:J105"/>
    <mergeCell ref="E106:F106"/>
    <mergeCell ref="I106:J106"/>
    <mergeCell ref="I99:J99"/>
    <mergeCell ref="E99:F99"/>
    <mergeCell ref="E107:F107"/>
    <mergeCell ref="I107:J107"/>
    <mergeCell ref="D109:F109"/>
    <mergeCell ref="I109:J109"/>
    <mergeCell ref="E82:F82"/>
    <mergeCell ref="I82:J82"/>
    <mergeCell ref="E83:F83"/>
    <mergeCell ref="I83:J83"/>
    <mergeCell ref="B93:B112"/>
    <mergeCell ref="D93:F93"/>
    <mergeCell ref="I93:J93"/>
    <mergeCell ref="E94:F94"/>
    <mergeCell ref="I94:J94"/>
    <mergeCell ref="E95:F95"/>
    <mergeCell ref="I95:J95"/>
    <mergeCell ref="E96:F96"/>
    <mergeCell ref="I96:J96"/>
    <mergeCell ref="E97:F97"/>
    <mergeCell ref="I97:J97"/>
    <mergeCell ref="E98:F98"/>
    <mergeCell ref="I98:J98"/>
    <mergeCell ref="E100:F100"/>
    <mergeCell ref="I100:J100"/>
    <mergeCell ref="D102:F102"/>
    <mergeCell ref="E112:F112"/>
    <mergeCell ref="I112:J112"/>
    <mergeCell ref="I102:J102"/>
    <mergeCell ref="E103:F103"/>
    <mergeCell ref="I103:J103"/>
    <mergeCell ref="E104:F104"/>
    <mergeCell ref="I104:J104"/>
    <mergeCell ref="E110:F110"/>
    <mergeCell ref="D26:D27"/>
    <mergeCell ref="D23:R23"/>
    <mergeCell ref="Q26:Q27"/>
    <mergeCell ref="E26:O26"/>
    <mergeCell ref="E39:E40"/>
    <mergeCell ref="Q33:Q35"/>
    <mergeCell ref="R33:R35"/>
    <mergeCell ref="I58:J58"/>
    <mergeCell ref="I59:J59"/>
    <mergeCell ref="I47:J47"/>
    <mergeCell ref="D30:S30"/>
    <mergeCell ref="R31:R32"/>
    <mergeCell ref="Q31:Q32"/>
    <mergeCell ref="S31:S32"/>
    <mergeCell ref="Q39:Q40"/>
    <mergeCell ref="D39:D40"/>
    <mergeCell ref="E59:F59"/>
    <mergeCell ref="E51:F51"/>
    <mergeCell ref="E52:F52"/>
    <mergeCell ref="E53:F53"/>
    <mergeCell ref="E50:F50"/>
    <mergeCell ref="D47:F47"/>
    <mergeCell ref="E48:F48"/>
    <mergeCell ref="I50:J50"/>
    <mergeCell ref="E9:G9"/>
    <mergeCell ref="E13:G13"/>
    <mergeCell ref="B13:D13"/>
    <mergeCell ref="B9:D9"/>
    <mergeCell ref="D25:S25"/>
    <mergeCell ref="E16:F16"/>
    <mergeCell ref="E17:F17"/>
    <mergeCell ref="E18:F18"/>
    <mergeCell ref="E19:F19"/>
    <mergeCell ref="H16:O16"/>
    <mergeCell ref="H17:O17"/>
    <mergeCell ref="H18:O18"/>
    <mergeCell ref="H19:O19"/>
    <mergeCell ref="B11:D11"/>
    <mergeCell ref="E11:G11"/>
    <mergeCell ref="D69:J69"/>
    <mergeCell ref="D33:D36"/>
    <mergeCell ref="E60:F60"/>
    <mergeCell ref="D62:F62"/>
    <mergeCell ref="E63:F63"/>
    <mergeCell ref="S33:S35"/>
    <mergeCell ref="E64:F64"/>
    <mergeCell ref="I51:J51"/>
    <mergeCell ref="I52:J52"/>
    <mergeCell ref="E58:F58"/>
    <mergeCell ref="I55:J55"/>
    <mergeCell ref="D46:J46"/>
    <mergeCell ref="E56:F56"/>
    <mergeCell ref="E57:F57"/>
    <mergeCell ref="R39:R40"/>
    <mergeCell ref="D38:R38"/>
    <mergeCell ref="P39:P40"/>
    <mergeCell ref="F39:O39"/>
    <mergeCell ref="D31:D32"/>
    <mergeCell ref="E31:O31"/>
    <mergeCell ref="B26:B28"/>
    <mergeCell ref="R26:R27"/>
    <mergeCell ref="S26:S27"/>
    <mergeCell ref="D78:F78"/>
    <mergeCell ref="I78:J78"/>
    <mergeCell ref="E49:F49"/>
    <mergeCell ref="B31:B36"/>
    <mergeCell ref="B47:B65"/>
    <mergeCell ref="B39:B44"/>
    <mergeCell ref="I56:J56"/>
    <mergeCell ref="I57:J57"/>
    <mergeCell ref="I62:J62"/>
    <mergeCell ref="I60:J60"/>
    <mergeCell ref="I63:J63"/>
    <mergeCell ref="I64:J64"/>
    <mergeCell ref="I65:J65"/>
    <mergeCell ref="E65:F65"/>
    <mergeCell ref="I48:J48"/>
    <mergeCell ref="B70:B88"/>
    <mergeCell ref="I49:J49"/>
    <mergeCell ref="D55:F55"/>
    <mergeCell ref="I53:J53"/>
    <mergeCell ref="E126:F126"/>
    <mergeCell ref="D70:F70"/>
    <mergeCell ref="I70:J70"/>
    <mergeCell ref="E71:F71"/>
    <mergeCell ref="I71:J71"/>
    <mergeCell ref="E72:F72"/>
    <mergeCell ref="I72:J72"/>
    <mergeCell ref="E73:F73"/>
    <mergeCell ref="I73:J73"/>
    <mergeCell ref="E74:F74"/>
    <mergeCell ref="I74:J74"/>
    <mergeCell ref="E75:F75"/>
    <mergeCell ref="I75:J75"/>
    <mergeCell ref="E76:F76"/>
    <mergeCell ref="I76:J76"/>
    <mergeCell ref="E88:F88"/>
    <mergeCell ref="I88:J88"/>
    <mergeCell ref="D85:F85"/>
    <mergeCell ref="I85:J85"/>
    <mergeCell ref="E86:F86"/>
    <mergeCell ref="I86:J86"/>
    <mergeCell ref="E87:F87"/>
    <mergeCell ref="I87:J87"/>
    <mergeCell ref="E81:F81"/>
    <mergeCell ref="E120:F120"/>
    <mergeCell ref="I120:J120"/>
    <mergeCell ref="E121:F121"/>
    <mergeCell ref="I121:J121"/>
    <mergeCell ref="E122:F122"/>
    <mergeCell ref="I122:J122"/>
    <mergeCell ref="D124:F124"/>
    <mergeCell ref="I124:J124"/>
    <mergeCell ref="E125:F125"/>
    <mergeCell ref="I125:J125"/>
    <mergeCell ref="D116:J116"/>
    <mergeCell ref="B117:B134"/>
    <mergeCell ref="D117:F117"/>
    <mergeCell ref="I117:J117"/>
    <mergeCell ref="E118:F118"/>
    <mergeCell ref="I118:J118"/>
    <mergeCell ref="E119:F119"/>
    <mergeCell ref="I119:J119"/>
    <mergeCell ref="D138:J138"/>
    <mergeCell ref="I126:J126"/>
    <mergeCell ref="E133:F133"/>
    <mergeCell ref="I133:J133"/>
    <mergeCell ref="E134:F134"/>
    <mergeCell ref="I134:J134"/>
    <mergeCell ref="E127:F127"/>
    <mergeCell ref="I127:J127"/>
    <mergeCell ref="E128:F128"/>
    <mergeCell ref="I128:J128"/>
    <mergeCell ref="E129:F129"/>
    <mergeCell ref="I129:J129"/>
    <mergeCell ref="D131:F131"/>
    <mergeCell ref="I131:J131"/>
    <mergeCell ref="E132:F132"/>
    <mergeCell ref="I132:J132"/>
    <mergeCell ref="B139:B155"/>
    <mergeCell ref="D139:F139"/>
    <mergeCell ref="I140:J140"/>
    <mergeCell ref="I141:J141"/>
    <mergeCell ref="I142:J142"/>
    <mergeCell ref="I143:J143"/>
    <mergeCell ref="I144:J144"/>
    <mergeCell ref="D146:F146"/>
    <mergeCell ref="I139:J139"/>
    <mergeCell ref="I146:J146"/>
    <mergeCell ref="I153:J153"/>
    <mergeCell ref="I147:J147"/>
    <mergeCell ref="I148:J148"/>
    <mergeCell ref="I149:J149"/>
    <mergeCell ref="I150:J150"/>
    <mergeCell ref="E147:F147"/>
    <mergeCell ref="E148:F148"/>
    <mergeCell ref="E149:F149"/>
    <mergeCell ref="E150:F150"/>
    <mergeCell ref="I174:J174"/>
    <mergeCell ref="I175:J175"/>
    <mergeCell ref="E151:F151"/>
    <mergeCell ref="E154:F154"/>
    <mergeCell ref="E155:F155"/>
    <mergeCell ref="D160:F160"/>
    <mergeCell ref="I160:J160"/>
    <mergeCell ref="E170:F170"/>
    <mergeCell ref="E161:F161"/>
    <mergeCell ref="E162:F162"/>
    <mergeCell ref="E163:F163"/>
    <mergeCell ref="E164:F164"/>
    <mergeCell ref="I151:J151"/>
    <mergeCell ref="D153:F153"/>
    <mergeCell ref="I154:J154"/>
    <mergeCell ref="I155:J155"/>
    <mergeCell ref="I161:J161"/>
    <mergeCell ref="I162:J162"/>
    <mergeCell ref="I163:J163"/>
    <mergeCell ref="I164:J164"/>
    <mergeCell ref="I170:J170"/>
    <mergeCell ref="D41:D42"/>
    <mergeCell ref="E167:F167"/>
    <mergeCell ref="I167:J167"/>
    <mergeCell ref="E168:F168"/>
    <mergeCell ref="I168:J168"/>
    <mergeCell ref="E169:F169"/>
    <mergeCell ref="I169:J169"/>
    <mergeCell ref="D172:F172"/>
    <mergeCell ref="I172:J172"/>
    <mergeCell ref="E173:F173"/>
    <mergeCell ref="E174:F174"/>
    <mergeCell ref="E175:F175"/>
    <mergeCell ref="E176:F176"/>
    <mergeCell ref="D159:J159"/>
    <mergeCell ref="E140:F140"/>
    <mergeCell ref="E141:F141"/>
    <mergeCell ref="E142:F142"/>
    <mergeCell ref="E143:F143"/>
    <mergeCell ref="E144:F144"/>
    <mergeCell ref="I176:J176"/>
    <mergeCell ref="D166:F166"/>
    <mergeCell ref="I166:J166"/>
    <mergeCell ref="I173:J173"/>
  </mergeCells>
  <phoneticPr fontId="0" type="noConversion"/>
  <pageMargins left="0.7" right="0.7" top="0.75" bottom="0.75" header="0.3" footer="0.3"/>
  <pageSetup orientation="portrait" horizontalDpi="4294967292" verticalDpi="4294967292"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BD_Ref!$A$21:$A$31</xm:f>
          </x14:formula1>
          <xm:sqref>D28</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Z506"/>
  <sheetViews>
    <sheetView workbookViewId="0">
      <selection sqref="A1:XFD1048576"/>
    </sheetView>
  </sheetViews>
  <sheetFormatPr baseColWidth="10" defaultColWidth="0" defaultRowHeight="15" x14ac:dyDescent="0.25"/>
  <cols>
    <col min="1" max="1" width="8.5703125" style="618" customWidth="1"/>
    <col min="2" max="2" width="38.42578125" style="608" customWidth="1"/>
    <col min="3" max="3" width="28.140625" style="608" customWidth="1"/>
    <col min="4" max="4" width="32.140625" style="608" customWidth="1"/>
    <col min="5" max="5" width="30.28515625" style="608" customWidth="1"/>
    <col min="6" max="6" width="25.140625" style="608" customWidth="1"/>
    <col min="7" max="7" width="25.85546875" style="608" customWidth="1"/>
    <col min="8" max="9" width="25.140625" style="608" customWidth="1"/>
    <col min="10" max="10" width="36.42578125" style="608" customWidth="1"/>
    <col min="11" max="11" width="35.140625" style="608" customWidth="1"/>
    <col min="12" max="12" width="31" style="608" customWidth="1"/>
    <col min="13" max="13" width="24.5703125" style="608" customWidth="1"/>
    <col min="14" max="14" width="25.85546875" style="608" customWidth="1"/>
    <col min="15" max="15" width="22.7109375" style="619" customWidth="1"/>
    <col min="16" max="16" width="20.28515625" style="608" customWidth="1"/>
    <col min="17" max="17" width="17.42578125" style="608" customWidth="1"/>
    <col min="18" max="18" width="21.7109375" style="608" customWidth="1"/>
    <col min="19" max="19" width="5" style="608" customWidth="1"/>
    <col min="20" max="20" width="11.42578125" style="608" hidden="1" customWidth="1"/>
    <col min="21" max="21" width="27.140625" style="608" hidden="1" customWidth="1"/>
    <col min="22" max="36" width="11.42578125" style="608" hidden="1" customWidth="1"/>
    <col min="37" max="16384" width="0" style="608" hidden="1"/>
  </cols>
  <sheetData>
    <row r="1" spans="1:52" ht="18.75" customHeight="1" x14ac:dyDescent="0.25">
      <c r="A1" s="603"/>
      <c r="B1" s="604"/>
      <c r="C1" s="605"/>
      <c r="D1" s="605"/>
      <c r="E1" s="605"/>
      <c r="F1" s="605"/>
      <c r="G1" s="605"/>
      <c r="H1" s="605"/>
      <c r="I1" s="605"/>
      <c r="J1" s="605"/>
      <c r="K1" s="605"/>
      <c r="L1" s="605"/>
      <c r="M1" s="605"/>
      <c r="N1" s="605"/>
      <c r="O1" s="606"/>
      <c r="P1" s="605"/>
      <c r="Q1" s="605"/>
      <c r="R1" s="605"/>
      <c r="S1" s="605"/>
      <c r="T1" s="607"/>
      <c r="U1" s="607"/>
    </row>
    <row r="2" spans="1:52" ht="18.75" customHeight="1" x14ac:dyDescent="0.25">
      <c r="A2" s="603"/>
      <c r="B2" s="604"/>
      <c r="C2" s="609"/>
      <c r="D2" s="609"/>
      <c r="E2" s="609"/>
      <c r="F2" s="609"/>
      <c r="G2" s="609"/>
      <c r="H2" s="609"/>
      <c r="I2" s="609"/>
      <c r="J2" s="609"/>
      <c r="K2" s="609"/>
      <c r="L2" s="605"/>
      <c r="M2" s="610" t="s">
        <v>1</v>
      </c>
      <c r="N2" s="611" t="s">
        <v>6</v>
      </c>
      <c r="O2" s="606"/>
      <c r="P2" s="605"/>
      <c r="Q2" s="603"/>
      <c r="R2" s="603"/>
      <c r="S2" s="612"/>
      <c r="T2" s="607"/>
      <c r="U2" s="607"/>
    </row>
    <row r="3" spans="1:52" ht="18.75" customHeight="1" x14ac:dyDescent="0.25">
      <c r="A3" s="603"/>
      <c r="B3" s="604"/>
      <c r="C3" s="609"/>
      <c r="D3" s="609"/>
      <c r="E3" s="609"/>
      <c r="F3" s="609"/>
      <c r="G3" s="609"/>
      <c r="H3" s="609"/>
      <c r="I3" s="609"/>
      <c r="J3" s="609"/>
      <c r="K3" s="609"/>
      <c r="L3" s="605"/>
      <c r="M3" s="613" t="s">
        <v>3</v>
      </c>
      <c r="N3" s="614">
        <v>7</v>
      </c>
      <c r="O3" s="606"/>
      <c r="P3" s="605"/>
      <c r="Q3" s="603"/>
      <c r="R3" s="603"/>
      <c r="S3" s="612"/>
      <c r="T3" s="607"/>
      <c r="U3" s="607"/>
    </row>
    <row r="4" spans="1:52" ht="18.75" customHeight="1" x14ac:dyDescent="0.25">
      <c r="A4" s="603"/>
      <c r="B4" s="604"/>
      <c r="C4" s="609"/>
      <c r="D4" s="609"/>
      <c r="E4" s="609"/>
      <c r="F4" s="609"/>
      <c r="G4" s="609"/>
      <c r="H4" s="609"/>
      <c r="I4" s="609"/>
      <c r="J4" s="609"/>
      <c r="K4" s="609"/>
      <c r="L4" s="605"/>
      <c r="M4" s="610" t="s">
        <v>4</v>
      </c>
      <c r="N4" s="615">
        <v>44250</v>
      </c>
      <c r="O4" s="606"/>
      <c r="P4" s="605"/>
      <c r="Q4" s="603"/>
      <c r="R4" s="603"/>
      <c r="S4" s="616"/>
      <c r="T4" s="607"/>
      <c r="U4" s="607"/>
    </row>
    <row r="5" spans="1:52" ht="18.75" customHeight="1" x14ac:dyDescent="0.25">
      <c r="A5" s="603"/>
      <c r="B5" s="604"/>
      <c r="C5" s="605"/>
      <c r="D5" s="605"/>
      <c r="E5" s="605"/>
      <c r="F5" s="605"/>
      <c r="G5" s="605"/>
      <c r="H5" s="605"/>
      <c r="I5" s="605"/>
      <c r="J5" s="605"/>
      <c r="K5" s="605"/>
      <c r="L5" s="605"/>
      <c r="M5" s="610" t="s">
        <v>5</v>
      </c>
      <c r="N5" s="611" t="s">
        <v>1216</v>
      </c>
      <c r="O5" s="606"/>
      <c r="P5" s="605"/>
      <c r="Q5" s="603"/>
      <c r="R5" s="603"/>
      <c r="S5" s="612"/>
      <c r="T5" s="607"/>
      <c r="U5" s="607"/>
    </row>
    <row r="6" spans="1:52" ht="18.75" customHeight="1" x14ac:dyDescent="0.25">
      <c r="A6" s="603"/>
      <c r="B6" s="604"/>
      <c r="C6" s="605"/>
      <c r="D6" s="605"/>
      <c r="E6" s="605"/>
      <c r="F6" s="605"/>
      <c r="G6" s="605"/>
      <c r="H6" s="605"/>
      <c r="I6" s="605"/>
      <c r="J6" s="605"/>
      <c r="K6" s="605"/>
      <c r="L6" s="605"/>
      <c r="M6" s="605"/>
      <c r="N6" s="605"/>
      <c r="O6" s="606"/>
      <c r="P6" s="605"/>
      <c r="Q6" s="605"/>
      <c r="R6" s="605"/>
      <c r="S6" s="605"/>
      <c r="T6" s="607"/>
      <c r="U6" s="607"/>
    </row>
    <row r="7" spans="1:52" ht="18.75" customHeight="1" x14ac:dyDescent="0.25">
      <c r="A7" s="603"/>
      <c r="B7" s="604"/>
      <c r="C7" s="617"/>
      <c r="D7" s="617"/>
      <c r="E7" s="617"/>
      <c r="F7" s="617"/>
      <c r="G7" s="617"/>
      <c r="H7" s="617"/>
      <c r="I7" s="617"/>
      <c r="J7" s="617"/>
      <c r="K7" s="617"/>
      <c r="L7" s="617"/>
      <c r="M7" s="617"/>
      <c r="N7" s="617"/>
      <c r="O7" s="617"/>
      <c r="P7" s="617"/>
      <c r="Q7" s="617"/>
      <c r="R7" s="617"/>
      <c r="S7" s="617"/>
      <c r="T7" s="607"/>
      <c r="U7" s="607"/>
    </row>
    <row r="8" spans="1:52" s="618" customFormat="1" x14ac:dyDescent="0.25">
      <c r="O8" s="619"/>
    </row>
    <row r="9" spans="1:52" x14ac:dyDescent="0.25">
      <c r="B9" s="13" t="s">
        <v>932</v>
      </c>
      <c r="C9" s="843" t="s">
        <v>1071</v>
      </c>
      <c r="D9" s="844"/>
      <c r="E9" s="844"/>
      <c r="F9" s="844"/>
      <c r="G9" s="844"/>
      <c r="H9" s="844"/>
      <c r="I9" s="844"/>
      <c r="J9" s="844"/>
      <c r="K9" s="845"/>
      <c r="L9" s="620"/>
      <c r="M9" s="620"/>
      <c r="N9" s="620"/>
      <c r="O9" s="620"/>
      <c r="P9" s="620"/>
      <c r="Q9" s="620"/>
      <c r="R9" s="620"/>
      <c r="S9" s="620"/>
      <c r="T9" s="618"/>
      <c r="U9" s="618"/>
      <c r="V9" s="618"/>
      <c r="W9" s="618"/>
      <c r="X9" s="618"/>
      <c r="Y9" s="618"/>
      <c r="Z9" s="618"/>
      <c r="AA9" s="618"/>
      <c r="AB9" s="618"/>
      <c r="AC9" s="618"/>
      <c r="AD9" s="618"/>
      <c r="AE9" s="618"/>
      <c r="AF9" s="618"/>
      <c r="AG9" s="618"/>
      <c r="AH9" s="618"/>
      <c r="AI9" s="618"/>
      <c r="AJ9" s="618"/>
      <c r="AK9" s="618"/>
      <c r="AL9" s="618"/>
      <c r="AM9" s="618"/>
      <c r="AN9" s="618"/>
      <c r="AO9" s="618"/>
      <c r="AP9" s="618"/>
      <c r="AQ9" s="618"/>
      <c r="AR9" s="618"/>
      <c r="AS9" s="618"/>
      <c r="AT9" s="618"/>
      <c r="AU9" s="618"/>
      <c r="AV9" s="618"/>
      <c r="AW9" s="618"/>
      <c r="AX9" s="618"/>
      <c r="AY9" s="618"/>
      <c r="AZ9" s="618"/>
    </row>
    <row r="10" spans="1:52" s="618" customFormat="1" x14ac:dyDescent="0.25">
      <c r="B10" s="621"/>
      <c r="C10" s="621"/>
      <c r="D10" s="621"/>
      <c r="E10" s="621"/>
      <c r="F10" s="621"/>
      <c r="G10" s="621"/>
      <c r="H10" s="621"/>
      <c r="I10" s="621"/>
      <c r="J10" s="621"/>
      <c r="K10" s="621"/>
      <c r="L10" s="622"/>
      <c r="M10" s="622"/>
      <c r="N10" s="622"/>
      <c r="O10" s="622"/>
      <c r="P10" s="622"/>
      <c r="Q10" s="622"/>
      <c r="R10" s="622"/>
      <c r="S10" s="622"/>
    </row>
    <row r="11" spans="1:52" x14ac:dyDescent="0.25">
      <c r="B11" s="13" t="s">
        <v>962</v>
      </c>
      <c r="C11" s="843" t="s">
        <v>1072</v>
      </c>
      <c r="D11" s="844"/>
      <c r="E11" s="844"/>
      <c r="F11" s="844"/>
      <c r="G11" s="844"/>
      <c r="H11" s="844"/>
      <c r="I11" s="844"/>
      <c r="J11" s="844"/>
      <c r="K11" s="845"/>
      <c r="L11" s="620"/>
      <c r="M11" s="620"/>
      <c r="N11" s="620"/>
      <c r="O11" s="620"/>
      <c r="P11" s="620"/>
      <c r="Q11" s="620"/>
      <c r="R11" s="620"/>
      <c r="S11" s="620"/>
      <c r="T11" s="618"/>
      <c r="U11" s="618"/>
      <c r="V11" s="618"/>
      <c r="W11" s="618"/>
      <c r="X11" s="618"/>
      <c r="Y11" s="618"/>
      <c r="Z11" s="618"/>
      <c r="AA11" s="618"/>
      <c r="AB11" s="618"/>
      <c r="AC11" s="618"/>
      <c r="AD11" s="618"/>
      <c r="AE11" s="618"/>
      <c r="AF11" s="618"/>
      <c r="AG11" s="618"/>
      <c r="AH11" s="618"/>
      <c r="AI11" s="618"/>
      <c r="AJ11" s="618"/>
      <c r="AK11" s="618"/>
      <c r="AL11" s="618"/>
      <c r="AM11" s="618"/>
      <c r="AN11" s="618"/>
      <c r="AO11" s="618"/>
      <c r="AP11" s="618"/>
      <c r="AQ11" s="618"/>
      <c r="AR11" s="618"/>
      <c r="AS11" s="618"/>
      <c r="AT11" s="618"/>
      <c r="AU11" s="618"/>
      <c r="AV11" s="618"/>
      <c r="AW11" s="618"/>
      <c r="AX11" s="618"/>
      <c r="AY11" s="618"/>
      <c r="AZ11" s="618"/>
    </row>
    <row r="12" spans="1:52" s="618" customFormat="1" x14ac:dyDescent="0.25">
      <c r="B12" s="623"/>
      <c r="C12" s="623"/>
      <c r="D12" s="623"/>
      <c r="E12" s="623"/>
      <c r="F12" s="623"/>
      <c r="G12" s="623"/>
      <c r="H12" s="623"/>
      <c r="I12" s="623"/>
      <c r="J12" s="623"/>
      <c r="K12" s="623"/>
      <c r="L12" s="624"/>
      <c r="M12" s="624"/>
      <c r="N12" s="624"/>
      <c r="O12" s="624"/>
      <c r="P12" s="624"/>
      <c r="Q12" s="624"/>
      <c r="R12" s="624"/>
      <c r="S12" s="624"/>
    </row>
    <row r="13" spans="1:52" x14ac:dyDescent="0.25">
      <c r="B13" s="13" t="s">
        <v>12</v>
      </c>
      <c r="C13" s="843" t="s">
        <v>1129</v>
      </c>
      <c r="D13" s="844"/>
      <c r="E13" s="844"/>
      <c r="F13" s="844"/>
      <c r="G13" s="844"/>
      <c r="H13" s="844"/>
      <c r="I13" s="844"/>
      <c r="J13" s="844"/>
      <c r="K13" s="845"/>
      <c r="L13" s="620"/>
      <c r="M13" s="620"/>
      <c r="N13" s="620"/>
      <c r="O13" s="620"/>
      <c r="P13" s="620"/>
      <c r="Q13" s="620"/>
      <c r="R13" s="620"/>
      <c r="S13" s="620"/>
      <c r="T13" s="618"/>
      <c r="U13" s="618"/>
      <c r="V13" s="618"/>
      <c r="W13" s="618"/>
      <c r="X13" s="618"/>
      <c r="Y13" s="618"/>
      <c r="Z13" s="618"/>
      <c r="AA13" s="618"/>
      <c r="AB13" s="618"/>
      <c r="AC13" s="618"/>
      <c r="AD13" s="618"/>
      <c r="AE13" s="618"/>
      <c r="AF13" s="618"/>
      <c r="AG13" s="618"/>
      <c r="AH13" s="618"/>
      <c r="AI13" s="618"/>
      <c r="AJ13" s="618"/>
      <c r="AK13" s="618"/>
      <c r="AL13" s="618"/>
      <c r="AM13" s="618"/>
      <c r="AN13" s="618"/>
      <c r="AO13" s="618"/>
      <c r="AP13" s="618"/>
      <c r="AQ13" s="618"/>
      <c r="AR13" s="618"/>
      <c r="AS13" s="618"/>
      <c r="AT13" s="618"/>
      <c r="AU13" s="618"/>
      <c r="AV13" s="618"/>
      <c r="AW13" s="618"/>
      <c r="AX13" s="618"/>
      <c r="AY13" s="618"/>
      <c r="AZ13" s="618"/>
    </row>
    <row r="14" spans="1:52" s="618" customFormat="1" x14ac:dyDescent="0.25">
      <c r="B14" s="14"/>
      <c r="C14" s="14"/>
      <c r="D14" s="14"/>
      <c r="E14" s="14"/>
      <c r="F14" s="14"/>
      <c r="G14" s="14"/>
      <c r="H14" s="14"/>
      <c r="I14" s="14"/>
      <c r="J14" s="14"/>
      <c r="K14" s="14"/>
      <c r="L14" s="625"/>
      <c r="M14" s="625"/>
      <c r="N14" s="625"/>
      <c r="O14" s="625"/>
      <c r="P14" s="625"/>
      <c r="Q14" s="625"/>
      <c r="R14" s="625"/>
      <c r="S14" s="625"/>
    </row>
    <row r="15" spans="1:52" s="619" customFormat="1" ht="80.25" customHeight="1" x14ac:dyDescent="0.25">
      <c r="A15" s="618"/>
      <c r="B15" s="846" t="s">
        <v>34</v>
      </c>
      <c r="C15" s="847"/>
      <c r="D15" s="848" t="s">
        <v>1217</v>
      </c>
      <c r="E15" s="848"/>
      <c r="F15" s="848"/>
      <c r="G15" s="848"/>
      <c r="H15" s="848"/>
      <c r="I15" s="848"/>
      <c r="J15" s="848"/>
      <c r="K15" s="848"/>
      <c r="L15" s="626"/>
      <c r="M15" s="626"/>
      <c r="N15" s="626"/>
      <c r="O15" s="626"/>
      <c r="P15" s="626"/>
      <c r="Q15" s="626"/>
      <c r="R15" s="626"/>
      <c r="S15" s="626"/>
    </row>
    <row r="16" spans="1:52" s="619" customFormat="1" ht="21.75" customHeight="1" x14ac:dyDescent="0.25">
      <c r="A16" s="618"/>
      <c r="B16" s="849" t="s">
        <v>800</v>
      </c>
      <c r="C16" s="849"/>
      <c r="D16" s="849"/>
      <c r="E16" s="849"/>
      <c r="F16" s="849"/>
      <c r="G16" s="849"/>
      <c r="H16" s="849"/>
      <c r="I16" s="849"/>
      <c r="J16" s="849"/>
      <c r="K16" s="849"/>
      <c r="L16" s="627"/>
      <c r="M16" s="627"/>
      <c r="N16" s="627"/>
      <c r="O16" s="627"/>
      <c r="P16" s="627"/>
      <c r="Q16" s="627"/>
      <c r="R16" s="627"/>
      <c r="S16" s="627"/>
    </row>
    <row r="17" spans="1:19" s="619" customFormat="1" x14ac:dyDescent="0.25">
      <c r="A17" s="618"/>
      <c r="B17" s="618"/>
      <c r="C17" s="618"/>
      <c r="D17" s="618"/>
      <c r="E17" s="618"/>
      <c r="F17" s="618"/>
      <c r="G17" s="618"/>
      <c r="H17" s="618"/>
      <c r="I17" s="618"/>
      <c r="J17" s="618"/>
      <c r="K17" s="618"/>
    </row>
    <row r="18" spans="1:19" s="619" customFormat="1" hidden="1" x14ac:dyDescent="0.25">
      <c r="A18" s="618"/>
      <c r="B18" s="840" t="s">
        <v>1218</v>
      </c>
      <c r="C18" s="841"/>
      <c r="D18" s="841"/>
      <c r="E18" s="841"/>
      <c r="F18" s="841"/>
      <c r="G18" s="841"/>
      <c r="H18" s="841"/>
      <c r="I18" s="841"/>
      <c r="J18" s="841"/>
      <c r="K18" s="841"/>
    </row>
    <row r="19" spans="1:19" s="619" customFormat="1" hidden="1" x14ac:dyDescent="0.25">
      <c r="A19" s="618"/>
      <c r="B19" s="841"/>
      <c r="C19" s="841"/>
      <c r="D19" s="841"/>
      <c r="E19" s="841"/>
      <c r="F19" s="841"/>
      <c r="G19" s="841"/>
      <c r="H19" s="841"/>
      <c r="I19" s="841"/>
      <c r="J19" s="841"/>
      <c r="K19" s="841"/>
    </row>
    <row r="20" spans="1:19" s="619" customFormat="1" hidden="1" x14ac:dyDescent="0.25">
      <c r="A20" s="618"/>
      <c r="B20" s="841"/>
      <c r="C20" s="841"/>
      <c r="D20" s="841"/>
      <c r="E20" s="841"/>
      <c r="F20" s="841"/>
      <c r="G20" s="841"/>
      <c r="H20" s="841"/>
      <c r="I20" s="841"/>
      <c r="J20" s="841"/>
      <c r="K20" s="841"/>
    </row>
    <row r="21" spans="1:19" s="619" customFormat="1" hidden="1" x14ac:dyDescent="0.25">
      <c r="A21" s="618"/>
      <c r="B21" s="841"/>
      <c r="C21" s="841"/>
      <c r="D21" s="841"/>
      <c r="E21" s="841"/>
      <c r="F21" s="841"/>
      <c r="G21" s="841"/>
      <c r="H21" s="841"/>
      <c r="I21" s="841"/>
      <c r="J21" s="841"/>
      <c r="K21" s="841"/>
    </row>
    <row r="22" spans="1:19" s="619" customFormat="1" hidden="1" x14ac:dyDescent="0.25">
      <c r="A22" s="618"/>
      <c r="B22" s="841"/>
      <c r="C22" s="841"/>
      <c r="D22" s="841"/>
      <c r="E22" s="841"/>
      <c r="F22" s="841"/>
      <c r="G22" s="841"/>
      <c r="H22" s="841"/>
      <c r="I22" s="841"/>
      <c r="J22" s="841"/>
      <c r="K22" s="841"/>
    </row>
    <row r="23" spans="1:19" s="619" customFormat="1" hidden="1" x14ac:dyDescent="0.25">
      <c r="A23" s="618"/>
      <c r="B23" s="841"/>
      <c r="C23" s="841"/>
      <c r="D23" s="841"/>
      <c r="E23" s="841"/>
      <c r="F23" s="841"/>
      <c r="G23" s="841"/>
      <c r="H23" s="841"/>
      <c r="I23" s="841"/>
      <c r="J23" s="841"/>
      <c r="K23" s="841"/>
    </row>
    <row r="24" spans="1:19" s="619" customFormat="1" hidden="1" x14ac:dyDescent="0.25">
      <c r="A24" s="618"/>
      <c r="B24" s="841"/>
      <c r="C24" s="841"/>
      <c r="D24" s="841"/>
      <c r="E24" s="841"/>
      <c r="F24" s="841"/>
      <c r="G24" s="841"/>
      <c r="H24" s="841"/>
      <c r="I24" s="841"/>
      <c r="J24" s="841"/>
      <c r="K24" s="841"/>
    </row>
    <row r="25" spans="1:19" s="619" customFormat="1" hidden="1" x14ac:dyDescent="0.25">
      <c r="A25" s="618"/>
      <c r="B25" s="841"/>
      <c r="C25" s="841"/>
      <c r="D25" s="841"/>
      <c r="E25" s="841"/>
      <c r="F25" s="841"/>
      <c r="G25" s="841"/>
      <c r="H25" s="841"/>
      <c r="I25" s="841"/>
      <c r="J25" s="841"/>
      <c r="K25" s="841"/>
    </row>
    <row r="26" spans="1:19" s="619" customFormat="1" hidden="1" x14ac:dyDescent="0.25">
      <c r="A26" s="618"/>
      <c r="B26" s="618"/>
      <c r="C26" s="618"/>
      <c r="D26" s="618"/>
      <c r="E26" s="618"/>
      <c r="F26" s="618"/>
      <c r="G26" s="618"/>
      <c r="H26" s="618"/>
      <c r="I26" s="618"/>
      <c r="J26" s="618"/>
      <c r="K26" s="618"/>
    </row>
    <row r="27" spans="1:19" s="619" customFormat="1" hidden="1" x14ac:dyDescent="0.25">
      <c r="A27" s="618"/>
      <c r="B27" s="618"/>
      <c r="C27" s="618"/>
      <c r="D27" s="618"/>
      <c r="E27" s="618"/>
      <c r="F27" s="618"/>
      <c r="G27" s="618"/>
      <c r="H27" s="618"/>
      <c r="I27" s="618"/>
      <c r="J27" s="618"/>
      <c r="K27" s="618"/>
    </row>
    <row r="28" spans="1:19" s="619" customFormat="1" ht="16.5" hidden="1" x14ac:dyDescent="0.25">
      <c r="A28" s="618"/>
      <c r="B28" s="628"/>
      <c r="C28" s="628"/>
      <c r="D28" s="628"/>
      <c r="E28" s="842" t="s">
        <v>93</v>
      </c>
      <c r="F28" s="842"/>
      <c r="G28" s="842"/>
      <c r="H28" s="842"/>
      <c r="I28" s="842"/>
      <c r="J28" s="842"/>
      <c r="K28" s="842"/>
    </row>
    <row r="29" spans="1:19" s="633" customFormat="1" ht="33.75" hidden="1" customHeight="1" x14ac:dyDescent="0.3">
      <c r="A29" s="629"/>
      <c r="B29" s="839" t="str">
        <f>CONCATENATE("Items para Plan Operativo ",'[1]PDI-03'!E40)</f>
        <v>Items para Plan Operativo Nombre del Plan Operativo</v>
      </c>
      <c r="C29" s="839"/>
      <c r="D29" s="630" t="s">
        <v>101</v>
      </c>
      <c r="E29" s="631" t="s">
        <v>1219</v>
      </c>
      <c r="F29" s="631" t="s">
        <v>1220</v>
      </c>
      <c r="G29" s="631" t="s">
        <v>1221</v>
      </c>
      <c r="H29" s="631" t="s">
        <v>1222</v>
      </c>
      <c r="I29" s="631" t="s">
        <v>1223</v>
      </c>
      <c r="J29" s="631" t="s">
        <v>1224</v>
      </c>
      <c r="K29" s="632" t="s">
        <v>32</v>
      </c>
      <c r="Q29" s="634"/>
    </row>
    <row r="30" spans="1:19" s="633" customFormat="1" ht="33" hidden="1" x14ac:dyDescent="0.3">
      <c r="A30" s="629"/>
      <c r="B30" s="631">
        <v>1</v>
      </c>
      <c r="C30" s="635" t="s">
        <v>1225</v>
      </c>
      <c r="D30" s="636"/>
      <c r="E30" s="637">
        <v>0</v>
      </c>
      <c r="F30" s="637">
        <v>0</v>
      </c>
      <c r="G30" s="637">
        <v>0</v>
      </c>
      <c r="H30" s="637"/>
      <c r="I30" s="637"/>
      <c r="J30" s="637">
        <v>0</v>
      </c>
      <c r="K30" s="638">
        <f>SUM(E30:J30)</f>
        <v>0</v>
      </c>
      <c r="Q30" s="639"/>
    </row>
    <row r="31" spans="1:19" s="641" customFormat="1" ht="16.5" hidden="1" x14ac:dyDescent="0.3">
      <c r="A31" s="629"/>
      <c r="B31" s="631">
        <v>2</v>
      </c>
      <c r="C31" s="635" t="s">
        <v>1226</v>
      </c>
      <c r="D31" s="636"/>
      <c r="E31" s="637">
        <v>0</v>
      </c>
      <c r="F31" s="637">
        <v>0</v>
      </c>
      <c r="G31" s="637">
        <v>0</v>
      </c>
      <c r="H31" s="637"/>
      <c r="I31" s="637"/>
      <c r="J31" s="637">
        <v>0</v>
      </c>
      <c r="K31" s="638">
        <f t="shared" ref="K31:K38" si="0">SUM(E31:J31)</f>
        <v>0</v>
      </c>
      <c r="L31" s="629"/>
      <c r="M31" s="629"/>
      <c r="N31" s="629"/>
      <c r="O31" s="640"/>
      <c r="P31" s="629"/>
      <c r="Q31" s="639"/>
      <c r="R31" s="629"/>
      <c r="S31" s="629"/>
    </row>
    <row r="32" spans="1:19" s="641" customFormat="1" ht="16.5" hidden="1" x14ac:dyDescent="0.3">
      <c r="A32" s="629"/>
      <c r="B32" s="631">
        <v>3</v>
      </c>
      <c r="C32" s="635" t="s">
        <v>1227</v>
      </c>
      <c r="D32" s="636"/>
      <c r="E32" s="637">
        <v>0</v>
      </c>
      <c r="F32" s="637">
        <v>0</v>
      </c>
      <c r="G32" s="637">
        <v>0</v>
      </c>
      <c r="H32" s="637"/>
      <c r="I32" s="637"/>
      <c r="J32" s="637">
        <v>0</v>
      </c>
      <c r="K32" s="638">
        <f t="shared" si="0"/>
        <v>0</v>
      </c>
      <c r="L32" s="629"/>
      <c r="M32" s="629"/>
      <c r="N32" s="629"/>
      <c r="O32" s="633"/>
      <c r="P32" s="629"/>
      <c r="Q32" s="639"/>
      <c r="R32" s="629"/>
      <c r="S32" s="629"/>
    </row>
    <row r="33" spans="1:22" s="641" customFormat="1" ht="16.5" hidden="1" x14ac:dyDescent="0.3">
      <c r="A33" s="629"/>
      <c r="B33" s="631">
        <v>4</v>
      </c>
      <c r="C33" s="635" t="s">
        <v>857</v>
      </c>
      <c r="D33" s="636"/>
      <c r="E33" s="637">
        <v>0</v>
      </c>
      <c r="F33" s="637">
        <v>0</v>
      </c>
      <c r="G33" s="637">
        <v>0</v>
      </c>
      <c r="H33" s="637"/>
      <c r="I33" s="637"/>
      <c r="J33" s="637">
        <v>0</v>
      </c>
      <c r="K33" s="638">
        <f t="shared" si="0"/>
        <v>0</v>
      </c>
      <c r="L33" s="629"/>
      <c r="M33" s="629"/>
      <c r="N33" s="629"/>
      <c r="O33" s="633"/>
      <c r="P33" s="629"/>
      <c r="Q33" s="639"/>
      <c r="R33" s="629"/>
      <c r="S33" s="629"/>
    </row>
    <row r="34" spans="1:22" s="641" customFormat="1" ht="16.5" hidden="1" x14ac:dyDescent="0.3">
      <c r="A34" s="629"/>
      <c r="B34" s="631">
        <v>5</v>
      </c>
      <c r="C34" s="635" t="s">
        <v>1228</v>
      </c>
      <c r="D34" s="636"/>
      <c r="E34" s="637">
        <v>0</v>
      </c>
      <c r="F34" s="637">
        <v>0</v>
      </c>
      <c r="G34" s="637">
        <v>0</v>
      </c>
      <c r="H34" s="637"/>
      <c r="I34" s="637"/>
      <c r="J34" s="637">
        <v>0</v>
      </c>
      <c r="K34" s="638">
        <f t="shared" si="0"/>
        <v>0</v>
      </c>
      <c r="L34" s="629"/>
      <c r="M34" s="629"/>
      <c r="N34" s="629"/>
      <c r="O34" s="633"/>
      <c r="P34" s="629"/>
      <c r="Q34" s="639"/>
      <c r="R34" s="629"/>
      <c r="S34" s="629"/>
    </row>
    <row r="35" spans="1:22" s="641" customFormat="1" ht="16.5" hidden="1" x14ac:dyDescent="0.3">
      <c r="A35" s="629"/>
      <c r="B35" s="631">
        <v>6</v>
      </c>
      <c r="C35" s="635" t="s">
        <v>1229</v>
      </c>
      <c r="D35" s="636"/>
      <c r="E35" s="637">
        <v>0</v>
      </c>
      <c r="F35" s="637">
        <v>0</v>
      </c>
      <c r="G35" s="637">
        <v>0</v>
      </c>
      <c r="H35" s="637"/>
      <c r="I35" s="637"/>
      <c r="J35" s="637">
        <v>0</v>
      </c>
      <c r="K35" s="638">
        <f t="shared" si="0"/>
        <v>0</v>
      </c>
      <c r="L35" s="629"/>
      <c r="M35" s="629"/>
      <c r="N35" s="629"/>
      <c r="O35" s="633"/>
      <c r="P35" s="629"/>
      <c r="Q35" s="639"/>
      <c r="R35" s="629"/>
      <c r="S35" s="629"/>
    </row>
    <row r="36" spans="1:22" s="641" customFormat="1" ht="33" hidden="1" x14ac:dyDescent="0.3">
      <c r="A36" s="629"/>
      <c r="B36" s="631">
        <v>7</v>
      </c>
      <c r="C36" s="635" t="s">
        <v>1230</v>
      </c>
      <c r="D36" s="636"/>
      <c r="E36" s="637">
        <v>0</v>
      </c>
      <c r="F36" s="637">
        <v>0</v>
      </c>
      <c r="G36" s="637">
        <v>0</v>
      </c>
      <c r="H36" s="637"/>
      <c r="I36" s="637"/>
      <c r="J36" s="637">
        <v>0</v>
      </c>
      <c r="K36" s="638">
        <f t="shared" si="0"/>
        <v>0</v>
      </c>
      <c r="L36" s="629"/>
      <c r="M36" s="629"/>
      <c r="N36" s="629"/>
      <c r="O36" s="633"/>
      <c r="P36" s="629"/>
      <c r="Q36" s="639"/>
      <c r="R36" s="629"/>
      <c r="S36" s="629"/>
    </row>
    <row r="37" spans="1:22" s="641" customFormat="1" ht="33" hidden="1" x14ac:dyDescent="0.3">
      <c r="A37" s="629"/>
      <c r="B37" s="631">
        <v>8</v>
      </c>
      <c r="C37" s="635" t="s">
        <v>1231</v>
      </c>
      <c r="D37" s="636"/>
      <c r="E37" s="637">
        <v>0</v>
      </c>
      <c r="F37" s="637">
        <v>0</v>
      </c>
      <c r="G37" s="637">
        <v>0</v>
      </c>
      <c r="H37" s="637"/>
      <c r="I37" s="637"/>
      <c r="J37" s="637">
        <v>0</v>
      </c>
      <c r="K37" s="638">
        <f t="shared" si="0"/>
        <v>0</v>
      </c>
      <c r="L37" s="629"/>
      <c r="M37" s="629"/>
      <c r="N37" s="629"/>
      <c r="O37" s="633"/>
      <c r="P37" s="629"/>
      <c r="Q37" s="639"/>
      <c r="R37" s="629"/>
      <c r="S37" s="629"/>
    </row>
    <row r="38" spans="1:22" s="641" customFormat="1" ht="16.5" hidden="1" x14ac:dyDescent="0.3">
      <c r="A38" s="629"/>
      <c r="B38" s="631">
        <v>9</v>
      </c>
      <c r="C38" s="635" t="s">
        <v>1232</v>
      </c>
      <c r="D38" s="636"/>
      <c r="E38" s="637">
        <v>0</v>
      </c>
      <c r="F38" s="637">
        <v>0</v>
      </c>
      <c r="G38" s="637">
        <v>0</v>
      </c>
      <c r="H38" s="637"/>
      <c r="I38" s="637"/>
      <c r="J38" s="637">
        <v>0</v>
      </c>
      <c r="K38" s="638">
        <f t="shared" si="0"/>
        <v>0</v>
      </c>
      <c r="L38" s="629"/>
      <c r="M38" s="629"/>
      <c r="N38" s="629"/>
      <c r="O38" s="633"/>
      <c r="P38" s="629"/>
      <c r="Q38" s="639"/>
      <c r="R38" s="629"/>
      <c r="S38" s="629"/>
    </row>
    <row r="39" spans="1:22" s="641" customFormat="1" ht="16.5" hidden="1" x14ac:dyDescent="0.3">
      <c r="A39" s="629"/>
      <c r="B39" s="629"/>
      <c r="C39" s="834" t="s">
        <v>32</v>
      </c>
      <c r="D39" s="835"/>
      <c r="E39" s="642">
        <f>SUM(E30:E38)</f>
        <v>0</v>
      </c>
      <c r="F39" s="642">
        <f>SUM(F30:F38)</f>
        <v>0</v>
      </c>
      <c r="G39" s="642">
        <f>SUM(G30:G38)</f>
        <v>0</v>
      </c>
      <c r="H39" s="642">
        <f t="shared" ref="H39:I39" si="1">SUM(H30:H38)</f>
        <v>0</v>
      </c>
      <c r="I39" s="642">
        <f t="shared" si="1"/>
        <v>0</v>
      </c>
      <c r="J39" s="642">
        <f>SUM(J30:J38)</f>
        <v>0</v>
      </c>
      <c r="K39" s="642">
        <f>SUM(K30:K38)</f>
        <v>0</v>
      </c>
      <c r="L39" s="629"/>
      <c r="M39" s="629"/>
      <c r="N39" s="629"/>
      <c r="O39" s="633"/>
      <c r="P39" s="629"/>
      <c r="Q39" s="629"/>
      <c r="R39" s="629"/>
      <c r="S39" s="629"/>
    </row>
    <row r="40" spans="1:22" s="641" customFormat="1" ht="16.5" hidden="1" x14ac:dyDescent="0.3">
      <c r="A40" s="629"/>
      <c r="B40" s="643"/>
      <c r="C40" s="629"/>
      <c r="D40" s="629"/>
      <c r="E40" s="629"/>
      <c r="F40" s="629"/>
      <c r="G40" s="629"/>
      <c r="H40" s="629"/>
      <c r="I40" s="629"/>
      <c r="J40" s="629"/>
      <c r="K40" s="629"/>
      <c r="L40" s="629"/>
      <c r="M40" s="629"/>
      <c r="N40" s="629"/>
      <c r="O40" s="633"/>
      <c r="P40" s="629"/>
      <c r="Q40" s="629"/>
      <c r="R40" s="629"/>
      <c r="S40" s="629"/>
    </row>
    <row r="41" spans="1:22" s="641" customFormat="1" ht="16.5" hidden="1" x14ac:dyDescent="0.3">
      <c r="A41" s="629"/>
      <c r="B41" s="643"/>
      <c r="C41" s="629"/>
      <c r="D41" s="629"/>
      <c r="E41" s="629"/>
      <c r="F41" s="629"/>
      <c r="G41" s="629"/>
      <c r="H41" s="629"/>
      <c r="I41" s="629"/>
      <c r="J41" s="629"/>
      <c r="K41" s="629"/>
      <c r="L41" s="629"/>
      <c r="M41" s="629"/>
      <c r="N41" s="629"/>
      <c r="O41" s="633"/>
      <c r="P41" s="629"/>
      <c r="Q41" s="629"/>
      <c r="R41" s="629"/>
      <c r="S41" s="629"/>
    </row>
    <row r="42" spans="1:22" s="641" customFormat="1" ht="15.75" hidden="1" customHeight="1" x14ac:dyDescent="0.3">
      <c r="A42" s="629"/>
      <c r="B42" s="644"/>
      <c r="C42" s="629"/>
      <c r="D42" s="629"/>
      <c r="E42" s="645"/>
      <c r="F42" s="646"/>
      <c r="G42" s="647"/>
      <c r="H42" s="647"/>
      <c r="I42" s="647"/>
      <c r="J42" s="647"/>
      <c r="K42" s="647"/>
      <c r="L42" s="647"/>
      <c r="M42" s="647"/>
      <c r="N42" s="647"/>
      <c r="O42" s="647"/>
      <c r="P42" s="647"/>
      <c r="Q42" s="647"/>
      <c r="R42" s="647"/>
      <c r="S42" s="647"/>
    </row>
    <row r="43" spans="1:22" s="641" customFormat="1" ht="16.5" hidden="1" x14ac:dyDescent="0.3">
      <c r="A43" s="629"/>
      <c r="B43" s="628"/>
      <c r="C43" s="628"/>
      <c r="D43" s="628"/>
      <c r="E43" s="836" t="s">
        <v>93</v>
      </c>
      <c r="F43" s="837"/>
      <c r="G43" s="837"/>
      <c r="H43" s="837"/>
      <c r="I43" s="837"/>
      <c r="J43" s="837"/>
      <c r="K43" s="838"/>
      <c r="L43" s="629"/>
      <c r="M43" s="629"/>
      <c r="N43" s="629"/>
      <c r="O43" s="633"/>
      <c r="P43" s="629"/>
      <c r="Q43" s="629"/>
      <c r="R43" s="629"/>
      <c r="S43" s="629"/>
    </row>
    <row r="44" spans="1:22" s="641" customFormat="1" ht="33" hidden="1" x14ac:dyDescent="0.3">
      <c r="A44" s="629"/>
      <c r="B44" s="839" t="str">
        <f>CONCATENATE("Items para Plan Operativo ",'[1]PDI-03'!E41)</f>
        <v xml:space="preserve">Items para Plan Operativo </v>
      </c>
      <c r="C44" s="839"/>
      <c r="D44" s="630" t="s">
        <v>101</v>
      </c>
      <c r="E44" s="631" t="s">
        <v>1219</v>
      </c>
      <c r="F44" s="631" t="s">
        <v>1220</v>
      </c>
      <c r="G44" s="631" t="s">
        <v>1221</v>
      </c>
      <c r="H44" s="631" t="s">
        <v>1222</v>
      </c>
      <c r="I44" s="631" t="s">
        <v>1223</v>
      </c>
      <c r="J44" s="631" t="s">
        <v>1224</v>
      </c>
      <c r="K44" s="632" t="s">
        <v>32</v>
      </c>
      <c r="L44" s="629"/>
      <c r="M44" s="629"/>
      <c r="N44" s="629"/>
      <c r="O44" s="633"/>
      <c r="P44" s="629"/>
      <c r="Q44" s="629"/>
      <c r="R44" s="629"/>
      <c r="S44" s="629"/>
    </row>
    <row r="45" spans="1:22" s="641" customFormat="1" ht="33" hidden="1" x14ac:dyDescent="0.3">
      <c r="A45" s="629"/>
      <c r="B45" s="631">
        <v>1</v>
      </c>
      <c r="C45" s="635" t="s">
        <v>1225</v>
      </c>
      <c r="D45" s="636"/>
      <c r="E45" s="637">
        <v>0</v>
      </c>
      <c r="F45" s="637">
        <v>0</v>
      </c>
      <c r="G45" s="637">
        <v>0</v>
      </c>
      <c r="H45" s="637"/>
      <c r="I45" s="637"/>
      <c r="J45" s="637">
        <v>0</v>
      </c>
      <c r="K45" s="638">
        <f>SUM(E45:J45)</f>
        <v>0</v>
      </c>
      <c r="L45" s="629"/>
      <c r="M45" s="629"/>
      <c r="N45" s="629"/>
      <c r="O45" s="633"/>
      <c r="P45" s="629"/>
      <c r="Q45" s="629"/>
      <c r="R45" s="629"/>
      <c r="S45" s="629"/>
    </row>
    <row r="46" spans="1:22" s="641" customFormat="1" ht="16.5" hidden="1" x14ac:dyDescent="0.3">
      <c r="A46" s="629"/>
      <c r="B46" s="631">
        <v>2</v>
      </c>
      <c r="C46" s="635" t="s">
        <v>1226</v>
      </c>
      <c r="D46" s="636"/>
      <c r="E46" s="637">
        <v>0</v>
      </c>
      <c r="F46" s="637">
        <v>0</v>
      </c>
      <c r="G46" s="637">
        <v>0</v>
      </c>
      <c r="H46" s="637"/>
      <c r="I46" s="637"/>
      <c r="J46" s="637">
        <v>0</v>
      </c>
      <c r="K46" s="638">
        <f t="shared" ref="K46:K53" si="2">SUM(E46:J46)</f>
        <v>0</v>
      </c>
      <c r="L46" s="629"/>
      <c r="M46" s="629"/>
      <c r="N46" s="629"/>
      <c r="O46" s="633"/>
      <c r="P46" s="629"/>
      <c r="Q46" s="629"/>
      <c r="R46" s="629"/>
      <c r="S46" s="629"/>
      <c r="T46" s="648"/>
      <c r="U46" s="648"/>
      <c r="V46" s="648"/>
    </row>
    <row r="47" spans="1:22" s="641" customFormat="1" ht="16.5" hidden="1" x14ac:dyDescent="0.3">
      <c r="A47" s="629"/>
      <c r="B47" s="631">
        <v>3</v>
      </c>
      <c r="C47" s="635" t="s">
        <v>1227</v>
      </c>
      <c r="D47" s="636"/>
      <c r="E47" s="637">
        <v>0</v>
      </c>
      <c r="F47" s="637">
        <v>0</v>
      </c>
      <c r="G47" s="637">
        <v>0</v>
      </c>
      <c r="H47" s="637"/>
      <c r="I47" s="637"/>
      <c r="J47" s="637">
        <v>0</v>
      </c>
      <c r="K47" s="638">
        <f t="shared" si="2"/>
        <v>0</v>
      </c>
      <c r="L47" s="629"/>
      <c r="M47" s="629"/>
      <c r="N47" s="629"/>
      <c r="O47" s="633"/>
      <c r="P47" s="629"/>
      <c r="Q47" s="629"/>
      <c r="R47" s="629"/>
      <c r="S47" s="629"/>
    </row>
    <row r="48" spans="1:22" s="641" customFormat="1" ht="16.5" hidden="1" x14ac:dyDescent="0.3">
      <c r="A48" s="629"/>
      <c r="B48" s="631">
        <v>4</v>
      </c>
      <c r="C48" s="635" t="s">
        <v>857</v>
      </c>
      <c r="D48" s="636"/>
      <c r="E48" s="637">
        <v>0</v>
      </c>
      <c r="F48" s="637">
        <v>0</v>
      </c>
      <c r="G48" s="637">
        <v>0</v>
      </c>
      <c r="H48" s="637"/>
      <c r="I48" s="637"/>
      <c r="J48" s="637">
        <v>0</v>
      </c>
      <c r="K48" s="638">
        <f t="shared" si="2"/>
        <v>0</v>
      </c>
      <c r="L48" s="629"/>
      <c r="M48" s="629"/>
      <c r="N48" s="629"/>
      <c r="O48" s="633"/>
      <c r="P48" s="629"/>
      <c r="Q48" s="629"/>
      <c r="R48" s="629"/>
      <c r="S48" s="629"/>
    </row>
    <row r="49" spans="1:19" s="641" customFormat="1" ht="16.5" hidden="1" x14ac:dyDescent="0.3">
      <c r="A49" s="629"/>
      <c r="B49" s="631">
        <v>5</v>
      </c>
      <c r="C49" s="635" t="s">
        <v>1228</v>
      </c>
      <c r="D49" s="636"/>
      <c r="E49" s="637">
        <v>0</v>
      </c>
      <c r="F49" s="637">
        <v>0</v>
      </c>
      <c r="G49" s="637">
        <v>0</v>
      </c>
      <c r="H49" s="637"/>
      <c r="I49" s="637"/>
      <c r="J49" s="637">
        <v>0</v>
      </c>
      <c r="K49" s="638">
        <f t="shared" si="2"/>
        <v>0</v>
      </c>
      <c r="L49" s="629"/>
      <c r="M49" s="629"/>
      <c r="N49" s="629"/>
      <c r="O49" s="633"/>
      <c r="P49" s="629"/>
      <c r="Q49" s="629"/>
      <c r="R49" s="629"/>
      <c r="S49" s="629"/>
    </row>
    <row r="50" spans="1:19" s="618" customFormat="1" ht="16.5" hidden="1" x14ac:dyDescent="0.3">
      <c r="B50" s="631">
        <v>6</v>
      </c>
      <c r="C50" s="635" t="s">
        <v>1229</v>
      </c>
      <c r="D50" s="636"/>
      <c r="E50" s="637">
        <v>0</v>
      </c>
      <c r="F50" s="637">
        <v>0</v>
      </c>
      <c r="G50" s="637">
        <v>0</v>
      </c>
      <c r="H50" s="637"/>
      <c r="I50" s="637"/>
      <c r="J50" s="637">
        <v>0</v>
      </c>
      <c r="K50" s="638">
        <f t="shared" si="2"/>
        <v>0</v>
      </c>
      <c r="L50" s="629"/>
      <c r="M50" s="629"/>
      <c r="N50" s="629"/>
      <c r="O50" s="633"/>
      <c r="P50" s="629"/>
      <c r="Q50" s="629"/>
      <c r="R50" s="629"/>
      <c r="S50" s="629"/>
    </row>
    <row r="51" spans="1:19" s="618" customFormat="1" ht="33" hidden="1" x14ac:dyDescent="0.3">
      <c r="B51" s="631">
        <v>7</v>
      </c>
      <c r="C51" s="635" t="s">
        <v>1230</v>
      </c>
      <c r="D51" s="636"/>
      <c r="E51" s="637">
        <v>0</v>
      </c>
      <c r="F51" s="637">
        <v>0</v>
      </c>
      <c r="G51" s="637">
        <v>0</v>
      </c>
      <c r="H51" s="637"/>
      <c r="I51" s="637"/>
      <c r="J51" s="637">
        <v>0</v>
      </c>
      <c r="K51" s="638">
        <f t="shared" si="2"/>
        <v>0</v>
      </c>
      <c r="L51" s="629"/>
      <c r="M51" s="629"/>
      <c r="N51" s="629"/>
      <c r="O51" s="633"/>
      <c r="P51" s="629"/>
      <c r="Q51" s="629"/>
      <c r="R51" s="629"/>
      <c r="S51" s="629"/>
    </row>
    <row r="52" spans="1:19" s="618" customFormat="1" ht="33" hidden="1" x14ac:dyDescent="0.3">
      <c r="B52" s="631">
        <v>8</v>
      </c>
      <c r="C52" s="635" t="s">
        <v>1231</v>
      </c>
      <c r="D52" s="636"/>
      <c r="E52" s="637">
        <v>0</v>
      </c>
      <c r="F52" s="637">
        <v>0</v>
      </c>
      <c r="G52" s="637">
        <v>0</v>
      </c>
      <c r="H52" s="637"/>
      <c r="I52" s="637"/>
      <c r="J52" s="637">
        <v>0</v>
      </c>
      <c r="K52" s="638">
        <f t="shared" si="2"/>
        <v>0</v>
      </c>
      <c r="L52" s="629"/>
      <c r="M52" s="629"/>
      <c r="N52" s="629"/>
      <c r="O52" s="633"/>
      <c r="P52" s="629"/>
      <c r="Q52" s="629"/>
      <c r="R52" s="629"/>
      <c r="S52" s="629"/>
    </row>
    <row r="53" spans="1:19" s="618" customFormat="1" ht="16.5" hidden="1" x14ac:dyDescent="0.3">
      <c r="B53" s="631">
        <v>9</v>
      </c>
      <c r="C53" s="635" t="s">
        <v>1232</v>
      </c>
      <c r="D53" s="636"/>
      <c r="E53" s="637">
        <v>0</v>
      </c>
      <c r="F53" s="637">
        <v>0</v>
      </c>
      <c r="G53" s="637">
        <v>0</v>
      </c>
      <c r="H53" s="637"/>
      <c r="I53" s="637"/>
      <c r="J53" s="637">
        <v>0</v>
      </c>
      <c r="K53" s="638">
        <f t="shared" si="2"/>
        <v>0</v>
      </c>
      <c r="L53" s="629"/>
      <c r="M53" s="629"/>
      <c r="N53" s="629"/>
      <c r="O53" s="633"/>
      <c r="P53" s="629"/>
      <c r="Q53" s="629"/>
      <c r="R53" s="629"/>
      <c r="S53" s="629"/>
    </row>
    <row r="54" spans="1:19" s="618" customFormat="1" ht="16.5" hidden="1" x14ac:dyDescent="0.3">
      <c r="B54" s="629"/>
      <c r="C54" s="834" t="s">
        <v>32</v>
      </c>
      <c r="D54" s="835"/>
      <c r="E54" s="642">
        <f>SUM(E45:E53)</f>
        <v>0</v>
      </c>
      <c r="F54" s="642">
        <f>SUM(F45:F53)</f>
        <v>0</v>
      </c>
      <c r="G54" s="642">
        <f>SUM(G45:G53)</f>
        <v>0</v>
      </c>
      <c r="H54" s="642">
        <f t="shared" ref="H54:I54" si="3">SUM(H45:H53)</f>
        <v>0</v>
      </c>
      <c r="I54" s="642">
        <f t="shared" si="3"/>
        <v>0</v>
      </c>
      <c r="J54" s="642">
        <f>SUM(J45:J53)</f>
        <v>0</v>
      </c>
      <c r="K54" s="642">
        <f>SUM(K45:K53)</f>
        <v>0</v>
      </c>
      <c r="L54" s="629"/>
      <c r="M54" s="629"/>
      <c r="N54" s="629"/>
      <c r="O54" s="633"/>
      <c r="P54" s="629"/>
      <c r="Q54" s="629"/>
      <c r="R54" s="629"/>
      <c r="S54" s="629"/>
    </row>
    <row r="55" spans="1:19" s="618" customFormat="1" ht="16.5" hidden="1" x14ac:dyDescent="0.3">
      <c r="B55" s="643"/>
      <c r="C55" s="629"/>
      <c r="D55" s="629"/>
      <c r="E55" s="629"/>
      <c r="F55" s="629"/>
      <c r="G55" s="629"/>
      <c r="H55" s="629"/>
      <c r="I55" s="629"/>
      <c r="J55" s="629"/>
      <c r="K55" s="629"/>
      <c r="L55" s="629"/>
      <c r="M55" s="629"/>
      <c r="N55" s="629"/>
      <c r="O55" s="633"/>
      <c r="P55" s="629"/>
      <c r="Q55" s="629"/>
      <c r="R55" s="629"/>
      <c r="S55" s="629"/>
    </row>
    <row r="56" spans="1:19" s="618" customFormat="1" ht="16.5" hidden="1" x14ac:dyDescent="0.3">
      <c r="B56" s="629"/>
      <c r="C56" s="629"/>
      <c r="D56" s="629"/>
      <c r="E56" s="629"/>
      <c r="F56" s="629"/>
      <c r="G56" s="629"/>
      <c r="H56" s="629"/>
      <c r="I56" s="629"/>
      <c r="J56" s="629"/>
      <c r="K56" s="629"/>
      <c r="L56" s="629"/>
      <c r="M56" s="629"/>
      <c r="N56" s="629"/>
      <c r="O56" s="633"/>
      <c r="P56" s="629"/>
      <c r="Q56" s="629"/>
      <c r="R56" s="629"/>
      <c r="S56" s="629"/>
    </row>
    <row r="57" spans="1:19" s="618" customFormat="1" ht="16.5" hidden="1" x14ac:dyDescent="0.3">
      <c r="B57" s="628"/>
      <c r="C57" s="628"/>
      <c r="D57" s="628"/>
      <c r="E57" s="836" t="s">
        <v>93</v>
      </c>
      <c r="F57" s="837"/>
      <c r="G57" s="837"/>
      <c r="H57" s="837"/>
      <c r="I57" s="837"/>
      <c r="J57" s="837"/>
      <c r="K57" s="838"/>
      <c r="L57" s="629"/>
      <c r="M57" s="629"/>
      <c r="N57" s="629"/>
      <c r="O57" s="633"/>
      <c r="P57" s="629"/>
      <c r="Q57" s="629"/>
      <c r="R57" s="629"/>
      <c r="S57" s="629"/>
    </row>
    <row r="58" spans="1:19" s="618" customFormat="1" ht="33" hidden="1" x14ac:dyDescent="0.3">
      <c r="B58" s="839" t="str">
        <f>CONCATENATE("Items para Plan Operativo ",'[1]PDI-03'!E42)</f>
        <v xml:space="preserve">Items para Plan Operativo </v>
      </c>
      <c r="C58" s="839"/>
      <c r="D58" s="630" t="s">
        <v>101</v>
      </c>
      <c r="E58" s="631" t="s">
        <v>1219</v>
      </c>
      <c r="F58" s="631" t="s">
        <v>1220</v>
      </c>
      <c r="G58" s="631" t="s">
        <v>1221</v>
      </c>
      <c r="H58" s="631" t="s">
        <v>1222</v>
      </c>
      <c r="I58" s="631" t="s">
        <v>1223</v>
      </c>
      <c r="J58" s="631" t="s">
        <v>1224</v>
      </c>
      <c r="K58" s="632" t="s">
        <v>32</v>
      </c>
      <c r="L58" s="629"/>
      <c r="M58" s="629"/>
      <c r="N58" s="629"/>
      <c r="O58" s="633"/>
      <c r="P58" s="629"/>
      <c r="Q58" s="629"/>
      <c r="R58" s="629"/>
      <c r="S58" s="629"/>
    </row>
    <row r="59" spans="1:19" s="618" customFormat="1" ht="33" hidden="1" x14ac:dyDescent="0.3">
      <c r="B59" s="631">
        <v>1</v>
      </c>
      <c r="C59" s="635" t="s">
        <v>1225</v>
      </c>
      <c r="D59" s="636"/>
      <c r="E59" s="637">
        <v>0</v>
      </c>
      <c r="F59" s="637">
        <v>0</v>
      </c>
      <c r="G59" s="637">
        <v>0</v>
      </c>
      <c r="H59" s="637"/>
      <c r="I59" s="637"/>
      <c r="J59" s="637">
        <v>0</v>
      </c>
      <c r="K59" s="638">
        <f>SUM(E59:J59)</f>
        <v>0</v>
      </c>
      <c r="L59" s="629"/>
      <c r="M59" s="629"/>
      <c r="N59" s="629"/>
      <c r="O59" s="633"/>
      <c r="P59" s="629"/>
      <c r="Q59" s="629"/>
      <c r="R59" s="629"/>
      <c r="S59" s="629"/>
    </row>
    <row r="60" spans="1:19" s="618" customFormat="1" ht="16.5" hidden="1" x14ac:dyDescent="0.3">
      <c r="B60" s="631">
        <v>2</v>
      </c>
      <c r="C60" s="635" t="s">
        <v>1226</v>
      </c>
      <c r="D60" s="636"/>
      <c r="E60" s="637">
        <v>0</v>
      </c>
      <c r="F60" s="637">
        <v>0</v>
      </c>
      <c r="G60" s="637">
        <v>0</v>
      </c>
      <c r="H60" s="637"/>
      <c r="I60" s="637"/>
      <c r="J60" s="637">
        <v>0</v>
      </c>
      <c r="K60" s="638">
        <f t="shared" ref="K60:K66" si="4">SUM(E60:J60)</f>
        <v>0</v>
      </c>
      <c r="L60" s="629"/>
      <c r="M60" s="629"/>
      <c r="N60" s="629"/>
      <c r="O60" s="633"/>
      <c r="P60" s="629"/>
      <c r="Q60" s="629"/>
      <c r="R60" s="629"/>
      <c r="S60" s="629"/>
    </row>
    <row r="61" spans="1:19" s="618" customFormat="1" ht="16.5" hidden="1" x14ac:dyDescent="0.3">
      <c r="B61" s="631">
        <v>3</v>
      </c>
      <c r="C61" s="635" t="s">
        <v>1227</v>
      </c>
      <c r="D61" s="636"/>
      <c r="E61" s="637">
        <v>0</v>
      </c>
      <c r="F61" s="637">
        <v>0</v>
      </c>
      <c r="G61" s="637">
        <v>0</v>
      </c>
      <c r="H61" s="637"/>
      <c r="I61" s="637"/>
      <c r="J61" s="637">
        <v>0</v>
      </c>
      <c r="K61" s="638">
        <f t="shared" si="4"/>
        <v>0</v>
      </c>
      <c r="L61" s="629"/>
      <c r="M61" s="629"/>
      <c r="N61" s="629"/>
      <c r="O61" s="633"/>
      <c r="P61" s="629"/>
      <c r="Q61" s="629"/>
      <c r="R61" s="629"/>
      <c r="S61" s="629"/>
    </row>
    <row r="62" spans="1:19" s="618" customFormat="1" ht="16.5" hidden="1" x14ac:dyDescent="0.3">
      <c r="B62" s="631">
        <v>4</v>
      </c>
      <c r="C62" s="635" t="s">
        <v>857</v>
      </c>
      <c r="D62" s="636"/>
      <c r="E62" s="637">
        <v>0</v>
      </c>
      <c r="F62" s="637">
        <v>0</v>
      </c>
      <c r="G62" s="637">
        <v>0</v>
      </c>
      <c r="H62" s="637"/>
      <c r="I62" s="637"/>
      <c r="J62" s="637">
        <v>0</v>
      </c>
      <c r="K62" s="638">
        <f t="shared" si="4"/>
        <v>0</v>
      </c>
      <c r="L62" s="629"/>
      <c r="M62" s="629"/>
      <c r="N62" s="629"/>
      <c r="O62" s="633"/>
      <c r="P62" s="629"/>
      <c r="Q62" s="629"/>
      <c r="R62" s="629"/>
      <c r="S62" s="629"/>
    </row>
    <row r="63" spans="1:19" s="618" customFormat="1" ht="16.5" hidden="1" x14ac:dyDescent="0.3">
      <c r="B63" s="631">
        <v>5</v>
      </c>
      <c r="C63" s="635" t="s">
        <v>1228</v>
      </c>
      <c r="D63" s="636"/>
      <c r="E63" s="637">
        <v>0</v>
      </c>
      <c r="F63" s="637">
        <v>0</v>
      </c>
      <c r="G63" s="637">
        <v>0</v>
      </c>
      <c r="H63" s="637"/>
      <c r="I63" s="637"/>
      <c r="J63" s="637">
        <v>0</v>
      </c>
      <c r="K63" s="638">
        <f t="shared" si="4"/>
        <v>0</v>
      </c>
      <c r="L63" s="629"/>
      <c r="M63" s="629"/>
      <c r="N63" s="629"/>
      <c r="O63" s="633"/>
      <c r="P63" s="629"/>
      <c r="Q63" s="629"/>
      <c r="R63" s="629"/>
      <c r="S63" s="629"/>
    </row>
    <row r="64" spans="1:19" s="618" customFormat="1" ht="16.5" hidden="1" x14ac:dyDescent="0.3">
      <c r="B64" s="631">
        <f>1+B63</f>
        <v>6</v>
      </c>
      <c r="C64" s="635" t="s">
        <v>1229</v>
      </c>
      <c r="D64" s="636"/>
      <c r="E64" s="637">
        <v>0</v>
      </c>
      <c r="F64" s="637">
        <v>0</v>
      </c>
      <c r="G64" s="637">
        <v>0</v>
      </c>
      <c r="H64" s="637"/>
      <c r="I64" s="637"/>
      <c r="J64" s="637">
        <v>0</v>
      </c>
      <c r="K64" s="638">
        <f t="shared" si="4"/>
        <v>0</v>
      </c>
      <c r="L64" s="629"/>
      <c r="M64" s="629"/>
      <c r="N64" s="629"/>
      <c r="O64" s="633"/>
      <c r="P64" s="629"/>
      <c r="Q64" s="629"/>
      <c r="R64" s="629"/>
      <c r="S64" s="629"/>
    </row>
    <row r="65" spans="2:19" s="618" customFormat="1" ht="33" hidden="1" x14ac:dyDescent="0.3">
      <c r="B65" s="631">
        <f t="shared" ref="B65:B67" si="5">1+B64</f>
        <v>7</v>
      </c>
      <c r="C65" s="635" t="s">
        <v>1230</v>
      </c>
      <c r="D65" s="649"/>
      <c r="E65" s="637">
        <v>0</v>
      </c>
      <c r="F65" s="637">
        <v>0</v>
      </c>
      <c r="G65" s="637">
        <v>0</v>
      </c>
      <c r="H65" s="637"/>
      <c r="I65" s="637"/>
      <c r="J65" s="637">
        <v>0</v>
      </c>
      <c r="K65" s="638">
        <f t="shared" si="4"/>
        <v>0</v>
      </c>
      <c r="L65" s="629"/>
      <c r="M65" s="629"/>
      <c r="N65" s="629"/>
      <c r="O65" s="633"/>
      <c r="P65" s="629"/>
      <c r="Q65" s="629"/>
      <c r="R65" s="629"/>
      <c r="S65" s="629"/>
    </row>
    <row r="66" spans="2:19" s="618" customFormat="1" ht="33" hidden="1" x14ac:dyDescent="0.3">
      <c r="B66" s="631">
        <f t="shared" si="5"/>
        <v>8</v>
      </c>
      <c r="C66" s="635" t="s">
        <v>1231</v>
      </c>
      <c r="D66" s="636"/>
      <c r="E66" s="637">
        <v>0</v>
      </c>
      <c r="F66" s="637">
        <v>0</v>
      </c>
      <c r="G66" s="637">
        <v>0</v>
      </c>
      <c r="H66" s="637"/>
      <c r="I66" s="637"/>
      <c r="J66" s="637">
        <v>0</v>
      </c>
      <c r="K66" s="638">
        <f t="shared" si="4"/>
        <v>0</v>
      </c>
      <c r="L66" s="629"/>
      <c r="M66" s="629"/>
      <c r="N66" s="629"/>
      <c r="O66" s="633"/>
      <c r="P66" s="629"/>
      <c r="Q66" s="629"/>
      <c r="R66" s="629"/>
      <c r="S66" s="629"/>
    </row>
    <row r="67" spans="2:19" s="618" customFormat="1" ht="16.5" hidden="1" x14ac:dyDescent="0.3">
      <c r="B67" s="631">
        <f t="shared" si="5"/>
        <v>9</v>
      </c>
      <c r="C67" s="635" t="s">
        <v>1232</v>
      </c>
      <c r="D67" s="636"/>
      <c r="E67" s="637">
        <v>0</v>
      </c>
      <c r="F67" s="637">
        <v>0</v>
      </c>
      <c r="G67" s="637">
        <v>0</v>
      </c>
      <c r="H67" s="637"/>
      <c r="I67" s="637"/>
      <c r="J67" s="637">
        <v>0</v>
      </c>
      <c r="K67" s="638">
        <f>SUM(E67:J67)</f>
        <v>0</v>
      </c>
      <c r="L67" s="629"/>
      <c r="M67" s="629"/>
      <c r="N67" s="629"/>
      <c r="O67" s="633"/>
      <c r="P67" s="629"/>
      <c r="Q67" s="629"/>
      <c r="R67" s="629"/>
      <c r="S67" s="629"/>
    </row>
    <row r="68" spans="2:19" s="618" customFormat="1" ht="16.5" hidden="1" x14ac:dyDescent="0.3">
      <c r="B68" s="629"/>
      <c r="C68" s="834" t="s">
        <v>32</v>
      </c>
      <c r="D68" s="835"/>
      <c r="E68" s="642">
        <f>SUM(E59:E67)</f>
        <v>0</v>
      </c>
      <c r="F68" s="642">
        <f t="shared" ref="F68:I68" si="6">SUM(F59:F67)</f>
        <v>0</v>
      </c>
      <c r="G68" s="642">
        <f t="shared" si="6"/>
        <v>0</v>
      </c>
      <c r="H68" s="642">
        <f t="shared" si="6"/>
        <v>0</v>
      </c>
      <c r="I68" s="642">
        <f t="shared" si="6"/>
        <v>0</v>
      </c>
      <c r="J68" s="642">
        <f>SUM(J59:J67)</f>
        <v>0</v>
      </c>
      <c r="K68" s="642">
        <f>SUM(K59:K67)</f>
        <v>0</v>
      </c>
      <c r="L68" s="629"/>
      <c r="M68" s="629"/>
      <c r="N68" s="629"/>
      <c r="O68" s="633"/>
      <c r="P68" s="629"/>
      <c r="Q68" s="629"/>
      <c r="R68" s="629"/>
      <c r="S68" s="629"/>
    </row>
    <row r="69" spans="2:19" s="618" customFormat="1" ht="16.5" hidden="1" x14ac:dyDescent="0.3">
      <c r="B69" s="643"/>
      <c r="C69" s="629"/>
      <c r="D69" s="629"/>
      <c r="E69" s="629"/>
      <c r="F69" s="629"/>
      <c r="G69" s="629"/>
      <c r="H69" s="629"/>
      <c r="I69" s="629"/>
      <c r="J69" s="629"/>
      <c r="K69" s="629"/>
      <c r="L69" s="629"/>
      <c r="M69" s="629"/>
      <c r="N69" s="629"/>
      <c r="O69" s="633"/>
      <c r="P69" s="629"/>
      <c r="Q69" s="629"/>
      <c r="R69" s="629"/>
      <c r="S69" s="629"/>
    </row>
    <row r="70" spans="2:19" s="618" customFormat="1" ht="16.5" hidden="1" x14ac:dyDescent="0.3">
      <c r="B70" s="629"/>
      <c r="C70" s="629"/>
      <c r="D70" s="629"/>
      <c r="E70" s="629"/>
      <c r="F70" s="629"/>
      <c r="G70" s="629"/>
      <c r="H70" s="629"/>
      <c r="I70" s="629"/>
      <c r="J70" s="629"/>
      <c r="K70" s="629"/>
      <c r="L70" s="629"/>
      <c r="M70" s="629"/>
      <c r="N70" s="629"/>
      <c r="O70" s="633"/>
      <c r="P70" s="629"/>
      <c r="Q70" s="629"/>
      <c r="R70" s="629"/>
      <c r="S70" s="629"/>
    </row>
    <row r="71" spans="2:19" s="618" customFormat="1" ht="16.5" hidden="1" x14ac:dyDescent="0.3">
      <c r="B71" s="629"/>
      <c r="C71" s="629"/>
      <c r="D71" s="629"/>
      <c r="E71" s="629"/>
      <c r="F71" s="629"/>
      <c r="G71" s="629"/>
      <c r="H71" s="629"/>
      <c r="I71" s="629"/>
      <c r="J71" s="629"/>
      <c r="K71" s="629"/>
      <c r="L71" s="629"/>
      <c r="M71" s="629"/>
      <c r="N71" s="629"/>
      <c r="O71" s="633"/>
      <c r="P71" s="629"/>
      <c r="Q71" s="629"/>
      <c r="R71" s="629"/>
      <c r="S71" s="629"/>
    </row>
    <row r="72" spans="2:19" s="618" customFormat="1" ht="16.5" hidden="1" x14ac:dyDescent="0.3">
      <c r="B72" s="628"/>
      <c r="C72" s="628"/>
      <c r="D72" s="628"/>
      <c r="E72" s="836" t="s">
        <v>93</v>
      </c>
      <c r="F72" s="837"/>
      <c r="G72" s="837"/>
      <c r="H72" s="837"/>
      <c r="I72" s="837"/>
      <c r="J72" s="837"/>
      <c r="K72" s="838"/>
      <c r="L72" s="629"/>
      <c r="M72" s="629"/>
      <c r="N72" s="629"/>
      <c r="O72" s="633"/>
      <c r="P72" s="629"/>
      <c r="Q72" s="629"/>
      <c r="R72" s="629"/>
      <c r="S72" s="629"/>
    </row>
    <row r="73" spans="2:19" s="618" customFormat="1" ht="33" hidden="1" x14ac:dyDescent="0.3">
      <c r="B73" s="839" t="str">
        <f>CONCATENATE("Items para Plan Operativo ",'[1]PDI-03'!E43)</f>
        <v xml:space="preserve">Items para Plan Operativo </v>
      </c>
      <c r="C73" s="839"/>
      <c r="D73" s="630" t="s">
        <v>101</v>
      </c>
      <c r="E73" s="631" t="s">
        <v>1219</v>
      </c>
      <c r="F73" s="631" t="s">
        <v>1220</v>
      </c>
      <c r="G73" s="631" t="s">
        <v>1221</v>
      </c>
      <c r="H73" s="631" t="s">
        <v>1222</v>
      </c>
      <c r="I73" s="631" t="s">
        <v>1223</v>
      </c>
      <c r="J73" s="631" t="s">
        <v>1224</v>
      </c>
      <c r="K73" s="632" t="s">
        <v>32</v>
      </c>
      <c r="L73" s="629"/>
      <c r="M73" s="629"/>
      <c r="N73" s="629"/>
      <c r="O73" s="633"/>
      <c r="P73" s="629"/>
      <c r="Q73" s="629"/>
      <c r="R73" s="629"/>
      <c r="S73" s="629"/>
    </row>
    <row r="74" spans="2:19" s="618" customFormat="1" ht="33" hidden="1" x14ac:dyDescent="0.3">
      <c r="B74" s="631">
        <v>1</v>
      </c>
      <c r="C74" s="635" t="s">
        <v>1225</v>
      </c>
      <c r="D74" s="636"/>
      <c r="E74" s="637">
        <v>0</v>
      </c>
      <c r="F74" s="637">
        <v>0</v>
      </c>
      <c r="G74" s="637">
        <v>0</v>
      </c>
      <c r="H74" s="637"/>
      <c r="I74" s="637"/>
      <c r="J74" s="637">
        <v>0</v>
      </c>
      <c r="K74" s="638">
        <f>SUM(E74:J74)</f>
        <v>0</v>
      </c>
      <c r="L74" s="629"/>
      <c r="M74" s="629"/>
      <c r="N74" s="629"/>
      <c r="O74" s="633"/>
      <c r="P74" s="629"/>
      <c r="Q74" s="629"/>
      <c r="R74" s="629"/>
      <c r="S74" s="629"/>
    </row>
    <row r="75" spans="2:19" s="618" customFormat="1" ht="16.5" hidden="1" x14ac:dyDescent="0.3">
      <c r="B75" s="631">
        <v>2</v>
      </c>
      <c r="C75" s="635" t="s">
        <v>1226</v>
      </c>
      <c r="D75" s="636"/>
      <c r="E75" s="637">
        <v>0</v>
      </c>
      <c r="F75" s="637">
        <v>0</v>
      </c>
      <c r="G75" s="637">
        <v>0</v>
      </c>
      <c r="H75" s="637"/>
      <c r="I75" s="637"/>
      <c r="J75" s="637">
        <v>0</v>
      </c>
      <c r="K75" s="638">
        <f t="shared" ref="K75:K82" si="7">SUM(E75:J75)</f>
        <v>0</v>
      </c>
      <c r="L75" s="629"/>
      <c r="M75" s="629"/>
      <c r="N75" s="629"/>
      <c r="O75" s="633"/>
      <c r="P75" s="629"/>
      <c r="Q75" s="629"/>
      <c r="R75" s="629"/>
      <c r="S75" s="629"/>
    </row>
    <row r="76" spans="2:19" s="618" customFormat="1" ht="16.5" hidden="1" x14ac:dyDescent="0.3">
      <c r="B76" s="631">
        <v>3</v>
      </c>
      <c r="C76" s="635" t="s">
        <v>1227</v>
      </c>
      <c r="D76" s="636"/>
      <c r="E76" s="637">
        <v>0</v>
      </c>
      <c r="F76" s="637">
        <v>0</v>
      </c>
      <c r="G76" s="637">
        <v>0</v>
      </c>
      <c r="H76" s="637"/>
      <c r="I76" s="637"/>
      <c r="J76" s="637">
        <v>0</v>
      </c>
      <c r="K76" s="638">
        <f t="shared" si="7"/>
        <v>0</v>
      </c>
      <c r="L76" s="629"/>
      <c r="M76" s="629"/>
      <c r="N76" s="629"/>
      <c r="O76" s="633"/>
      <c r="P76" s="629"/>
      <c r="Q76" s="629"/>
      <c r="R76" s="629"/>
      <c r="S76" s="629"/>
    </row>
    <row r="77" spans="2:19" s="618" customFormat="1" ht="16.5" hidden="1" x14ac:dyDescent="0.3">
      <c r="B77" s="631">
        <v>4</v>
      </c>
      <c r="C77" s="635" t="s">
        <v>857</v>
      </c>
      <c r="D77" s="636"/>
      <c r="E77" s="637">
        <v>0</v>
      </c>
      <c r="F77" s="637">
        <v>0</v>
      </c>
      <c r="G77" s="637">
        <v>0</v>
      </c>
      <c r="H77" s="637"/>
      <c r="I77" s="637"/>
      <c r="J77" s="637">
        <v>0</v>
      </c>
      <c r="K77" s="638">
        <f t="shared" si="7"/>
        <v>0</v>
      </c>
      <c r="L77" s="629"/>
      <c r="M77" s="629"/>
      <c r="N77" s="629"/>
      <c r="O77" s="633"/>
      <c r="P77" s="629"/>
      <c r="Q77" s="629"/>
      <c r="R77" s="629"/>
      <c r="S77" s="629"/>
    </row>
    <row r="78" spans="2:19" s="618" customFormat="1" ht="16.5" hidden="1" x14ac:dyDescent="0.3">
      <c r="B78" s="631">
        <v>5</v>
      </c>
      <c r="C78" s="635" t="s">
        <v>1228</v>
      </c>
      <c r="D78" s="636"/>
      <c r="E78" s="637">
        <v>0</v>
      </c>
      <c r="F78" s="637">
        <v>0</v>
      </c>
      <c r="G78" s="637">
        <v>0</v>
      </c>
      <c r="H78" s="637"/>
      <c r="I78" s="637"/>
      <c r="J78" s="637">
        <v>0</v>
      </c>
      <c r="K78" s="638">
        <f t="shared" si="7"/>
        <v>0</v>
      </c>
      <c r="L78" s="629"/>
      <c r="M78" s="629"/>
      <c r="N78" s="629"/>
      <c r="O78" s="633"/>
      <c r="P78" s="629"/>
      <c r="Q78" s="629"/>
      <c r="R78" s="629"/>
      <c r="S78" s="629"/>
    </row>
    <row r="79" spans="2:19" s="618" customFormat="1" ht="16.5" hidden="1" x14ac:dyDescent="0.3">
      <c r="B79" s="631">
        <f>1+B78</f>
        <v>6</v>
      </c>
      <c r="C79" s="635" t="s">
        <v>1229</v>
      </c>
      <c r="D79" s="636"/>
      <c r="E79" s="637">
        <v>0</v>
      </c>
      <c r="F79" s="637">
        <v>0</v>
      </c>
      <c r="G79" s="637">
        <v>0</v>
      </c>
      <c r="H79" s="637"/>
      <c r="I79" s="637"/>
      <c r="J79" s="637">
        <v>0</v>
      </c>
      <c r="K79" s="638">
        <f t="shared" si="7"/>
        <v>0</v>
      </c>
      <c r="L79" s="629"/>
      <c r="M79" s="629"/>
      <c r="N79" s="629"/>
      <c r="O79" s="633"/>
      <c r="P79" s="629"/>
      <c r="Q79" s="629"/>
      <c r="R79" s="629"/>
      <c r="S79" s="629"/>
    </row>
    <row r="80" spans="2:19" s="618" customFormat="1" ht="33" hidden="1" x14ac:dyDescent="0.3">
      <c r="B80" s="631">
        <f t="shared" ref="B80:B82" si="8">1+B79</f>
        <v>7</v>
      </c>
      <c r="C80" s="635" t="s">
        <v>1230</v>
      </c>
      <c r="D80" s="649"/>
      <c r="E80" s="637">
        <v>0</v>
      </c>
      <c r="F80" s="637">
        <v>0</v>
      </c>
      <c r="G80" s="637">
        <v>0</v>
      </c>
      <c r="H80" s="637"/>
      <c r="I80" s="637"/>
      <c r="J80" s="637">
        <v>0</v>
      </c>
      <c r="K80" s="638">
        <f t="shared" si="7"/>
        <v>0</v>
      </c>
      <c r="L80" s="629"/>
      <c r="M80" s="629"/>
      <c r="N80" s="629"/>
      <c r="O80" s="633"/>
      <c r="P80" s="629"/>
      <c r="Q80" s="629"/>
      <c r="R80" s="629"/>
      <c r="S80" s="629"/>
    </row>
    <row r="81" spans="2:19" s="618" customFormat="1" ht="33" hidden="1" x14ac:dyDescent="0.3">
      <c r="B81" s="631">
        <f t="shared" si="8"/>
        <v>8</v>
      </c>
      <c r="C81" s="635" t="s">
        <v>1231</v>
      </c>
      <c r="D81" s="636"/>
      <c r="E81" s="637">
        <v>0</v>
      </c>
      <c r="F81" s="637">
        <v>0</v>
      </c>
      <c r="G81" s="637">
        <v>0</v>
      </c>
      <c r="H81" s="637"/>
      <c r="I81" s="637"/>
      <c r="J81" s="637">
        <v>0</v>
      </c>
      <c r="K81" s="638">
        <f t="shared" si="7"/>
        <v>0</v>
      </c>
      <c r="L81" s="629"/>
      <c r="M81" s="629"/>
      <c r="N81" s="629"/>
      <c r="O81" s="633"/>
      <c r="P81" s="629"/>
      <c r="Q81" s="629"/>
      <c r="R81" s="629"/>
      <c r="S81" s="629"/>
    </row>
    <row r="82" spans="2:19" s="618" customFormat="1" ht="16.5" hidden="1" x14ac:dyDescent="0.3">
      <c r="B82" s="631">
        <f t="shared" si="8"/>
        <v>9</v>
      </c>
      <c r="C82" s="635" t="s">
        <v>1232</v>
      </c>
      <c r="D82" s="636"/>
      <c r="E82" s="637">
        <v>0</v>
      </c>
      <c r="F82" s="637">
        <v>0</v>
      </c>
      <c r="G82" s="637">
        <v>0</v>
      </c>
      <c r="H82" s="637"/>
      <c r="I82" s="637"/>
      <c r="J82" s="637">
        <v>0</v>
      </c>
      <c r="K82" s="638">
        <f t="shared" si="7"/>
        <v>0</v>
      </c>
      <c r="L82" s="629"/>
      <c r="M82" s="629"/>
      <c r="N82" s="629"/>
      <c r="O82" s="633"/>
      <c r="P82" s="629"/>
      <c r="Q82" s="629"/>
      <c r="R82" s="629"/>
      <c r="S82" s="629"/>
    </row>
    <row r="83" spans="2:19" s="618" customFormat="1" ht="16.5" hidden="1" x14ac:dyDescent="0.3">
      <c r="B83" s="629"/>
      <c r="C83" s="834" t="s">
        <v>32</v>
      </c>
      <c r="D83" s="835"/>
      <c r="E83" s="642">
        <f>SUM(E74:E82)</f>
        <v>0</v>
      </c>
      <c r="F83" s="642">
        <f>SUM(F74:F82)</f>
        <v>0</v>
      </c>
      <c r="G83" s="642">
        <f>SUM(G74:G82)</f>
        <v>0</v>
      </c>
      <c r="H83" s="642">
        <f t="shared" ref="H83:I83" si="9">SUM(H74:H82)</f>
        <v>0</v>
      </c>
      <c r="I83" s="642">
        <f t="shared" si="9"/>
        <v>0</v>
      </c>
      <c r="J83" s="642">
        <f>SUM(J74:J82)</f>
        <v>0</v>
      </c>
      <c r="K83" s="642">
        <f>SUM(K74:K82)</f>
        <v>0</v>
      </c>
      <c r="L83" s="629"/>
      <c r="M83" s="629"/>
      <c r="N83" s="629"/>
      <c r="O83" s="633"/>
      <c r="P83" s="629"/>
      <c r="Q83" s="629"/>
      <c r="R83" s="629"/>
      <c r="S83" s="629"/>
    </row>
    <row r="84" spans="2:19" s="618" customFormat="1" ht="16.5" hidden="1" x14ac:dyDescent="0.3">
      <c r="B84" s="629"/>
      <c r="C84" s="629"/>
      <c r="D84" s="629"/>
      <c r="E84" s="629"/>
      <c r="F84" s="629"/>
      <c r="G84" s="629"/>
      <c r="H84" s="629"/>
      <c r="I84" s="629"/>
      <c r="J84" s="629"/>
      <c r="K84" s="629"/>
      <c r="L84" s="629"/>
      <c r="M84" s="629"/>
      <c r="N84" s="629"/>
      <c r="O84" s="633"/>
      <c r="P84" s="629"/>
      <c r="Q84" s="629"/>
      <c r="R84" s="629"/>
      <c r="S84" s="629"/>
    </row>
    <row r="85" spans="2:19" s="618" customFormat="1" ht="16.5" hidden="1" x14ac:dyDescent="0.3">
      <c r="B85" s="629"/>
      <c r="C85" s="629"/>
      <c r="D85" s="629"/>
      <c r="E85" s="629"/>
      <c r="F85" s="629"/>
      <c r="G85" s="629"/>
      <c r="H85" s="629"/>
      <c r="I85" s="629"/>
      <c r="J85" s="629"/>
      <c r="K85" s="629"/>
      <c r="L85" s="629"/>
      <c r="M85" s="629"/>
      <c r="N85" s="629"/>
      <c r="O85" s="633"/>
      <c r="P85" s="629"/>
      <c r="Q85" s="629"/>
      <c r="R85" s="629"/>
      <c r="S85" s="629"/>
    </row>
    <row r="86" spans="2:19" s="618" customFormat="1" ht="16.5" hidden="1" x14ac:dyDescent="0.3">
      <c r="B86" s="629"/>
      <c r="C86" s="629"/>
      <c r="D86" s="629"/>
      <c r="E86" s="629"/>
      <c r="F86" s="629"/>
      <c r="G86" s="629"/>
      <c r="H86" s="629"/>
      <c r="I86" s="629"/>
      <c r="J86" s="629"/>
      <c r="K86" s="629"/>
      <c r="L86" s="629"/>
      <c r="M86" s="629"/>
      <c r="N86" s="629"/>
      <c r="O86" s="633"/>
      <c r="P86" s="629"/>
      <c r="Q86" s="629"/>
      <c r="R86" s="629"/>
      <c r="S86" s="629"/>
    </row>
    <row r="87" spans="2:19" s="618" customFormat="1" ht="16.5" hidden="1" x14ac:dyDescent="0.3">
      <c r="B87" s="629"/>
      <c r="C87" s="629"/>
      <c r="D87" s="629"/>
      <c r="E87" s="629"/>
      <c r="F87" s="629"/>
      <c r="G87" s="629"/>
      <c r="H87" s="629"/>
      <c r="I87" s="629"/>
      <c r="J87" s="629"/>
      <c r="K87" s="629"/>
      <c r="L87" s="629"/>
      <c r="M87" s="629"/>
      <c r="N87" s="629"/>
      <c r="O87" s="633"/>
      <c r="P87" s="629"/>
      <c r="Q87" s="629"/>
      <c r="R87" s="629"/>
      <c r="S87" s="629"/>
    </row>
    <row r="88" spans="2:19" s="618" customFormat="1" ht="16.5" hidden="1" x14ac:dyDescent="0.3">
      <c r="B88" s="629"/>
      <c r="C88" s="629"/>
      <c r="D88" s="629"/>
      <c r="E88" s="629"/>
      <c r="F88" s="629"/>
      <c r="G88" s="629"/>
      <c r="H88" s="629"/>
      <c r="I88" s="629"/>
      <c r="J88" s="629"/>
      <c r="K88" s="629"/>
      <c r="L88" s="629"/>
      <c r="M88" s="629"/>
      <c r="N88" s="629"/>
      <c r="O88" s="633"/>
      <c r="P88" s="629"/>
      <c r="Q88" s="629"/>
      <c r="R88" s="629"/>
      <c r="S88" s="629"/>
    </row>
    <row r="89" spans="2:19" s="618" customFormat="1" ht="16.5" hidden="1" x14ac:dyDescent="0.3">
      <c r="B89" s="628"/>
      <c r="C89" s="628"/>
      <c r="D89" s="628"/>
      <c r="E89" s="836" t="s">
        <v>93</v>
      </c>
      <c r="F89" s="837"/>
      <c r="G89" s="837"/>
      <c r="H89" s="837"/>
      <c r="I89" s="837"/>
      <c r="J89" s="837"/>
      <c r="K89" s="838"/>
      <c r="L89" s="629"/>
      <c r="M89" s="629"/>
      <c r="N89" s="629"/>
      <c r="O89" s="633"/>
      <c r="P89" s="629"/>
      <c r="Q89" s="629"/>
      <c r="R89" s="629"/>
      <c r="S89" s="629"/>
    </row>
    <row r="90" spans="2:19" s="618" customFormat="1" ht="33" hidden="1" x14ac:dyDescent="0.3">
      <c r="B90" s="839" t="str">
        <f>CONCATENATE("Items para Plan Operativo ",'[1]PDI-03'!E44)</f>
        <v xml:space="preserve">Items para Plan Operativo </v>
      </c>
      <c r="C90" s="839"/>
      <c r="D90" s="630" t="s">
        <v>101</v>
      </c>
      <c r="E90" s="631" t="s">
        <v>1219</v>
      </c>
      <c r="F90" s="631" t="s">
        <v>1220</v>
      </c>
      <c r="G90" s="631" t="s">
        <v>1221</v>
      </c>
      <c r="H90" s="631" t="s">
        <v>1222</v>
      </c>
      <c r="I90" s="631" t="s">
        <v>1223</v>
      </c>
      <c r="J90" s="631" t="s">
        <v>1224</v>
      </c>
      <c r="K90" s="632" t="s">
        <v>32</v>
      </c>
      <c r="L90" s="629"/>
      <c r="M90" s="629"/>
      <c r="N90" s="629"/>
      <c r="O90" s="633"/>
      <c r="P90" s="629"/>
      <c r="Q90" s="629"/>
      <c r="R90" s="629"/>
      <c r="S90" s="629"/>
    </row>
    <row r="91" spans="2:19" s="618" customFormat="1" ht="33" hidden="1" x14ac:dyDescent="0.3">
      <c r="B91" s="631">
        <v>1</v>
      </c>
      <c r="C91" s="635" t="s">
        <v>1225</v>
      </c>
      <c r="D91" s="636"/>
      <c r="E91" s="637">
        <v>0</v>
      </c>
      <c r="F91" s="637">
        <v>0</v>
      </c>
      <c r="G91" s="637">
        <v>0</v>
      </c>
      <c r="H91" s="637"/>
      <c r="I91" s="637"/>
      <c r="J91" s="637">
        <v>0</v>
      </c>
      <c r="K91" s="638">
        <f>SUM(E91:J91)</f>
        <v>0</v>
      </c>
      <c r="L91" s="629"/>
      <c r="M91" s="629"/>
      <c r="N91" s="629"/>
      <c r="O91" s="633"/>
      <c r="P91" s="629"/>
      <c r="Q91" s="629"/>
      <c r="R91" s="629"/>
      <c r="S91" s="629"/>
    </row>
    <row r="92" spans="2:19" s="618" customFormat="1" ht="16.5" hidden="1" x14ac:dyDescent="0.3">
      <c r="B92" s="631">
        <v>2</v>
      </c>
      <c r="C92" s="635" t="s">
        <v>1226</v>
      </c>
      <c r="D92" s="636"/>
      <c r="E92" s="637">
        <v>0</v>
      </c>
      <c r="F92" s="637">
        <v>0</v>
      </c>
      <c r="G92" s="637">
        <v>0</v>
      </c>
      <c r="H92" s="637"/>
      <c r="I92" s="637"/>
      <c r="J92" s="637">
        <v>0</v>
      </c>
      <c r="K92" s="638">
        <f t="shared" ref="K92:K99" si="10">SUM(E92:J92)</f>
        <v>0</v>
      </c>
      <c r="L92" s="629"/>
      <c r="M92" s="629"/>
      <c r="N92" s="629"/>
      <c r="O92" s="633"/>
      <c r="P92" s="629"/>
      <c r="Q92" s="629"/>
      <c r="R92" s="629"/>
      <c r="S92" s="629"/>
    </row>
    <row r="93" spans="2:19" s="618" customFormat="1" ht="16.5" hidden="1" x14ac:dyDescent="0.3">
      <c r="B93" s="631">
        <v>3</v>
      </c>
      <c r="C93" s="635" t="s">
        <v>1227</v>
      </c>
      <c r="D93" s="636"/>
      <c r="E93" s="637">
        <v>0</v>
      </c>
      <c r="F93" s="637">
        <v>0</v>
      </c>
      <c r="G93" s="637">
        <v>0</v>
      </c>
      <c r="H93" s="637"/>
      <c r="I93" s="637"/>
      <c r="J93" s="637">
        <v>0</v>
      </c>
      <c r="K93" s="638">
        <f t="shared" si="10"/>
        <v>0</v>
      </c>
      <c r="L93" s="629"/>
      <c r="M93" s="629"/>
      <c r="N93" s="629"/>
      <c r="O93" s="633"/>
      <c r="P93" s="629"/>
      <c r="Q93" s="629"/>
      <c r="R93" s="629"/>
      <c r="S93" s="629"/>
    </row>
    <row r="94" spans="2:19" s="618" customFormat="1" ht="16.5" hidden="1" x14ac:dyDescent="0.3">
      <c r="B94" s="631">
        <v>4</v>
      </c>
      <c r="C94" s="635" t="s">
        <v>857</v>
      </c>
      <c r="D94" s="636"/>
      <c r="E94" s="637">
        <v>0</v>
      </c>
      <c r="F94" s="637">
        <v>0</v>
      </c>
      <c r="G94" s="637">
        <v>0</v>
      </c>
      <c r="H94" s="637"/>
      <c r="I94" s="637"/>
      <c r="J94" s="637">
        <v>0</v>
      </c>
      <c r="K94" s="638">
        <f t="shared" si="10"/>
        <v>0</v>
      </c>
      <c r="L94" s="629"/>
      <c r="M94" s="629"/>
      <c r="N94" s="629"/>
      <c r="O94" s="633"/>
      <c r="P94" s="629"/>
      <c r="Q94" s="629"/>
      <c r="R94" s="629"/>
      <c r="S94" s="629"/>
    </row>
    <row r="95" spans="2:19" s="618" customFormat="1" ht="16.5" hidden="1" x14ac:dyDescent="0.3">
      <c r="B95" s="631">
        <v>5</v>
      </c>
      <c r="C95" s="635" t="s">
        <v>1228</v>
      </c>
      <c r="D95" s="636"/>
      <c r="E95" s="637">
        <v>0</v>
      </c>
      <c r="F95" s="637">
        <v>0</v>
      </c>
      <c r="G95" s="637">
        <v>0</v>
      </c>
      <c r="H95" s="637"/>
      <c r="I95" s="637"/>
      <c r="J95" s="637">
        <v>0</v>
      </c>
      <c r="K95" s="638">
        <f t="shared" si="10"/>
        <v>0</v>
      </c>
      <c r="L95" s="629"/>
      <c r="M95" s="629"/>
      <c r="N95" s="629"/>
      <c r="O95" s="633"/>
      <c r="P95" s="629"/>
      <c r="Q95" s="629"/>
      <c r="R95" s="629"/>
      <c r="S95" s="629"/>
    </row>
    <row r="96" spans="2:19" s="618" customFormat="1" ht="16.5" hidden="1" x14ac:dyDescent="0.3">
      <c r="B96" s="631">
        <f>1+B95</f>
        <v>6</v>
      </c>
      <c r="C96" s="635" t="s">
        <v>1229</v>
      </c>
      <c r="D96" s="636"/>
      <c r="E96" s="637">
        <v>0</v>
      </c>
      <c r="F96" s="637">
        <v>0</v>
      </c>
      <c r="G96" s="637">
        <v>0</v>
      </c>
      <c r="H96" s="637"/>
      <c r="I96" s="637"/>
      <c r="J96" s="637">
        <v>0</v>
      </c>
      <c r="K96" s="638">
        <f t="shared" si="10"/>
        <v>0</v>
      </c>
      <c r="L96" s="629"/>
      <c r="M96" s="629"/>
      <c r="N96" s="629"/>
      <c r="O96" s="633"/>
      <c r="P96" s="629"/>
      <c r="Q96" s="629"/>
      <c r="R96" s="629"/>
      <c r="S96" s="629"/>
    </row>
    <row r="97" spans="2:19" s="618" customFormat="1" ht="33" hidden="1" x14ac:dyDescent="0.3">
      <c r="B97" s="631">
        <f t="shared" ref="B97:B99" si="11">1+B96</f>
        <v>7</v>
      </c>
      <c r="C97" s="635" t="s">
        <v>1230</v>
      </c>
      <c r="D97" s="649"/>
      <c r="E97" s="637">
        <v>0</v>
      </c>
      <c r="F97" s="637">
        <v>0</v>
      </c>
      <c r="G97" s="637">
        <v>0</v>
      </c>
      <c r="H97" s="637"/>
      <c r="I97" s="637"/>
      <c r="J97" s="637">
        <v>0</v>
      </c>
      <c r="K97" s="638">
        <f t="shared" si="10"/>
        <v>0</v>
      </c>
      <c r="L97" s="629"/>
      <c r="M97" s="629"/>
      <c r="N97" s="629"/>
      <c r="O97" s="633"/>
      <c r="P97" s="629"/>
      <c r="Q97" s="629"/>
      <c r="R97" s="629"/>
      <c r="S97" s="629"/>
    </row>
    <row r="98" spans="2:19" s="618" customFormat="1" ht="33" hidden="1" x14ac:dyDescent="0.3">
      <c r="B98" s="631">
        <f t="shared" si="11"/>
        <v>8</v>
      </c>
      <c r="C98" s="635" t="s">
        <v>1231</v>
      </c>
      <c r="D98" s="636"/>
      <c r="E98" s="637">
        <v>0</v>
      </c>
      <c r="F98" s="637">
        <v>0</v>
      </c>
      <c r="G98" s="637">
        <v>0</v>
      </c>
      <c r="H98" s="637"/>
      <c r="I98" s="637"/>
      <c r="J98" s="637">
        <v>0</v>
      </c>
      <c r="K98" s="638">
        <f t="shared" si="10"/>
        <v>0</v>
      </c>
      <c r="L98" s="629"/>
      <c r="M98" s="629"/>
      <c r="N98" s="629"/>
      <c r="O98" s="633"/>
      <c r="P98" s="629"/>
      <c r="Q98" s="629"/>
      <c r="R98" s="629"/>
      <c r="S98" s="629"/>
    </row>
    <row r="99" spans="2:19" s="618" customFormat="1" ht="16.5" hidden="1" x14ac:dyDescent="0.3">
      <c r="B99" s="631">
        <f t="shared" si="11"/>
        <v>9</v>
      </c>
      <c r="C99" s="635" t="s">
        <v>1232</v>
      </c>
      <c r="D99" s="636"/>
      <c r="E99" s="637">
        <v>0</v>
      </c>
      <c r="F99" s="637">
        <v>0</v>
      </c>
      <c r="G99" s="637">
        <v>0</v>
      </c>
      <c r="H99" s="637"/>
      <c r="I99" s="637"/>
      <c r="J99" s="637">
        <v>0</v>
      </c>
      <c r="K99" s="638">
        <f t="shared" si="10"/>
        <v>0</v>
      </c>
      <c r="L99" s="629"/>
      <c r="M99" s="629"/>
      <c r="N99" s="629"/>
      <c r="O99" s="633"/>
      <c r="P99" s="629"/>
      <c r="Q99" s="629"/>
      <c r="R99" s="629"/>
      <c r="S99" s="629"/>
    </row>
    <row r="100" spans="2:19" s="618" customFormat="1" ht="16.5" hidden="1" x14ac:dyDescent="0.3">
      <c r="B100" s="641"/>
      <c r="C100" s="834" t="s">
        <v>32</v>
      </c>
      <c r="D100" s="835"/>
      <c r="E100" s="642">
        <f>SUM(E91:E99)</f>
        <v>0</v>
      </c>
      <c r="F100" s="642">
        <f>SUM(F91:F99)</f>
        <v>0</v>
      </c>
      <c r="G100" s="642">
        <f>SUM(G91:G99)</f>
        <v>0</v>
      </c>
      <c r="H100" s="642">
        <f t="shared" ref="H100:J100" si="12">SUM(H91:H99)</f>
        <v>0</v>
      </c>
      <c r="I100" s="642">
        <f t="shared" si="12"/>
        <v>0</v>
      </c>
      <c r="J100" s="642">
        <f t="shared" si="12"/>
        <v>0</v>
      </c>
      <c r="K100" s="642">
        <f>SUM(E100:J100)</f>
        <v>0</v>
      </c>
      <c r="L100" s="629"/>
      <c r="M100" s="629"/>
      <c r="N100" s="629"/>
      <c r="O100" s="633"/>
      <c r="P100" s="629"/>
      <c r="Q100" s="629"/>
      <c r="R100" s="629"/>
      <c r="S100" s="629"/>
    </row>
    <row r="101" spans="2:19" s="618" customFormat="1" ht="16.5" hidden="1" x14ac:dyDescent="0.3">
      <c r="B101" s="629"/>
      <c r="C101" s="629"/>
      <c r="D101" s="629"/>
      <c r="E101" s="629"/>
      <c r="F101" s="629"/>
      <c r="G101" s="629"/>
      <c r="H101" s="629"/>
      <c r="I101" s="629"/>
      <c r="J101" s="629"/>
      <c r="K101" s="629"/>
      <c r="L101" s="629"/>
      <c r="M101" s="629"/>
      <c r="N101" s="629"/>
      <c r="O101" s="633"/>
      <c r="P101" s="629"/>
      <c r="Q101" s="629"/>
      <c r="R101" s="629"/>
      <c r="S101" s="629"/>
    </row>
    <row r="102" spans="2:19" s="618" customFormat="1" ht="16.5" x14ac:dyDescent="0.3">
      <c r="B102" s="629"/>
      <c r="C102" s="629"/>
      <c r="D102" s="629"/>
      <c r="E102" s="629"/>
      <c r="F102" s="629"/>
      <c r="G102" s="629"/>
      <c r="H102" s="629"/>
      <c r="I102" s="629"/>
      <c r="J102" s="629"/>
      <c r="K102" s="629"/>
      <c r="L102" s="629"/>
      <c r="M102" s="629"/>
      <c r="N102" s="629"/>
      <c r="O102" s="633"/>
      <c r="P102" s="629"/>
      <c r="Q102" s="629"/>
      <c r="R102" s="629"/>
      <c r="S102" s="629"/>
    </row>
    <row r="103" spans="2:19" s="618" customFormat="1" ht="16.5" x14ac:dyDescent="0.3">
      <c r="B103" s="629"/>
      <c r="C103" s="629"/>
      <c r="D103" s="629"/>
      <c r="E103" s="629"/>
      <c r="F103" s="629"/>
      <c r="G103" s="629"/>
      <c r="H103" s="629"/>
      <c r="I103" s="629"/>
      <c r="J103" s="629"/>
      <c r="K103" s="629"/>
      <c r="L103" s="629"/>
      <c r="M103" s="629"/>
      <c r="N103" s="629"/>
      <c r="O103" s="633"/>
      <c r="P103" s="629"/>
      <c r="Q103" s="629"/>
      <c r="R103" s="629"/>
      <c r="S103" s="629"/>
    </row>
    <row r="104" spans="2:19" s="618" customFormat="1" ht="28.5" customHeight="1" x14ac:dyDescent="0.25">
      <c r="B104" s="718" t="s">
        <v>100</v>
      </c>
      <c r="C104" s="829" t="s">
        <v>1233</v>
      </c>
      <c r="D104" s="829"/>
      <c r="E104" s="829"/>
      <c r="F104" s="807"/>
      <c r="G104" s="807"/>
      <c r="H104" s="807"/>
      <c r="I104" s="807"/>
      <c r="J104" s="807"/>
      <c r="K104" s="807"/>
      <c r="L104" s="807"/>
      <c r="M104" s="807"/>
      <c r="N104" s="807"/>
      <c r="O104" s="650"/>
      <c r="P104" s="650"/>
      <c r="Q104" s="650"/>
      <c r="R104" s="650"/>
      <c r="S104" s="650"/>
    </row>
    <row r="105" spans="2:19" s="618" customFormat="1" ht="16.5" customHeight="1" x14ac:dyDescent="0.25">
      <c r="B105" s="719"/>
      <c r="C105" s="818" t="s">
        <v>1234</v>
      </c>
      <c r="D105" s="818" t="s">
        <v>1235</v>
      </c>
      <c r="E105" s="818" t="s">
        <v>1236</v>
      </c>
      <c r="F105" s="807"/>
      <c r="G105" s="807"/>
      <c r="H105" s="651"/>
      <c r="I105" s="651"/>
      <c r="J105" s="807"/>
      <c r="K105" s="807"/>
      <c r="L105" s="807"/>
      <c r="M105" s="807"/>
      <c r="N105" s="807"/>
      <c r="O105" s="619"/>
    </row>
    <row r="106" spans="2:19" s="618" customFormat="1" ht="16.5" customHeight="1" x14ac:dyDescent="0.25">
      <c r="B106" s="719"/>
      <c r="C106" s="818"/>
      <c r="D106" s="818"/>
      <c r="E106" s="818"/>
      <c r="F106" s="807"/>
      <c r="G106" s="807"/>
      <c r="H106" s="651"/>
      <c r="I106" s="651"/>
      <c r="J106" s="807"/>
      <c r="K106" s="807"/>
      <c r="L106" s="807"/>
      <c r="M106" s="807"/>
      <c r="N106" s="807"/>
      <c r="O106" s="619"/>
    </row>
    <row r="107" spans="2:19" s="618" customFormat="1" ht="16.5" customHeight="1" x14ac:dyDescent="0.25">
      <c r="B107" s="719"/>
      <c r="C107" s="818"/>
      <c r="D107" s="818"/>
      <c r="E107" s="818"/>
      <c r="F107" s="807"/>
      <c r="G107" s="807"/>
      <c r="H107" s="651"/>
      <c r="I107" s="651"/>
      <c r="J107" s="807"/>
      <c r="K107" s="807"/>
      <c r="L107" s="807"/>
      <c r="M107" s="807"/>
      <c r="N107" s="807"/>
      <c r="O107" s="619"/>
    </row>
    <row r="108" spans="2:19" s="618" customFormat="1" ht="16.5" customHeight="1" x14ac:dyDescent="0.25">
      <c r="B108" s="719"/>
      <c r="C108" s="818"/>
      <c r="D108" s="818"/>
      <c r="E108" s="818"/>
      <c r="F108" s="807"/>
      <c r="G108" s="807"/>
      <c r="H108" s="651"/>
      <c r="I108" s="651"/>
      <c r="J108" s="807"/>
      <c r="K108" s="807"/>
      <c r="L108" s="807"/>
      <c r="M108" s="807"/>
      <c r="N108" s="807"/>
      <c r="O108" s="619"/>
    </row>
    <row r="109" spans="2:19" s="618" customFormat="1" ht="16.5" x14ac:dyDescent="0.25">
      <c r="B109" s="778"/>
      <c r="C109" s="818"/>
      <c r="D109" s="818"/>
      <c r="E109" s="818"/>
      <c r="F109" s="807"/>
      <c r="G109" s="807"/>
      <c r="H109" s="651"/>
      <c r="I109" s="651"/>
      <c r="J109" s="807"/>
      <c r="K109" s="807"/>
      <c r="L109" s="807"/>
      <c r="M109" s="807"/>
      <c r="N109" s="807"/>
      <c r="O109" s="619"/>
    </row>
    <row r="110" spans="2:19" s="618" customFormat="1" ht="33" x14ac:dyDescent="0.25">
      <c r="B110" s="652" t="s">
        <v>1267</v>
      </c>
      <c r="C110" s="808">
        <f>'PDI-04 Ini'!D192</f>
        <v>167161000</v>
      </c>
      <c r="D110" s="831">
        <v>424663029</v>
      </c>
      <c r="E110" s="808">
        <f>C110-D110</f>
        <v>-257502029</v>
      </c>
      <c r="F110" s="653"/>
      <c r="G110" s="653"/>
      <c r="H110" s="653"/>
      <c r="I110" s="653"/>
      <c r="J110" s="653"/>
      <c r="K110" s="653"/>
      <c r="L110" s="653"/>
      <c r="M110" s="653"/>
      <c r="N110" s="653"/>
      <c r="O110" s="619"/>
    </row>
    <row r="111" spans="2:19" s="618" customFormat="1" ht="49.5" x14ac:dyDescent="0.25">
      <c r="B111" s="652" t="s">
        <v>1268</v>
      </c>
      <c r="C111" s="809"/>
      <c r="D111" s="832"/>
      <c r="E111" s="809"/>
      <c r="F111" s="653"/>
      <c r="G111" s="653"/>
      <c r="H111" s="653"/>
      <c r="I111" s="653"/>
      <c r="J111" s="653"/>
      <c r="K111" s="653"/>
      <c r="L111" s="653"/>
      <c r="M111" s="653"/>
      <c r="N111" s="653"/>
      <c r="O111" s="619"/>
    </row>
    <row r="112" spans="2:19" s="618" customFormat="1" ht="60" customHeight="1" x14ac:dyDescent="0.25">
      <c r="B112" s="652" t="s">
        <v>1270</v>
      </c>
      <c r="C112" s="810"/>
      <c r="D112" s="833"/>
      <c r="E112" s="810"/>
      <c r="F112" s="653"/>
      <c r="G112" s="653"/>
      <c r="H112" s="653"/>
      <c r="I112" s="653"/>
      <c r="J112" s="653"/>
      <c r="K112" s="653"/>
      <c r="L112" s="653"/>
      <c r="M112" s="653"/>
      <c r="N112" s="653"/>
      <c r="O112" s="619"/>
    </row>
    <row r="113" spans="2:19" s="618" customFormat="1" ht="16.5" x14ac:dyDescent="0.25">
      <c r="B113" s="654" t="s">
        <v>21</v>
      </c>
      <c r="C113" s="654">
        <f>SUM(C110:C112)</f>
        <v>167161000</v>
      </c>
      <c r="D113" s="654">
        <f>SUM(D110:D112)</f>
        <v>424663029</v>
      </c>
      <c r="E113" s="654">
        <f>SUM(E110:E112)</f>
        <v>-257502029</v>
      </c>
      <c r="F113" s="655"/>
      <c r="G113" s="655"/>
      <c r="H113" s="655"/>
      <c r="I113" s="655"/>
      <c r="J113" s="655"/>
      <c r="K113" s="656"/>
      <c r="L113" s="656"/>
      <c r="M113" s="656"/>
      <c r="N113" s="656"/>
      <c r="O113" s="656"/>
      <c r="R113" s="656"/>
      <c r="S113" s="656"/>
    </row>
    <row r="114" spans="2:19" s="618" customFormat="1" ht="16.5" x14ac:dyDescent="0.3">
      <c r="C114" s="657" t="s">
        <v>2</v>
      </c>
      <c r="D114" s="658">
        <f>D113/C113</f>
        <v>2.5404432194112263</v>
      </c>
      <c r="E114" s="658">
        <f>E113/C113</f>
        <v>-1.5404432194112263</v>
      </c>
      <c r="F114" s="619"/>
      <c r="G114" s="619"/>
      <c r="H114" s="619"/>
      <c r="I114" s="619"/>
      <c r="J114" s="619"/>
      <c r="K114" s="659"/>
      <c r="L114" s="659"/>
      <c r="M114" s="660"/>
      <c r="N114" s="633"/>
      <c r="O114" s="661">
        <v>941808560.23000002</v>
      </c>
      <c r="P114" s="629"/>
      <c r="Q114" s="629"/>
      <c r="R114" s="629"/>
      <c r="S114" s="629"/>
    </row>
    <row r="115" spans="2:19" s="618" customFormat="1" ht="16.5" x14ac:dyDescent="0.3">
      <c r="C115" s="662">
        <f>D114+E114</f>
        <v>1</v>
      </c>
      <c r="E115" s="663">
        <v>-57003193.562899947</v>
      </c>
      <c r="F115" s="664"/>
      <c r="G115" s="664"/>
      <c r="H115" s="664"/>
      <c r="I115" s="664"/>
      <c r="J115" s="664"/>
      <c r="K115" s="664"/>
      <c r="L115" s="664"/>
      <c r="M115" s="661"/>
      <c r="N115" s="661"/>
      <c r="O115" s="661">
        <v>54047675.089101434</v>
      </c>
      <c r="P115" s="647"/>
      <c r="Q115" s="647"/>
      <c r="R115" s="665"/>
      <c r="S115" s="665"/>
    </row>
    <row r="116" spans="2:19" s="618" customFormat="1" x14ac:dyDescent="0.25">
      <c r="F116" s="619"/>
      <c r="G116" s="619"/>
      <c r="H116" s="619"/>
      <c r="I116" s="619"/>
      <c r="J116" s="619"/>
      <c r="K116" s="619"/>
      <c r="L116" s="619"/>
      <c r="M116" s="619"/>
      <c r="N116" s="619"/>
      <c r="O116" s="619"/>
    </row>
    <row r="117" spans="2:19" s="618" customFormat="1" x14ac:dyDescent="0.25">
      <c r="F117" s="619"/>
      <c r="G117" s="619"/>
      <c r="H117" s="619"/>
      <c r="I117" s="619"/>
      <c r="J117" s="619"/>
      <c r="K117" s="619"/>
      <c r="L117" s="619"/>
      <c r="M117" s="619"/>
      <c r="N117" s="619"/>
      <c r="O117" s="619"/>
    </row>
    <row r="118" spans="2:19" s="618" customFormat="1" ht="27" customHeight="1" x14ac:dyDescent="0.25">
      <c r="B118" s="718" t="s">
        <v>100</v>
      </c>
      <c r="C118" s="829" t="s">
        <v>1240</v>
      </c>
      <c r="D118" s="829"/>
      <c r="E118" s="829"/>
      <c r="F118" s="807"/>
      <c r="G118" s="807"/>
      <c r="H118" s="807"/>
      <c r="I118" s="807"/>
      <c r="J118" s="807"/>
      <c r="K118" s="807"/>
      <c r="L118" s="807"/>
      <c r="M118" s="807"/>
      <c r="N118" s="807"/>
      <c r="O118" s="650"/>
    </row>
    <row r="119" spans="2:19" s="618" customFormat="1" ht="16.5" customHeight="1" x14ac:dyDescent="0.25">
      <c r="B119" s="719"/>
      <c r="C119" s="818" t="s">
        <v>1241</v>
      </c>
      <c r="D119" s="818" t="s">
        <v>1242</v>
      </c>
      <c r="E119" s="818" t="s">
        <v>1243</v>
      </c>
      <c r="F119" s="807"/>
      <c r="G119" s="807"/>
      <c r="H119" s="651"/>
      <c r="I119" s="651"/>
      <c r="J119" s="807"/>
      <c r="K119" s="807"/>
      <c r="L119" s="807"/>
      <c r="M119" s="807"/>
      <c r="N119" s="807"/>
      <c r="O119" s="619"/>
    </row>
    <row r="120" spans="2:19" s="618" customFormat="1" ht="16.5" customHeight="1" x14ac:dyDescent="0.25">
      <c r="B120" s="719"/>
      <c r="C120" s="818"/>
      <c r="D120" s="818"/>
      <c r="E120" s="818"/>
      <c r="F120" s="807"/>
      <c r="G120" s="807"/>
      <c r="H120" s="651"/>
      <c r="I120" s="651"/>
      <c r="J120" s="807"/>
      <c r="K120" s="807"/>
      <c r="L120" s="807"/>
      <c r="M120" s="807"/>
      <c r="N120" s="807"/>
      <c r="O120" s="619"/>
    </row>
    <row r="121" spans="2:19" s="618" customFormat="1" ht="16.5" customHeight="1" x14ac:dyDescent="0.25">
      <c r="B121" s="719"/>
      <c r="C121" s="818"/>
      <c r="D121" s="818"/>
      <c r="E121" s="818"/>
      <c r="F121" s="807"/>
      <c r="G121" s="807"/>
      <c r="H121" s="651"/>
      <c r="I121" s="651"/>
      <c r="J121" s="807"/>
      <c r="K121" s="807"/>
      <c r="L121" s="807"/>
      <c r="M121" s="807"/>
      <c r="N121" s="807"/>
      <c r="O121" s="619"/>
    </row>
    <row r="122" spans="2:19" s="618" customFormat="1" ht="19.5" customHeight="1" x14ac:dyDescent="0.25">
      <c r="B122" s="778"/>
      <c r="C122" s="818"/>
      <c r="D122" s="818"/>
      <c r="E122" s="818"/>
      <c r="F122" s="807"/>
      <c r="G122" s="807"/>
      <c r="H122" s="651"/>
      <c r="I122" s="651"/>
      <c r="J122" s="807"/>
      <c r="K122" s="807"/>
      <c r="L122" s="807"/>
      <c r="M122" s="807"/>
      <c r="N122" s="807"/>
      <c r="O122" s="619"/>
    </row>
    <row r="123" spans="2:19" s="618" customFormat="1" ht="33" x14ac:dyDescent="0.25">
      <c r="B123" s="652" t="s">
        <v>1267</v>
      </c>
      <c r="C123" s="808">
        <f>'PDI-04 Ini'!E192</f>
        <v>172175830</v>
      </c>
      <c r="D123" s="808">
        <v>164622620</v>
      </c>
      <c r="E123" s="808">
        <f>C123-D123</f>
        <v>7553210</v>
      </c>
      <c r="F123" s="813"/>
      <c r="G123" s="813"/>
      <c r="H123" s="666"/>
      <c r="I123" s="666"/>
      <c r="J123" s="813"/>
      <c r="K123" s="813"/>
      <c r="L123" s="813"/>
      <c r="M123" s="813"/>
      <c r="N123" s="813"/>
      <c r="O123" s="619"/>
    </row>
    <row r="124" spans="2:19" s="618" customFormat="1" ht="49.5" x14ac:dyDescent="0.25">
      <c r="B124" s="652" t="s">
        <v>1268</v>
      </c>
      <c r="C124" s="809"/>
      <c r="D124" s="809"/>
      <c r="E124" s="809"/>
      <c r="F124" s="813"/>
      <c r="G124" s="813"/>
      <c r="H124" s="666"/>
      <c r="I124" s="666"/>
      <c r="J124" s="813"/>
      <c r="K124" s="813"/>
      <c r="L124" s="813"/>
      <c r="M124" s="813"/>
      <c r="N124" s="813"/>
      <c r="O124" s="619"/>
    </row>
    <row r="125" spans="2:19" s="618" customFormat="1" ht="39.75" customHeight="1" x14ac:dyDescent="0.25">
      <c r="B125" s="652" t="s">
        <v>1270</v>
      </c>
      <c r="C125" s="810"/>
      <c r="D125" s="810"/>
      <c r="E125" s="810"/>
      <c r="F125" s="813"/>
      <c r="G125" s="813"/>
      <c r="H125" s="666"/>
      <c r="I125" s="666"/>
      <c r="J125" s="813"/>
      <c r="K125" s="813"/>
      <c r="L125" s="813"/>
      <c r="M125" s="813"/>
      <c r="N125" s="813"/>
      <c r="O125" s="619"/>
    </row>
    <row r="126" spans="2:19" s="618" customFormat="1" ht="16.5" x14ac:dyDescent="0.25">
      <c r="B126" s="654" t="s">
        <v>21</v>
      </c>
      <c r="C126" s="654">
        <f>SUM(C123:C125)</f>
        <v>172175830</v>
      </c>
      <c r="D126" s="654">
        <f>SUM(D123:D125)</f>
        <v>164622620</v>
      </c>
      <c r="E126" s="654">
        <f>SUM(E123:E125)</f>
        <v>7553210</v>
      </c>
      <c r="F126" s="655"/>
      <c r="G126" s="655"/>
      <c r="H126" s="655"/>
      <c r="I126" s="655"/>
      <c r="J126" s="655"/>
      <c r="K126" s="656"/>
      <c r="L126" s="656"/>
      <c r="M126" s="656"/>
      <c r="N126" s="656"/>
      <c r="O126" s="656"/>
    </row>
    <row r="127" spans="2:19" s="618" customFormat="1" ht="16.5" x14ac:dyDescent="0.3">
      <c r="C127" s="657" t="s">
        <v>2</v>
      </c>
      <c r="D127" s="658">
        <f>D126/C126</f>
        <v>0.95613083439179591</v>
      </c>
      <c r="E127" s="658">
        <f>E126/C126</f>
        <v>4.3869165608204128E-2</v>
      </c>
      <c r="F127" s="619"/>
      <c r="G127" s="619"/>
      <c r="H127" s="619"/>
      <c r="I127" s="619"/>
      <c r="J127" s="619"/>
      <c r="K127" s="659"/>
      <c r="L127" s="659"/>
      <c r="M127" s="660"/>
      <c r="N127" s="633"/>
      <c r="O127" s="661">
        <v>941808560.23000002</v>
      </c>
    </row>
    <row r="128" spans="2:19" s="618" customFormat="1" ht="16.5" x14ac:dyDescent="0.3">
      <c r="C128" s="662">
        <f>D127+E127</f>
        <v>1</v>
      </c>
      <c r="E128" s="663">
        <v>-57003193.562899947</v>
      </c>
      <c r="F128" s="664"/>
      <c r="G128" s="664"/>
      <c r="H128" s="664"/>
      <c r="I128" s="664"/>
      <c r="J128" s="664"/>
      <c r="K128" s="664"/>
      <c r="L128" s="664"/>
      <c r="M128" s="661"/>
      <c r="N128" s="661"/>
      <c r="O128" s="661">
        <v>54047675.089101434</v>
      </c>
    </row>
    <row r="129" spans="2:15" s="618" customFormat="1" x14ac:dyDescent="0.25">
      <c r="F129" s="619"/>
      <c r="G129" s="619"/>
      <c r="H129" s="619"/>
      <c r="I129" s="619"/>
      <c r="J129" s="619"/>
      <c r="K129" s="619"/>
      <c r="L129" s="619"/>
      <c r="M129" s="619"/>
      <c r="N129" s="619"/>
      <c r="O129" s="619"/>
    </row>
    <row r="130" spans="2:15" s="618" customFormat="1" x14ac:dyDescent="0.25">
      <c r="F130" s="619"/>
      <c r="G130" s="619"/>
      <c r="H130" s="619"/>
      <c r="I130" s="619"/>
      <c r="J130" s="619"/>
      <c r="K130" s="619"/>
      <c r="L130" s="619"/>
      <c r="M130" s="619"/>
      <c r="N130" s="619"/>
      <c r="O130" s="619"/>
    </row>
    <row r="131" spans="2:15" s="618" customFormat="1" x14ac:dyDescent="0.25">
      <c r="F131" s="619"/>
      <c r="G131" s="619"/>
      <c r="H131" s="619"/>
      <c r="I131" s="619"/>
      <c r="J131" s="619"/>
      <c r="K131" s="619"/>
      <c r="L131" s="619"/>
      <c r="M131" s="619"/>
      <c r="N131" s="619"/>
      <c r="O131" s="619"/>
    </row>
    <row r="132" spans="2:15" s="618" customFormat="1" ht="33.75" customHeight="1" x14ac:dyDescent="0.25">
      <c r="B132" s="718" t="s">
        <v>100</v>
      </c>
      <c r="C132" s="829" t="s">
        <v>1244</v>
      </c>
      <c r="D132" s="829"/>
      <c r="E132" s="829"/>
      <c r="F132" s="807"/>
      <c r="G132" s="807"/>
      <c r="H132" s="807"/>
      <c r="I132" s="807"/>
      <c r="J132" s="807"/>
      <c r="K132" s="807"/>
      <c r="L132" s="807"/>
      <c r="M132" s="807"/>
      <c r="N132" s="807"/>
      <c r="O132" s="650"/>
    </row>
    <row r="133" spans="2:15" s="618" customFormat="1" ht="15" customHeight="1" x14ac:dyDescent="0.25">
      <c r="B133" s="719"/>
      <c r="C133" s="818" t="s">
        <v>1245</v>
      </c>
      <c r="D133" s="818" t="s">
        <v>1246</v>
      </c>
      <c r="E133" s="818" t="s">
        <v>1247</v>
      </c>
      <c r="F133" s="807"/>
      <c r="G133" s="807"/>
      <c r="H133" s="651"/>
      <c r="I133" s="651"/>
      <c r="J133" s="807"/>
      <c r="K133" s="807"/>
      <c r="L133" s="807"/>
      <c r="M133" s="807"/>
      <c r="N133" s="807"/>
      <c r="O133" s="619"/>
    </row>
    <row r="134" spans="2:15" s="618" customFormat="1" ht="15" customHeight="1" x14ac:dyDescent="0.25">
      <c r="B134" s="719"/>
      <c r="C134" s="818"/>
      <c r="D134" s="818"/>
      <c r="E134" s="818"/>
      <c r="F134" s="807"/>
      <c r="G134" s="807"/>
      <c r="H134" s="651"/>
      <c r="I134" s="651"/>
      <c r="J134" s="807"/>
      <c r="K134" s="807"/>
      <c r="L134" s="807"/>
      <c r="M134" s="807"/>
      <c r="N134" s="807"/>
      <c r="O134" s="619"/>
    </row>
    <row r="135" spans="2:15" s="618" customFormat="1" ht="15" customHeight="1" x14ac:dyDescent="0.25">
      <c r="B135" s="719"/>
      <c r="C135" s="818"/>
      <c r="D135" s="818"/>
      <c r="E135" s="818"/>
      <c r="F135" s="807"/>
      <c r="G135" s="807"/>
      <c r="H135" s="651"/>
      <c r="I135" s="651"/>
      <c r="J135" s="807"/>
      <c r="K135" s="807"/>
      <c r="L135" s="807"/>
      <c r="M135" s="807"/>
      <c r="N135" s="807"/>
      <c r="O135" s="619"/>
    </row>
    <row r="136" spans="2:15" s="618" customFormat="1" ht="19.5" customHeight="1" x14ac:dyDescent="0.25">
      <c r="B136" s="778"/>
      <c r="C136" s="818"/>
      <c r="D136" s="818"/>
      <c r="E136" s="818"/>
      <c r="F136" s="807"/>
      <c r="G136" s="807"/>
      <c r="H136" s="651"/>
      <c r="I136" s="651"/>
      <c r="J136" s="807"/>
      <c r="K136" s="807"/>
      <c r="L136" s="807"/>
      <c r="M136" s="807"/>
      <c r="N136" s="807"/>
      <c r="O136" s="619"/>
    </row>
    <row r="137" spans="2:15" s="618" customFormat="1" ht="33" x14ac:dyDescent="0.25">
      <c r="B137" s="652" t="s">
        <v>1237</v>
      </c>
      <c r="C137" s="808">
        <f>'PDI-04 Ini'!F192</f>
        <v>177341104.90000001</v>
      </c>
      <c r="D137" s="831">
        <v>122297365</v>
      </c>
      <c r="E137" s="808">
        <f>C137-D137</f>
        <v>55043739.900000006</v>
      </c>
      <c r="F137" s="813"/>
      <c r="G137" s="813"/>
      <c r="H137" s="666"/>
      <c r="I137" s="666"/>
      <c r="J137" s="813"/>
      <c r="K137" s="813"/>
      <c r="L137" s="813"/>
      <c r="M137" s="813"/>
      <c r="N137" s="813"/>
      <c r="O137" s="813"/>
    </row>
    <row r="138" spans="2:15" s="618" customFormat="1" ht="49.5" x14ac:dyDescent="0.25">
      <c r="B138" s="652" t="s">
        <v>1238</v>
      </c>
      <c r="C138" s="809"/>
      <c r="D138" s="832"/>
      <c r="E138" s="809"/>
      <c r="F138" s="813"/>
      <c r="G138" s="813"/>
      <c r="H138" s="666"/>
      <c r="I138" s="666"/>
      <c r="J138" s="813"/>
      <c r="K138" s="813"/>
      <c r="L138" s="813"/>
      <c r="M138" s="813"/>
      <c r="N138" s="813"/>
      <c r="O138" s="813"/>
    </row>
    <row r="139" spans="2:15" s="618" customFormat="1" ht="16.5" x14ac:dyDescent="0.25">
      <c r="B139" s="652" t="s">
        <v>1239</v>
      </c>
      <c r="C139" s="809"/>
      <c r="D139" s="832"/>
      <c r="E139" s="809"/>
      <c r="F139" s="813"/>
      <c r="G139" s="813"/>
      <c r="H139" s="666"/>
      <c r="I139" s="666"/>
      <c r="J139" s="813"/>
      <c r="K139" s="813"/>
      <c r="L139" s="813"/>
      <c r="M139" s="813"/>
      <c r="N139" s="813"/>
      <c r="O139" s="813"/>
    </row>
    <row r="140" spans="2:15" s="618" customFormat="1" ht="16.5" x14ac:dyDescent="0.25">
      <c r="B140" s="654" t="s">
        <v>21</v>
      </c>
      <c r="C140" s="654">
        <f>SUM(C137:C139)</f>
        <v>177341104.90000001</v>
      </c>
      <c r="D140" s="654">
        <f>SUM(D137:D139)</f>
        <v>122297365</v>
      </c>
      <c r="E140" s="654">
        <f>SUM(E137:E139)</f>
        <v>55043739.900000006</v>
      </c>
      <c r="F140" s="655"/>
      <c r="G140" s="655"/>
      <c r="H140" s="655"/>
      <c r="I140" s="655"/>
      <c r="J140" s="655"/>
      <c r="K140" s="656"/>
      <c r="L140" s="656"/>
      <c r="M140" s="656"/>
      <c r="N140" s="656"/>
      <c r="O140" s="656"/>
    </row>
    <row r="141" spans="2:15" s="618" customFormat="1" ht="16.5" x14ac:dyDescent="0.3">
      <c r="C141" s="657" t="s">
        <v>2</v>
      </c>
      <c r="D141" s="658">
        <f>D140/C140</f>
        <v>0.68961657292572787</v>
      </c>
      <c r="E141" s="658">
        <f>E140/C140</f>
        <v>0.31038342707427219</v>
      </c>
      <c r="F141" s="619"/>
      <c r="G141" s="619"/>
      <c r="H141" s="619"/>
      <c r="I141" s="619"/>
      <c r="J141" s="619"/>
      <c r="K141" s="659"/>
      <c r="L141" s="659"/>
      <c r="M141" s="660"/>
      <c r="N141" s="633"/>
      <c r="O141" s="661">
        <v>941808560.23000002</v>
      </c>
    </row>
    <row r="142" spans="2:15" s="618" customFormat="1" ht="16.5" x14ac:dyDescent="0.3">
      <c r="C142" s="662">
        <f>D141+E141</f>
        <v>1</v>
      </c>
      <c r="E142" s="663">
        <v>-57003193.562899947</v>
      </c>
      <c r="F142" s="664"/>
      <c r="G142" s="664"/>
      <c r="H142" s="664"/>
      <c r="I142" s="664"/>
      <c r="J142" s="664"/>
      <c r="K142" s="664"/>
      <c r="L142" s="664"/>
      <c r="M142" s="661"/>
      <c r="N142" s="661"/>
      <c r="O142" s="661">
        <v>54047675.089101434</v>
      </c>
    </row>
    <row r="143" spans="2:15" s="618" customFormat="1" x14ac:dyDescent="0.25">
      <c r="F143" s="619"/>
      <c r="G143" s="619"/>
      <c r="H143" s="619"/>
      <c r="I143" s="619"/>
      <c r="J143" s="619"/>
      <c r="K143" s="619"/>
      <c r="L143" s="619"/>
      <c r="M143" s="619"/>
      <c r="N143" s="619"/>
      <c r="O143" s="619"/>
    </row>
    <row r="144" spans="2:15" s="618" customFormat="1" x14ac:dyDescent="0.25">
      <c r="F144" s="619"/>
      <c r="G144" s="619"/>
      <c r="H144" s="619"/>
      <c r="I144" s="619"/>
      <c r="J144" s="619"/>
      <c r="K144" s="619"/>
      <c r="L144" s="619"/>
      <c r="M144" s="619"/>
      <c r="N144" s="619"/>
      <c r="O144" s="619"/>
    </row>
    <row r="145" spans="2:15" s="618" customFormat="1" x14ac:dyDescent="0.25">
      <c r="F145" s="619"/>
      <c r="G145" s="619"/>
      <c r="H145" s="619"/>
      <c r="I145" s="619"/>
      <c r="J145" s="619"/>
      <c r="K145" s="619"/>
      <c r="L145" s="619"/>
      <c r="M145" s="619"/>
      <c r="N145" s="619"/>
      <c r="O145" s="619"/>
    </row>
    <row r="146" spans="2:15" s="618" customFormat="1" ht="16.5" x14ac:dyDescent="0.25">
      <c r="B146" s="718" t="s">
        <v>100</v>
      </c>
      <c r="C146" s="829" t="s">
        <v>1248</v>
      </c>
      <c r="D146" s="829"/>
      <c r="E146" s="829"/>
      <c r="F146" s="807"/>
      <c r="G146" s="807"/>
      <c r="H146" s="807"/>
      <c r="I146" s="807"/>
      <c r="J146" s="807"/>
      <c r="K146" s="807"/>
      <c r="L146" s="807"/>
      <c r="M146" s="807"/>
      <c r="N146" s="807"/>
      <c r="O146" s="619"/>
    </row>
    <row r="147" spans="2:15" s="618" customFormat="1" ht="16.5" x14ac:dyDescent="0.25">
      <c r="B147" s="719"/>
      <c r="C147" s="818" t="s">
        <v>1249</v>
      </c>
      <c r="D147" s="818" t="s">
        <v>1250</v>
      </c>
      <c r="E147" s="818" t="s">
        <v>1251</v>
      </c>
      <c r="F147" s="807"/>
      <c r="G147" s="807"/>
      <c r="H147" s="651"/>
      <c r="I147" s="651"/>
      <c r="J147" s="807"/>
      <c r="K147" s="807"/>
      <c r="L147" s="807"/>
      <c r="M147" s="807"/>
      <c r="N147" s="807"/>
      <c r="O147" s="619"/>
    </row>
    <row r="148" spans="2:15" s="618" customFormat="1" ht="16.5" x14ac:dyDescent="0.25">
      <c r="B148" s="719"/>
      <c r="C148" s="818"/>
      <c r="D148" s="818"/>
      <c r="E148" s="818"/>
      <c r="F148" s="807"/>
      <c r="G148" s="807"/>
      <c r="H148" s="651"/>
      <c r="I148" s="651"/>
      <c r="J148" s="807"/>
      <c r="K148" s="807"/>
      <c r="L148" s="807"/>
      <c r="M148" s="807"/>
      <c r="N148" s="807"/>
      <c r="O148" s="619"/>
    </row>
    <row r="149" spans="2:15" s="618" customFormat="1" ht="16.5" x14ac:dyDescent="0.25">
      <c r="B149" s="719"/>
      <c r="C149" s="818"/>
      <c r="D149" s="818"/>
      <c r="E149" s="818"/>
      <c r="F149" s="807"/>
      <c r="G149" s="807"/>
      <c r="H149" s="651"/>
      <c r="I149" s="651"/>
      <c r="J149" s="807"/>
      <c r="K149" s="807"/>
      <c r="L149" s="807"/>
      <c r="M149" s="807"/>
      <c r="N149" s="807"/>
      <c r="O149" s="619"/>
    </row>
    <row r="150" spans="2:15" s="618" customFormat="1" ht="16.5" x14ac:dyDescent="0.25">
      <c r="B150" s="778"/>
      <c r="C150" s="818"/>
      <c r="D150" s="818"/>
      <c r="E150" s="818"/>
      <c r="F150" s="807"/>
      <c r="G150" s="807"/>
      <c r="H150" s="651"/>
      <c r="I150" s="651"/>
      <c r="J150" s="807"/>
      <c r="K150" s="807"/>
      <c r="L150" s="807"/>
      <c r="M150" s="807"/>
      <c r="N150" s="807"/>
      <c r="O150" s="619"/>
    </row>
    <row r="151" spans="2:15" s="618" customFormat="1" ht="33" x14ac:dyDescent="0.25">
      <c r="B151" s="652" t="s">
        <v>1267</v>
      </c>
      <c r="C151" s="808">
        <f>'PDI-04 Ini'!G192</f>
        <v>182661338.04700002</v>
      </c>
      <c r="D151" s="808">
        <v>482259600</v>
      </c>
      <c r="E151" s="808">
        <f>C151-D151</f>
        <v>-299598261.95299995</v>
      </c>
      <c r="F151" s="813"/>
      <c r="G151" s="813"/>
      <c r="H151" s="666"/>
      <c r="I151" s="666"/>
      <c r="J151" s="813"/>
      <c r="K151" s="813"/>
      <c r="L151" s="813"/>
      <c r="M151" s="813"/>
      <c r="N151" s="813"/>
      <c r="O151" s="619"/>
    </row>
    <row r="152" spans="2:15" s="618" customFormat="1" ht="49.5" x14ac:dyDescent="0.25">
      <c r="B152" s="652" t="s">
        <v>1268</v>
      </c>
      <c r="C152" s="809"/>
      <c r="D152" s="809"/>
      <c r="E152" s="809"/>
      <c r="F152" s="813"/>
      <c r="G152" s="813"/>
      <c r="H152" s="666"/>
      <c r="I152" s="666"/>
      <c r="J152" s="813"/>
      <c r="K152" s="813"/>
      <c r="L152" s="813"/>
      <c r="M152" s="813"/>
      <c r="N152" s="813"/>
      <c r="O152" s="619"/>
    </row>
    <row r="153" spans="2:15" s="618" customFormat="1" ht="33" x14ac:dyDescent="0.25">
      <c r="B153" s="652" t="s">
        <v>1270</v>
      </c>
      <c r="C153" s="809"/>
      <c r="D153" s="809"/>
      <c r="E153" s="809"/>
      <c r="F153" s="813"/>
      <c r="G153" s="813"/>
      <c r="H153" s="666"/>
      <c r="I153" s="666"/>
      <c r="J153" s="813"/>
      <c r="K153" s="813"/>
      <c r="L153" s="813"/>
      <c r="M153" s="813"/>
      <c r="N153" s="813"/>
      <c r="O153" s="619"/>
    </row>
    <row r="154" spans="2:15" s="618" customFormat="1" ht="16.5" x14ac:dyDescent="0.25">
      <c r="B154" s="654" t="s">
        <v>21</v>
      </c>
      <c r="C154" s="654">
        <f>SUM(C151:C153)</f>
        <v>182661338.04700002</v>
      </c>
      <c r="D154" s="654">
        <f>SUM(D151:D153)</f>
        <v>482259600</v>
      </c>
      <c r="E154" s="654">
        <f>SUM(E151:E153)</f>
        <v>-299598261.95299995</v>
      </c>
      <c r="F154" s="655"/>
      <c r="G154" s="655"/>
      <c r="H154" s="655"/>
      <c r="I154" s="655"/>
      <c r="J154" s="655"/>
      <c r="K154" s="656"/>
      <c r="L154" s="656"/>
      <c r="M154" s="656"/>
      <c r="N154" s="656"/>
      <c r="O154" s="619"/>
    </row>
    <row r="155" spans="2:15" s="618" customFormat="1" ht="16.5" x14ac:dyDescent="0.3">
      <c r="C155" s="657" t="s">
        <v>2</v>
      </c>
      <c r="D155" s="658">
        <f>D154/C154</f>
        <v>2.6401843168142745</v>
      </c>
      <c r="E155" s="658">
        <f>E154/C154</f>
        <v>-1.6401843168142745</v>
      </c>
      <c r="F155" s="619"/>
      <c r="G155" s="619"/>
      <c r="H155" s="619"/>
      <c r="I155" s="619"/>
      <c r="J155" s="619"/>
      <c r="K155" s="659"/>
      <c r="L155" s="659"/>
      <c r="M155" s="660"/>
      <c r="N155" s="633"/>
      <c r="O155" s="619"/>
    </row>
    <row r="156" spans="2:15" s="618" customFormat="1" ht="16.5" x14ac:dyDescent="0.3">
      <c r="C156" s="662">
        <f>D155+E155</f>
        <v>1</v>
      </c>
      <c r="E156" s="663">
        <v>-57003193.562899947</v>
      </c>
      <c r="F156" s="664"/>
      <c r="G156" s="664"/>
      <c r="H156" s="664"/>
      <c r="I156" s="664"/>
      <c r="J156" s="664"/>
      <c r="K156" s="664"/>
      <c r="L156" s="664"/>
      <c r="M156" s="661"/>
      <c r="N156" s="661"/>
      <c r="O156" s="619"/>
    </row>
    <row r="157" spans="2:15" s="618" customFormat="1" x14ac:dyDescent="0.25">
      <c r="F157" s="619"/>
      <c r="G157" s="619"/>
      <c r="H157" s="619"/>
      <c r="I157" s="619"/>
      <c r="J157" s="619"/>
      <c r="K157" s="619"/>
      <c r="L157" s="619"/>
      <c r="M157" s="619"/>
      <c r="N157" s="619"/>
      <c r="O157" s="619"/>
    </row>
    <row r="158" spans="2:15" s="618" customFormat="1" x14ac:dyDescent="0.25">
      <c r="F158" s="619"/>
      <c r="G158" s="619"/>
      <c r="H158" s="619"/>
      <c r="I158" s="619"/>
      <c r="J158" s="619"/>
      <c r="K158" s="619"/>
      <c r="L158" s="619"/>
      <c r="M158" s="619"/>
      <c r="N158" s="619"/>
      <c r="O158" s="619"/>
    </row>
    <row r="159" spans="2:15" s="618" customFormat="1" x14ac:dyDescent="0.25">
      <c r="F159" s="619"/>
      <c r="G159" s="619"/>
      <c r="H159" s="619"/>
      <c r="I159" s="619"/>
      <c r="J159" s="619"/>
      <c r="K159" s="619"/>
      <c r="L159" s="619"/>
      <c r="M159" s="619"/>
      <c r="N159" s="619"/>
      <c r="O159" s="619"/>
    </row>
    <row r="160" spans="2:15" s="618" customFormat="1" ht="16.5" x14ac:dyDescent="0.25">
      <c r="B160" s="718" t="s">
        <v>100</v>
      </c>
      <c r="C160" s="829" t="s">
        <v>1252</v>
      </c>
      <c r="D160" s="829"/>
      <c r="E160" s="829"/>
      <c r="F160" s="807"/>
      <c r="G160" s="807"/>
      <c r="H160" s="807"/>
      <c r="I160" s="807"/>
      <c r="J160" s="807"/>
      <c r="K160" s="807"/>
      <c r="L160" s="807"/>
      <c r="M160" s="807"/>
      <c r="N160" s="807"/>
      <c r="O160" s="619"/>
    </row>
    <row r="161" spans="2:15" s="618" customFormat="1" ht="16.5" x14ac:dyDescent="0.25">
      <c r="B161" s="719"/>
      <c r="C161" s="818" t="s">
        <v>1253</v>
      </c>
      <c r="D161" s="818" t="s">
        <v>1254</v>
      </c>
      <c r="E161" s="818" t="s">
        <v>1255</v>
      </c>
      <c r="F161" s="807"/>
      <c r="G161" s="807"/>
      <c r="H161" s="651"/>
      <c r="I161" s="651"/>
      <c r="J161" s="807"/>
      <c r="K161" s="807"/>
      <c r="L161" s="807"/>
      <c r="M161" s="807"/>
      <c r="N161" s="807"/>
      <c r="O161" s="619"/>
    </row>
    <row r="162" spans="2:15" s="618" customFormat="1" ht="16.5" x14ac:dyDescent="0.25">
      <c r="B162" s="719"/>
      <c r="C162" s="818"/>
      <c r="D162" s="818"/>
      <c r="E162" s="818"/>
      <c r="F162" s="807"/>
      <c r="G162" s="807"/>
      <c r="H162" s="651"/>
      <c r="I162" s="651"/>
      <c r="J162" s="807"/>
      <c r="K162" s="807"/>
      <c r="L162" s="807"/>
      <c r="M162" s="807"/>
      <c r="N162" s="807"/>
      <c r="O162" s="619"/>
    </row>
    <row r="163" spans="2:15" s="618" customFormat="1" ht="16.5" x14ac:dyDescent="0.25">
      <c r="B163" s="719"/>
      <c r="C163" s="818"/>
      <c r="D163" s="818"/>
      <c r="E163" s="818"/>
      <c r="F163" s="807"/>
      <c r="G163" s="807"/>
      <c r="H163" s="651"/>
      <c r="I163" s="651"/>
      <c r="J163" s="807"/>
      <c r="K163" s="807"/>
      <c r="L163" s="807"/>
      <c r="M163" s="807"/>
      <c r="N163" s="807"/>
      <c r="O163" s="619"/>
    </row>
    <row r="164" spans="2:15" s="618" customFormat="1" ht="16.5" x14ac:dyDescent="0.25">
      <c r="B164" s="778"/>
      <c r="C164" s="818"/>
      <c r="D164" s="818"/>
      <c r="E164" s="818"/>
      <c r="F164" s="807"/>
      <c r="G164" s="807"/>
      <c r="H164" s="651"/>
      <c r="I164" s="651"/>
      <c r="J164" s="807"/>
      <c r="K164" s="807"/>
      <c r="L164" s="807"/>
      <c r="M164" s="807"/>
      <c r="N164" s="807"/>
      <c r="O164" s="619"/>
    </row>
    <row r="165" spans="2:15" s="618" customFormat="1" ht="45" customHeight="1" x14ac:dyDescent="0.25">
      <c r="B165" s="652" t="s">
        <v>1267</v>
      </c>
      <c r="C165" s="808">
        <f>'PDI-04 Ini'!H192</f>
        <v>188141178.18841001</v>
      </c>
      <c r="D165" s="808">
        <v>189977018</v>
      </c>
      <c r="E165" s="808">
        <f>C165-D165</f>
        <v>-1835839.8115899861</v>
      </c>
      <c r="F165" s="813"/>
      <c r="G165" s="813"/>
      <c r="H165" s="666"/>
      <c r="I165" s="666"/>
      <c r="J165" s="813"/>
      <c r="K165" s="813"/>
      <c r="L165" s="813"/>
      <c r="M165" s="813"/>
      <c r="N165" s="813"/>
      <c r="O165" s="619"/>
    </row>
    <row r="166" spans="2:15" s="618" customFormat="1" ht="45" customHeight="1" x14ac:dyDescent="0.25">
      <c r="B166" s="652" t="s">
        <v>1268</v>
      </c>
      <c r="C166" s="809"/>
      <c r="D166" s="809"/>
      <c r="E166" s="809"/>
      <c r="F166" s="813"/>
      <c r="G166" s="813"/>
      <c r="H166" s="666"/>
      <c r="I166" s="666"/>
      <c r="J166" s="813"/>
      <c r="K166" s="813"/>
      <c r="L166" s="813"/>
      <c r="M166" s="813"/>
      <c r="N166" s="813"/>
      <c r="O166" s="619"/>
    </row>
    <row r="167" spans="2:15" s="618" customFormat="1" ht="33" x14ac:dyDescent="0.25">
      <c r="B167" s="652" t="s">
        <v>1270</v>
      </c>
      <c r="C167" s="809"/>
      <c r="D167" s="809"/>
      <c r="E167" s="809"/>
      <c r="F167" s="813"/>
      <c r="G167" s="813"/>
      <c r="H167" s="666"/>
      <c r="I167" s="666"/>
      <c r="J167" s="813"/>
      <c r="K167" s="813"/>
      <c r="L167" s="813"/>
      <c r="M167" s="813"/>
      <c r="N167" s="813"/>
      <c r="O167" s="619"/>
    </row>
    <row r="168" spans="2:15" s="618" customFormat="1" ht="16.5" x14ac:dyDescent="0.25">
      <c r="B168" s="654" t="s">
        <v>21</v>
      </c>
      <c r="C168" s="654">
        <f>SUM(C165:C167)</f>
        <v>188141178.18841001</v>
      </c>
      <c r="D168" s="654">
        <f>SUM(D165:D167)</f>
        <v>189977018</v>
      </c>
      <c r="E168" s="654">
        <f>SUM(E165:E167)</f>
        <v>-1835839.8115899861</v>
      </c>
      <c r="F168" s="655"/>
      <c r="G168" s="655"/>
      <c r="H168" s="655"/>
      <c r="I168" s="655"/>
      <c r="J168" s="655"/>
      <c r="K168" s="656"/>
      <c r="L168" s="656"/>
      <c r="M168" s="656"/>
      <c r="N168" s="656"/>
      <c r="O168" s="619"/>
    </row>
    <row r="169" spans="2:15" s="618" customFormat="1" ht="16.5" x14ac:dyDescent="0.3">
      <c r="C169" s="657" t="s">
        <v>2</v>
      </c>
      <c r="D169" s="658">
        <f>D168/C168</f>
        <v>1.0097577777989224</v>
      </c>
      <c r="E169" s="658">
        <f>E168/C168</f>
        <v>-9.7577777989224825E-3</v>
      </c>
      <c r="F169" s="619"/>
      <c r="G169" s="619"/>
      <c r="H169" s="619"/>
      <c r="I169" s="619"/>
      <c r="J169" s="619"/>
      <c r="K169" s="659"/>
      <c r="L169" s="659"/>
      <c r="M169" s="660"/>
      <c r="N169" s="633"/>
      <c r="O169" s="619"/>
    </row>
    <row r="170" spans="2:15" s="618" customFormat="1" ht="16.5" x14ac:dyDescent="0.3">
      <c r="C170" s="662">
        <f>D169+E169</f>
        <v>0.99999999999999989</v>
      </c>
      <c r="E170" s="663">
        <v>-57003193.562899947</v>
      </c>
      <c r="F170" s="664"/>
      <c r="G170" s="664"/>
      <c r="H170" s="664"/>
      <c r="I170" s="664"/>
      <c r="J170" s="664"/>
      <c r="K170" s="664"/>
      <c r="L170" s="664"/>
      <c r="M170" s="661"/>
      <c r="N170" s="661"/>
      <c r="O170" s="619"/>
    </row>
    <row r="171" spans="2:15" s="618" customFormat="1" x14ac:dyDescent="0.25">
      <c r="F171" s="619"/>
      <c r="G171" s="619"/>
      <c r="H171" s="619"/>
      <c r="I171" s="619"/>
      <c r="J171" s="619"/>
      <c r="K171" s="619"/>
      <c r="L171" s="619"/>
      <c r="M171" s="619"/>
      <c r="N171" s="619"/>
      <c r="O171" s="619"/>
    </row>
    <row r="172" spans="2:15" s="618" customFormat="1" x14ac:dyDescent="0.25">
      <c r="F172" s="619"/>
      <c r="G172" s="619"/>
      <c r="H172" s="619"/>
      <c r="I172" s="619"/>
      <c r="J172" s="619"/>
      <c r="K172" s="619"/>
      <c r="L172" s="619"/>
      <c r="M172" s="619"/>
      <c r="N172" s="619"/>
      <c r="O172" s="619"/>
    </row>
    <row r="173" spans="2:15" s="618" customFormat="1" x14ac:dyDescent="0.25">
      <c r="F173" s="619"/>
      <c r="G173" s="619"/>
      <c r="H173" s="619"/>
      <c r="I173" s="619"/>
      <c r="J173" s="619"/>
      <c r="K173" s="619"/>
      <c r="L173" s="619"/>
      <c r="M173" s="619"/>
      <c r="N173" s="619"/>
      <c r="O173" s="619"/>
    </row>
    <row r="174" spans="2:15" s="618" customFormat="1" ht="31.5" customHeight="1" x14ac:dyDescent="0.25">
      <c r="B174" s="826" t="s">
        <v>100</v>
      </c>
      <c r="C174" s="829" t="s">
        <v>1256</v>
      </c>
      <c r="D174" s="829"/>
      <c r="E174" s="829"/>
      <c r="F174" s="830"/>
      <c r="G174" s="830"/>
      <c r="H174" s="830"/>
      <c r="I174" s="830"/>
      <c r="J174" s="830"/>
      <c r="K174" s="830"/>
      <c r="L174" s="830"/>
      <c r="M174" s="830"/>
      <c r="N174" s="830"/>
      <c r="O174" s="650"/>
    </row>
    <row r="175" spans="2:15" s="618" customFormat="1" ht="16.5" customHeight="1" x14ac:dyDescent="0.25">
      <c r="B175" s="827"/>
      <c r="C175" s="818" t="s">
        <v>1257</v>
      </c>
      <c r="D175" s="818" t="s">
        <v>1258</v>
      </c>
      <c r="E175" s="818" t="s">
        <v>1259</v>
      </c>
      <c r="F175" s="830"/>
      <c r="G175" s="830"/>
      <c r="H175" s="602"/>
      <c r="I175" s="602"/>
      <c r="J175" s="830"/>
      <c r="K175" s="830"/>
      <c r="L175" s="830"/>
      <c r="M175" s="830"/>
      <c r="N175" s="830"/>
      <c r="O175" s="619"/>
    </row>
    <row r="176" spans="2:15" s="618" customFormat="1" ht="16.5" customHeight="1" x14ac:dyDescent="0.25">
      <c r="B176" s="827"/>
      <c r="C176" s="818"/>
      <c r="D176" s="818"/>
      <c r="E176" s="818"/>
      <c r="F176" s="830"/>
      <c r="G176" s="830"/>
      <c r="H176" s="602"/>
      <c r="I176" s="602"/>
      <c r="J176" s="830"/>
      <c r="K176" s="830"/>
      <c r="L176" s="830"/>
      <c r="M176" s="830"/>
      <c r="N176" s="830"/>
      <c r="O176" s="619"/>
    </row>
    <row r="177" spans="2:19" s="618" customFormat="1" ht="16.5" customHeight="1" x14ac:dyDescent="0.25">
      <c r="B177" s="827"/>
      <c r="C177" s="818"/>
      <c r="D177" s="818"/>
      <c r="E177" s="818"/>
      <c r="F177" s="830"/>
      <c r="G177" s="830"/>
      <c r="H177" s="602"/>
      <c r="I177" s="602"/>
      <c r="J177" s="830"/>
      <c r="K177" s="830"/>
      <c r="L177" s="830"/>
      <c r="M177" s="830"/>
      <c r="N177" s="830"/>
      <c r="O177" s="619"/>
    </row>
    <row r="178" spans="2:19" s="618" customFormat="1" ht="15" customHeight="1" x14ac:dyDescent="0.25">
      <c r="B178" s="828"/>
      <c r="C178" s="818"/>
      <c r="D178" s="818"/>
      <c r="E178" s="818"/>
      <c r="F178" s="830"/>
      <c r="G178" s="830"/>
      <c r="H178" s="602"/>
      <c r="I178" s="602"/>
      <c r="J178" s="830"/>
      <c r="K178" s="830"/>
      <c r="L178" s="830"/>
      <c r="M178" s="830"/>
      <c r="N178" s="830"/>
      <c r="O178" s="619"/>
    </row>
    <row r="179" spans="2:19" s="618" customFormat="1" ht="33" x14ac:dyDescent="0.25">
      <c r="B179" s="652" t="s">
        <v>1267</v>
      </c>
      <c r="C179" s="808">
        <f>'PDI-04 Ini'!I192</f>
        <v>193785413.53406233</v>
      </c>
      <c r="D179" s="808">
        <v>136097802</v>
      </c>
      <c r="E179" s="808">
        <f>C179-D179</f>
        <v>57687611.534062326</v>
      </c>
      <c r="F179" s="813"/>
      <c r="G179" s="813"/>
      <c r="H179" s="666"/>
      <c r="I179" s="666"/>
      <c r="J179" s="813"/>
      <c r="K179" s="813"/>
      <c r="L179" s="813"/>
      <c r="M179" s="813"/>
      <c r="N179" s="813"/>
      <c r="O179" s="619"/>
    </row>
    <row r="180" spans="2:19" s="618" customFormat="1" ht="49.5" x14ac:dyDescent="0.25">
      <c r="B180" s="652" t="s">
        <v>1268</v>
      </c>
      <c r="C180" s="809"/>
      <c r="D180" s="809"/>
      <c r="E180" s="809"/>
      <c r="F180" s="813"/>
      <c r="G180" s="813"/>
      <c r="H180" s="666"/>
      <c r="I180" s="666"/>
      <c r="J180" s="813"/>
      <c r="K180" s="813"/>
      <c r="L180" s="813"/>
      <c r="M180" s="813"/>
      <c r="N180" s="813"/>
      <c r="O180" s="619"/>
    </row>
    <row r="181" spans="2:19" s="618" customFormat="1" ht="49.5" x14ac:dyDescent="0.25">
      <c r="B181" s="652" t="s">
        <v>1271</v>
      </c>
      <c r="C181" s="809"/>
      <c r="D181" s="809"/>
      <c r="E181" s="809"/>
      <c r="F181" s="813"/>
      <c r="G181" s="813"/>
      <c r="H181" s="666"/>
      <c r="I181" s="666"/>
      <c r="J181" s="813"/>
      <c r="K181" s="813"/>
      <c r="L181" s="813"/>
      <c r="M181" s="813"/>
      <c r="N181" s="813"/>
      <c r="O181" s="619"/>
    </row>
    <row r="182" spans="2:19" s="618" customFormat="1" ht="16.5" x14ac:dyDescent="0.25">
      <c r="B182" s="654" t="s">
        <v>21</v>
      </c>
      <c r="C182" s="654">
        <f>SUM(C179:C181)</f>
        <v>193785413.53406233</v>
      </c>
      <c r="D182" s="654">
        <f>SUM(D179:D181)</f>
        <v>136097802</v>
      </c>
      <c r="E182" s="654">
        <f>SUM(E179:E181)</f>
        <v>57687611.534062326</v>
      </c>
      <c r="F182" s="655"/>
      <c r="G182" s="655"/>
      <c r="H182" s="655"/>
      <c r="I182" s="655"/>
      <c r="J182" s="655"/>
      <c r="K182" s="656"/>
      <c r="L182" s="656"/>
      <c r="M182" s="656"/>
      <c r="N182" s="656"/>
      <c r="O182" s="656"/>
    </row>
    <row r="183" spans="2:19" s="618" customFormat="1" ht="16.5" x14ac:dyDescent="0.3">
      <c r="C183" s="657" t="s">
        <v>2</v>
      </c>
      <c r="D183" s="658">
        <f>D182/C182</f>
        <v>0.7023119001476219</v>
      </c>
      <c r="E183" s="658">
        <f>E182/C182</f>
        <v>0.2976880998523781</v>
      </c>
      <c r="F183" s="619"/>
      <c r="G183" s="619"/>
      <c r="H183" s="619"/>
      <c r="I183" s="619"/>
      <c r="J183" s="619"/>
      <c r="K183" s="659"/>
      <c r="L183" s="659"/>
      <c r="M183" s="660"/>
      <c r="N183" s="633"/>
      <c r="O183" s="661">
        <v>941808560.23000002</v>
      </c>
    </row>
    <row r="184" spans="2:19" s="618" customFormat="1" ht="16.5" x14ac:dyDescent="0.3">
      <c r="C184" s="662">
        <f>D183+E183</f>
        <v>1</v>
      </c>
      <c r="E184" s="663">
        <v>-57003193.562899947</v>
      </c>
      <c r="F184" s="664"/>
      <c r="G184" s="664"/>
      <c r="H184" s="664"/>
      <c r="I184" s="664"/>
      <c r="J184" s="664"/>
      <c r="K184" s="664"/>
      <c r="L184" s="664"/>
      <c r="M184" s="661"/>
      <c r="N184" s="661"/>
      <c r="O184" s="661">
        <v>54047675.089101434</v>
      </c>
    </row>
    <row r="185" spans="2:19" s="618" customFormat="1" ht="16.5" x14ac:dyDescent="0.3">
      <c r="C185" s="667"/>
      <c r="E185" s="663"/>
      <c r="F185" s="663"/>
      <c r="G185" s="663"/>
      <c r="H185" s="663"/>
      <c r="I185" s="663"/>
      <c r="J185" s="663"/>
      <c r="K185" s="663"/>
      <c r="L185" s="663"/>
      <c r="M185" s="668"/>
      <c r="N185" s="668"/>
      <c r="O185" s="661"/>
    </row>
    <row r="186" spans="2:19" s="618" customFormat="1" ht="16.5" x14ac:dyDescent="0.3">
      <c r="C186" s="667"/>
      <c r="E186" s="663"/>
      <c r="F186" s="663"/>
      <c r="G186" s="663"/>
      <c r="H186" s="663"/>
      <c r="I186" s="663"/>
      <c r="J186" s="663"/>
      <c r="K186" s="663"/>
      <c r="L186" s="663"/>
      <c r="M186" s="668"/>
      <c r="N186" s="668"/>
      <c r="O186" s="661"/>
    </row>
    <row r="187" spans="2:19" s="618" customFormat="1" x14ac:dyDescent="0.25">
      <c r="B187" s="669"/>
      <c r="C187" s="669"/>
      <c r="D187" s="669"/>
      <c r="E187" s="669"/>
      <c r="F187" s="669"/>
      <c r="G187" s="669"/>
      <c r="H187" s="669"/>
      <c r="I187" s="669"/>
      <c r="J187" s="669"/>
      <c r="K187" s="669"/>
      <c r="L187" s="669"/>
      <c r="M187" s="669"/>
      <c r="N187" s="669"/>
      <c r="O187" s="625"/>
      <c r="P187" s="669"/>
      <c r="Q187" s="669"/>
      <c r="R187" s="669"/>
      <c r="S187" s="669"/>
    </row>
    <row r="188" spans="2:19" s="618" customFormat="1" ht="26.25" customHeight="1" x14ac:dyDescent="0.25">
      <c r="B188" s="814" t="s">
        <v>100</v>
      </c>
      <c r="C188" s="817" t="s">
        <v>1260</v>
      </c>
      <c r="D188" s="817"/>
      <c r="E188" s="817"/>
      <c r="F188" s="817"/>
      <c r="G188" s="817"/>
      <c r="H188" s="817"/>
      <c r="I188" s="817"/>
      <c r="J188" s="817"/>
      <c r="K188" s="817"/>
      <c r="L188" s="817"/>
      <c r="M188" s="817"/>
      <c r="N188" s="817"/>
      <c r="O188" s="817"/>
      <c r="P188" s="817"/>
      <c r="Q188" s="817"/>
      <c r="R188" s="817"/>
      <c r="S188" s="670"/>
    </row>
    <row r="189" spans="2:19" s="618" customFormat="1" ht="15" customHeight="1" x14ac:dyDescent="0.25">
      <c r="B189" s="815"/>
      <c r="C189" s="818" t="s">
        <v>1219</v>
      </c>
      <c r="D189" s="818" t="s">
        <v>1241</v>
      </c>
      <c r="E189" s="819" t="s">
        <v>1245</v>
      </c>
      <c r="F189" s="818" t="s">
        <v>1249</v>
      </c>
      <c r="G189" s="819" t="s">
        <v>1253</v>
      </c>
      <c r="H189" s="818" t="s">
        <v>1257</v>
      </c>
      <c r="I189" s="818" t="s">
        <v>1261</v>
      </c>
      <c r="J189" s="821" t="s">
        <v>1262</v>
      </c>
      <c r="K189" s="821" t="s">
        <v>1263</v>
      </c>
      <c r="L189" s="823" t="s">
        <v>1264</v>
      </c>
      <c r="M189" s="824"/>
      <c r="N189" s="824"/>
      <c r="O189" s="824"/>
      <c r="P189" s="824"/>
      <c r="Q189" s="824"/>
      <c r="R189" s="825"/>
      <c r="S189" s="807"/>
    </row>
    <row r="190" spans="2:19" s="618" customFormat="1" ht="27" customHeight="1" x14ac:dyDescent="0.25">
      <c r="B190" s="816"/>
      <c r="C190" s="818"/>
      <c r="D190" s="818"/>
      <c r="E190" s="820"/>
      <c r="F190" s="818"/>
      <c r="G190" s="820"/>
      <c r="H190" s="818"/>
      <c r="I190" s="818"/>
      <c r="J190" s="822"/>
      <c r="K190" s="822"/>
      <c r="L190" s="671" t="s">
        <v>97</v>
      </c>
      <c r="M190" s="671" t="s">
        <v>98</v>
      </c>
      <c r="N190" s="671" t="s">
        <v>99</v>
      </c>
      <c r="O190" s="671" t="s">
        <v>62</v>
      </c>
      <c r="P190" s="671" t="s">
        <v>1265</v>
      </c>
      <c r="Q190" s="671" t="s">
        <v>63</v>
      </c>
      <c r="R190" s="671" t="s">
        <v>1266</v>
      </c>
      <c r="S190" s="807"/>
    </row>
    <row r="191" spans="2:19" s="618" customFormat="1" ht="33" x14ac:dyDescent="0.25">
      <c r="B191" s="652" t="s">
        <v>1267</v>
      </c>
      <c r="C191" s="808">
        <f>C113</f>
        <v>167161000</v>
      </c>
      <c r="D191" s="808">
        <f>C126</f>
        <v>172175830</v>
      </c>
      <c r="E191" s="808">
        <f>C140</f>
        <v>177341104.90000001</v>
      </c>
      <c r="F191" s="808">
        <f>C154</f>
        <v>182661338.04700002</v>
      </c>
      <c r="G191" s="808">
        <f>C168</f>
        <v>188141178.18841001</v>
      </c>
      <c r="H191" s="808">
        <f>C182</f>
        <v>193785413.53406233</v>
      </c>
      <c r="I191" s="808">
        <f>SUM(C191:H191)</f>
        <v>1081265864.6694725</v>
      </c>
      <c r="J191" s="808">
        <f>D113+D126+D140+D154+D168+D182</f>
        <v>1519917434</v>
      </c>
      <c r="K191" s="808">
        <f>I191-J191</f>
        <v>-438651569.33052754</v>
      </c>
      <c r="L191" s="811"/>
      <c r="M191" s="811"/>
      <c r="N191" s="811"/>
      <c r="O191" s="811"/>
      <c r="P191" s="811"/>
      <c r="Q191" s="811"/>
      <c r="R191" s="812"/>
      <c r="S191" s="813"/>
    </row>
    <row r="192" spans="2:19" s="618" customFormat="1" ht="49.5" x14ac:dyDescent="0.25">
      <c r="B192" s="652" t="s">
        <v>1268</v>
      </c>
      <c r="C192" s="809"/>
      <c r="D192" s="809"/>
      <c r="E192" s="809"/>
      <c r="F192" s="809"/>
      <c r="G192" s="809"/>
      <c r="H192" s="809"/>
      <c r="I192" s="809"/>
      <c r="J192" s="809"/>
      <c r="K192" s="809"/>
      <c r="L192" s="811"/>
      <c r="M192" s="811"/>
      <c r="N192" s="811"/>
      <c r="O192" s="811"/>
      <c r="P192" s="811"/>
      <c r="Q192" s="811"/>
      <c r="R192" s="812"/>
      <c r="S192" s="813"/>
    </row>
    <row r="193" spans="2:19" s="618" customFormat="1" ht="33" x14ac:dyDescent="0.25">
      <c r="B193" s="652" t="s">
        <v>1270</v>
      </c>
      <c r="C193" s="809"/>
      <c r="D193" s="809"/>
      <c r="E193" s="809"/>
      <c r="F193" s="809"/>
      <c r="G193" s="809"/>
      <c r="H193" s="809"/>
      <c r="I193" s="809"/>
      <c r="J193" s="809"/>
      <c r="K193" s="809"/>
      <c r="L193" s="811"/>
      <c r="M193" s="811"/>
      <c r="N193" s="811"/>
      <c r="O193" s="811"/>
      <c r="P193" s="811"/>
      <c r="Q193" s="811"/>
      <c r="R193" s="812"/>
      <c r="S193" s="813"/>
    </row>
    <row r="194" spans="2:19" s="618" customFormat="1" ht="49.5" x14ac:dyDescent="0.25">
      <c r="B194" s="652" t="s">
        <v>1271</v>
      </c>
      <c r="C194" s="810"/>
      <c r="D194" s="810"/>
      <c r="E194" s="810"/>
      <c r="F194" s="810"/>
      <c r="G194" s="810"/>
      <c r="H194" s="810"/>
      <c r="I194" s="810"/>
      <c r="J194" s="810"/>
      <c r="K194" s="810"/>
      <c r="L194" s="811"/>
      <c r="M194" s="811"/>
      <c r="N194" s="811"/>
      <c r="O194" s="811"/>
      <c r="P194" s="811"/>
      <c r="Q194" s="811"/>
      <c r="R194" s="812"/>
      <c r="S194" s="813"/>
    </row>
    <row r="195" spans="2:19" s="618" customFormat="1" ht="16.5" x14ac:dyDescent="0.25">
      <c r="B195" s="654" t="s">
        <v>21</v>
      </c>
      <c r="C195" s="654">
        <f t="shared" ref="C195:K195" si="13">SUM(C191:C194)</f>
        <v>167161000</v>
      </c>
      <c r="D195" s="654">
        <f t="shared" si="13"/>
        <v>172175830</v>
      </c>
      <c r="E195" s="654">
        <f t="shared" si="13"/>
        <v>177341104.90000001</v>
      </c>
      <c r="F195" s="654">
        <f t="shared" si="13"/>
        <v>182661338.04700002</v>
      </c>
      <c r="G195" s="654">
        <f t="shared" si="13"/>
        <v>188141178.18841001</v>
      </c>
      <c r="H195" s="654">
        <f t="shared" si="13"/>
        <v>193785413.53406233</v>
      </c>
      <c r="I195" s="654">
        <f t="shared" si="13"/>
        <v>1081265864.6694725</v>
      </c>
      <c r="J195" s="654">
        <f t="shared" si="13"/>
        <v>1519917434</v>
      </c>
      <c r="K195" s="654">
        <f t="shared" si="13"/>
        <v>-438651569.33052754</v>
      </c>
      <c r="L195" s="655"/>
      <c r="M195" s="655"/>
      <c r="N195" s="655"/>
      <c r="O195" s="655"/>
      <c r="P195" s="655"/>
      <c r="Q195" s="655"/>
      <c r="R195" s="655"/>
      <c r="S195" s="656"/>
    </row>
    <row r="196" spans="2:19" s="618" customFormat="1" ht="16.5" x14ac:dyDescent="0.3">
      <c r="C196" s="645"/>
      <c r="D196" s="668">
        <v>941808560.23000002</v>
      </c>
      <c r="E196" s="668"/>
      <c r="I196" s="654" t="s">
        <v>2</v>
      </c>
      <c r="J196" s="672">
        <f>J195/I195</f>
        <v>1.4056833602757053</v>
      </c>
      <c r="K196" s="673">
        <f>K195/I195</f>
        <v>-0.40568336027570523</v>
      </c>
      <c r="M196" s="659"/>
      <c r="N196" s="659"/>
      <c r="O196" s="660"/>
      <c r="R196" s="629"/>
      <c r="S196" s="629"/>
    </row>
    <row r="197" spans="2:19" s="618" customFormat="1" ht="16.5" x14ac:dyDescent="0.3">
      <c r="C197" s="645"/>
      <c r="D197" s="668">
        <v>-107794641.23000002</v>
      </c>
      <c r="E197" s="668"/>
      <c r="I197" s="662">
        <f>J196+K196</f>
        <v>1</v>
      </c>
      <c r="J197" s="667"/>
      <c r="K197" s="667"/>
      <c r="L197" s="663"/>
      <c r="M197" s="663"/>
      <c r="N197" s="663"/>
      <c r="O197" s="663"/>
      <c r="P197" s="663"/>
      <c r="Q197" s="661"/>
      <c r="R197" s="647"/>
      <c r="S197" s="647"/>
    </row>
    <row r="198" spans="2:19" s="618" customFormat="1" x14ac:dyDescent="0.25">
      <c r="B198" s="669"/>
      <c r="C198" s="669"/>
      <c r="D198" s="669"/>
      <c r="E198" s="669"/>
      <c r="F198" s="669"/>
      <c r="G198" s="669"/>
      <c r="H198" s="669"/>
      <c r="I198" s="669"/>
      <c r="J198" s="669"/>
      <c r="K198" s="669"/>
      <c r="L198" s="669"/>
      <c r="M198" s="669"/>
      <c r="N198" s="669"/>
      <c r="O198" s="625"/>
      <c r="P198" s="669"/>
      <c r="Q198" s="669"/>
      <c r="R198" s="669"/>
      <c r="S198" s="669"/>
    </row>
    <row r="199" spans="2:19" s="618" customFormat="1" x14ac:dyDescent="0.25">
      <c r="B199" s="669"/>
      <c r="C199" s="669"/>
      <c r="D199" s="669"/>
      <c r="E199" s="669"/>
      <c r="F199" s="669"/>
      <c r="G199" s="669"/>
      <c r="H199" s="669"/>
      <c r="I199" s="669"/>
      <c r="J199" s="669"/>
      <c r="K199" s="669"/>
      <c r="L199" s="669"/>
      <c r="M199" s="669"/>
      <c r="N199" s="669"/>
      <c r="O199" s="625"/>
      <c r="P199" s="669"/>
      <c r="Q199" s="669"/>
      <c r="R199" s="669"/>
      <c r="S199" s="669"/>
    </row>
    <row r="200" spans="2:19" s="618" customFormat="1" x14ac:dyDescent="0.25">
      <c r="B200" s="669"/>
      <c r="C200" s="669"/>
      <c r="D200" s="669"/>
      <c r="E200" s="669"/>
      <c r="F200" s="669"/>
      <c r="G200" s="669"/>
      <c r="H200" s="669"/>
      <c r="I200" s="669"/>
      <c r="J200" s="669"/>
      <c r="K200" s="669"/>
      <c r="L200" s="669"/>
      <c r="M200" s="669"/>
      <c r="N200" s="669"/>
      <c r="O200" s="625"/>
      <c r="P200" s="669"/>
      <c r="Q200" s="669"/>
      <c r="R200" s="669"/>
      <c r="S200" s="669"/>
    </row>
    <row r="201" spans="2:19" s="618" customFormat="1" x14ac:dyDescent="0.25">
      <c r="B201" s="669"/>
      <c r="C201" s="669"/>
      <c r="D201" s="669"/>
      <c r="E201" s="669"/>
      <c r="F201" s="669"/>
      <c r="G201" s="669"/>
      <c r="H201" s="669"/>
      <c r="I201" s="669"/>
      <c r="J201" s="669"/>
      <c r="K201" s="669"/>
      <c r="L201" s="669"/>
      <c r="M201" s="669"/>
      <c r="N201" s="669"/>
      <c r="O201" s="625"/>
      <c r="P201" s="669"/>
      <c r="Q201" s="669"/>
      <c r="R201" s="669"/>
      <c r="S201" s="669"/>
    </row>
    <row r="202" spans="2:19" s="618" customFormat="1" x14ac:dyDescent="0.25">
      <c r="B202" s="669"/>
      <c r="C202" s="669"/>
      <c r="D202" s="669"/>
      <c r="E202" s="669"/>
      <c r="F202" s="669"/>
      <c r="G202" s="669"/>
      <c r="H202" s="669"/>
      <c r="I202" s="669"/>
      <c r="J202" s="669"/>
      <c r="K202" s="669"/>
      <c r="L202" s="669"/>
      <c r="M202" s="669"/>
      <c r="N202" s="669"/>
      <c r="O202" s="625"/>
      <c r="P202" s="669"/>
      <c r="Q202" s="669"/>
      <c r="R202" s="669"/>
      <c r="S202" s="669"/>
    </row>
    <row r="203" spans="2:19" s="618" customFormat="1" x14ac:dyDescent="0.25">
      <c r="B203" s="669"/>
      <c r="C203" s="669"/>
      <c r="D203" s="669"/>
      <c r="E203" s="669"/>
      <c r="F203" s="669"/>
      <c r="G203" s="669"/>
      <c r="H203" s="669"/>
      <c r="I203" s="669"/>
      <c r="J203" s="669"/>
      <c r="K203" s="669"/>
      <c r="L203" s="669"/>
      <c r="M203" s="669"/>
      <c r="N203" s="669"/>
      <c r="O203" s="625"/>
      <c r="P203" s="669"/>
      <c r="Q203" s="669"/>
      <c r="R203" s="669"/>
      <c r="S203" s="669"/>
    </row>
    <row r="204" spans="2:19" s="618" customFormat="1" x14ac:dyDescent="0.25">
      <c r="B204" s="669"/>
      <c r="C204" s="669"/>
      <c r="D204" s="669"/>
      <c r="E204" s="669"/>
      <c r="F204" s="669"/>
      <c r="G204" s="669"/>
      <c r="H204" s="669"/>
      <c r="I204" s="669"/>
      <c r="J204" s="669"/>
      <c r="K204" s="669"/>
      <c r="L204" s="669"/>
      <c r="M204" s="669"/>
      <c r="N204" s="669"/>
      <c r="O204" s="625"/>
      <c r="P204" s="669"/>
      <c r="Q204" s="669"/>
      <c r="R204" s="669"/>
      <c r="S204" s="669"/>
    </row>
    <row r="205" spans="2:19" s="618" customFormat="1" x14ac:dyDescent="0.25">
      <c r="B205" s="669"/>
      <c r="C205" s="669"/>
      <c r="D205" s="669"/>
      <c r="E205" s="669"/>
      <c r="F205" s="669"/>
      <c r="G205" s="669"/>
      <c r="H205" s="669"/>
      <c r="I205" s="669"/>
      <c r="J205" s="669"/>
      <c r="K205" s="669"/>
      <c r="L205" s="669"/>
      <c r="M205" s="669"/>
      <c r="N205" s="669"/>
      <c r="O205" s="625"/>
      <c r="P205" s="669"/>
      <c r="Q205" s="669"/>
      <c r="R205" s="669"/>
      <c r="S205" s="669"/>
    </row>
    <row r="206" spans="2:19" s="618" customFormat="1" x14ac:dyDescent="0.25">
      <c r="B206" s="669"/>
      <c r="C206" s="669"/>
      <c r="D206" s="669"/>
      <c r="E206" s="669"/>
      <c r="F206" s="669"/>
      <c r="G206" s="669"/>
      <c r="H206" s="669"/>
      <c r="I206" s="669"/>
      <c r="J206" s="669"/>
      <c r="K206" s="669"/>
      <c r="L206" s="669"/>
      <c r="M206" s="669"/>
      <c r="N206" s="669"/>
      <c r="O206" s="625"/>
      <c r="P206" s="669"/>
      <c r="Q206" s="669"/>
      <c r="R206" s="669"/>
      <c r="S206" s="669"/>
    </row>
    <row r="207" spans="2:19" s="618" customFormat="1" x14ac:dyDescent="0.25">
      <c r="B207" s="669"/>
      <c r="C207" s="669"/>
      <c r="D207" s="669"/>
      <c r="E207" s="669"/>
      <c r="F207" s="669"/>
      <c r="G207" s="669"/>
      <c r="H207" s="669"/>
      <c r="I207" s="669"/>
      <c r="J207" s="669"/>
      <c r="K207" s="669"/>
      <c r="L207" s="669"/>
      <c r="M207" s="669"/>
      <c r="N207" s="669"/>
      <c r="O207" s="625"/>
      <c r="P207" s="669"/>
      <c r="Q207" s="669"/>
      <c r="R207" s="669"/>
      <c r="S207" s="669"/>
    </row>
    <row r="208" spans="2:19" s="618" customFormat="1" x14ac:dyDescent="0.25">
      <c r="B208" s="669"/>
      <c r="C208" s="669"/>
      <c r="D208" s="669"/>
      <c r="E208" s="669"/>
      <c r="F208" s="669"/>
      <c r="G208" s="669"/>
      <c r="H208" s="669"/>
      <c r="I208" s="669"/>
      <c r="J208" s="669"/>
      <c r="K208" s="669"/>
      <c r="L208" s="669"/>
      <c r="M208" s="669"/>
      <c r="N208" s="669"/>
      <c r="O208" s="625"/>
      <c r="P208" s="669"/>
      <c r="Q208" s="669"/>
      <c r="R208" s="669"/>
      <c r="S208" s="669"/>
    </row>
    <row r="209" spans="2:19" s="618" customFormat="1" x14ac:dyDescent="0.25">
      <c r="B209" s="669"/>
      <c r="C209" s="669"/>
      <c r="D209" s="669"/>
      <c r="E209" s="669"/>
      <c r="F209" s="669"/>
      <c r="G209" s="669"/>
      <c r="H209" s="669"/>
      <c r="I209" s="669"/>
      <c r="J209" s="669"/>
      <c r="K209" s="669"/>
      <c r="L209" s="669"/>
      <c r="M209" s="669"/>
      <c r="N209" s="669"/>
      <c r="O209" s="625"/>
      <c r="P209" s="669"/>
      <c r="Q209" s="669"/>
      <c r="R209" s="669"/>
      <c r="S209" s="669"/>
    </row>
    <row r="210" spans="2:19" s="618" customFormat="1" x14ac:dyDescent="0.25">
      <c r="B210" s="669"/>
      <c r="C210" s="669"/>
      <c r="D210" s="669"/>
      <c r="E210" s="669"/>
      <c r="F210" s="669"/>
      <c r="G210" s="669"/>
      <c r="H210" s="669"/>
      <c r="I210" s="669"/>
      <c r="J210" s="669"/>
      <c r="K210" s="669"/>
      <c r="L210" s="669"/>
      <c r="M210" s="669"/>
      <c r="N210" s="669"/>
      <c r="O210" s="625"/>
      <c r="P210" s="669"/>
      <c r="Q210" s="669"/>
      <c r="R210" s="669"/>
      <c r="S210" s="669"/>
    </row>
    <row r="211" spans="2:19" s="618" customFormat="1" x14ac:dyDescent="0.25">
      <c r="B211" s="669"/>
      <c r="C211" s="669"/>
      <c r="D211" s="669"/>
      <c r="E211" s="669"/>
      <c r="F211" s="669"/>
      <c r="G211" s="669"/>
      <c r="H211" s="669"/>
      <c r="I211" s="669"/>
      <c r="J211" s="669"/>
      <c r="K211" s="669"/>
      <c r="L211" s="669"/>
      <c r="M211" s="669"/>
      <c r="N211" s="669"/>
      <c r="O211" s="625"/>
      <c r="P211" s="669"/>
      <c r="Q211" s="669"/>
      <c r="R211" s="669"/>
      <c r="S211" s="669"/>
    </row>
    <row r="212" spans="2:19" s="618" customFormat="1" x14ac:dyDescent="0.25">
      <c r="B212" s="669"/>
      <c r="C212" s="669"/>
      <c r="D212" s="669"/>
      <c r="E212" s="669"/>
      <c r="F212" s="669"/>
      <c r="G212" s="669"/>
      <c r="H212" s="669"/>
      <c r="I212" s="669"/>
      <c r="J212" s="669"/>
      <c r="K212" s="669"/>
      <c r="L212" s="669"/>
      <c r="M212" s="669"/>
      <c r="N212" s="669"/>
      <c r="O212" s="625"/>
      <c r="P212" s="669"/>
      <c r="Q212" s="669"/>
      <c r="R212" s="669"/>
      <c r="S212" s="669"/>
    </row>
    <row r="213" spans="2:19" s="618" customFormat="1" x14ac:dyDescent="0.25">
      <c r="B213" s="669"/>
      <c r="C213" s="669"/>
      <c r="D213" s="669"/>
      <c r="E213" s="669"/>
      <c r="F213" s="669"/>
      <c r="G213" s="669"/>
      <c r="H213" s="669"/>
      <c r="I213" s="669"/>
      <c r="J213" s="669"/>
      <c r="K213" s="669"/>
      <c r="L213" s="669"/>
      <c r="M213" s="669"/>
      <c r="N213" s="669"/>
      <c r="O213" s="625"/>
      <c r="P213" s="669"/>
      <c r="Q213" s="669"/>
      <c r="R213" s="669"/>
      <c r="S213" s="669"/>
    </row>
    <row r="214" spans="2:19" s="618" customFormat="1" x14ac:dyDescent="0.25">
      <c r="B214" s="669"/>
      <c r="C214" s="669"/>
      <c r="D214" s="669"/>
      <c r="E214" s="669"/>
      <c r="F214" s="669"/>
      <c r="G214" s="669"/>
      <c r="H214" s="669"/>
      <c r="I214" s="669"/>
      <c r="J214" s="669"/>
      <c r="K214" s="669"/>
      <c r="L214" s="669"/>
      <c r="M214" s="669"/>
      <c r="N214" s="669"/>
      <c r="O214" s="625"/>
      <c r="P214" s="669"/>
      <c r="Q214" s="669"/>
      <c r="R214" s="669"/>
      <c r="S214" s="669"/>
    </row>
    <row r="215" spans="2:19" s="618" customFormat="1" x14ac:dyDescent="0.25">
      <c r="B215" s="669"/>
      <c r="C215" s="669"/>
      <c r="D215" s="669"/>
      <c r="E215" s="669"/>
      <c r="F215" s="669"/>
      <c r="G215" s="669"/>
      <c r="H215" s="669"/>
      <c r="I215" s="669"/>
      <c r="J215" s="669"/>
      <c r="K215" s="669"/>
      <c r="L215" s="669"/>
      <c r="M215" s="669"/>
      <c r="N215" s="669"/>
      <c r="O215" s="625"/>
      <c r="P215" s="669"/>
      <c r="Q215" s="669"/>
      <c r="R215" s="669"/>
      <c r="S215" s="669"/>
    </row>
    <row r="216" spans="2:19" s="618" customFormat="1" x14ac:dyDescent="0.25">
      <c r="B216" s="669"/>
      <c r="C216" s="669"/>
      <c r="D216" s="669"/>
      <c r="E216" s="669"/>
      <c r="F216" s="669"/>
      <c r="G216" s="669"/>
      <c r="H216" s="669"/>
      <c r="I216" s="669"/>
      <c r="J216" s="669"/>
      <c r="K216" s="669"/>
      <c r="L216" s="669"/>
      <c r="M216" s="669"/>
      <c r="N216" s="669"/>
      <c r="O216" s="625"/>
      <c r="P216" s="669"/>
      <c r="Q216" s="669"/>
      <c r="R216" s="669"/>
      <c r="S216" s="669"/>
    </row>
    <row r="217" spans="2:19" s="618" customFormat="1" x14ac:dyDescent="0.25">
      <c r="B217" s="669"/>
      <c r="C217" s="669"/>
      <c r="D217" s="669"/>
      <c r="E217" s="669"/>
      <c r="F217" s="669"/>
      <c r="G217" s="669"/>
      <c r="H217" s="669"/>
      <c r="I217" s="669"/>
      <c r="J217" s="669"/>
      <c r="K217" s="669"/>
      <c r="L217" s="669"/>
      <c r="M217" s="669"/>
      <c r="N217" s="669"/>
      <c r="O217" s="625"/>
      <c r="P217" s="669"/>
      <c r="Q217" s="669"/>
      <c r="R217" s="669"/>
      <c r="S217" s="669"/>
    </row>
    <row r="218" spans="2:19" s="618" customFormat="1" x14ac:dyDescent="0.25">
      <c r="B218" s="669"/>
      <c r="C218" s="669"/>
      <c r="D218" s="669"/>
      <c r="E218" s="669"/>
      <c r="F218" s="669"/>
      <c r="G218" s="669"/>
      <c r="H218" s="669"/>
      <c r="I218" s="669"/>
      <c r="J218" s="669"/>
      <c r="K218" s="669"/>
      <c r="L218" s="669"/>
      <c r="M218" s="669"/>
      <c r="N218" s="669"/>
      <c r="O218" s="625"/>
      <c r="P218" s="669"/>
      <c r="Q218" s="669"/>
      <c r="R218" s="669"/>
      <c r="S218" s="669"/>
    </row>
    <row r="219" spans="2:19" s="618" customFormat="1" x14ac:dyDescent="0.25">
      <c r="B219" s="669"/>
      <c r="C219" s="669"/>
      <c r="D219" s="669"/>
      <c r="E219" s="669"/>
      <c r="F219" s="669"/>
      <c r="G219" s="669"/>
      <c r="H219" s="669"/>
      <c r="I219" s="669"/>
      <c r="J219" s="669"/>
      <c r="K219" s="669"/>
      <c r="L219" s="669"/>
      <c r="M219" s="669"/>
      <c r="N219" s="669"/>
      <c r="O219" s="625"/>
      <c r="P219" s="669"/>
      <c r="Q219" s="669"/>
      <c r="R219" s="669"/>
      <c r="S219" s="669"/>
    </row>
    <row r="220" spans="2:19" s="618" customFormat="1" x14ac:dyDescent="0.25">
      <c r="B220" s="669"/>
      <c r="C220" s="669"/>
      <c r="D220" s="669"/>
      <c r="E220" s="669"/>
      <c r="F220" s="669"/>
      <c r="G220" s="669"/>
      <c r="H220" s="669"/>
      <c r="I220" s="669"/>
      <c r="J220" s="669"/>
      <c r="K220" s="669"/>
      <c r="L220" s="669"/>
      <c r="M220" s="669"/>
      <c r="N220" s="669"/>
      <c r="O220" s="625"/>
      <c r="P220" s="669"/>
      <c r="Q220" s="669"/>
      <c r="R220" s="669"/>
      <c r="S220" s="669"/>
    </row>
    <row r="221" spans="2:19" s="618" customFormat="1" x14ac:dyDescent="0.25">
      <c r="B221" s="669"/>
      <c r="C221" s="669"/>
      <c r="D221" s="669"/>
      <c r="E221" s="669"/>
      <c r="F221" s="669"/>
      <c r="G221" s="669"/>
      <c r="H221" s="669"/>
      <c r="I221" s="669"/>
      <c r="J221" s="669"/>
      <c r="K221" s="669"/>
      <c r="L221" s="669"/>
      <c r="M221" s="669"/>
      <c r="N221" s="669"/>
      <c r="O221" s="625"/>
      <c r="P221" s="669"/>
      <c r="Q221" s="669"/>
      <c r="R221" s="669"/>
      <c r="S221" s="669"/>
    </row>
    <row r="222" spans="2:19" s="618" customFormat="1" x14ac:dyDescent="0.25">
      <c r="B222" s="669"/>
      <c r="C222" s="669"/>
      <c r="D222" s="669"/>
      <c r="E222" s="669"/>
      <c r="F222" s="669"/>
      <c r="G222" s="669"/>
      <c r="H222" s="669"/>
      <c r="I222" s="669"/>
      <c r="J222" s="669"/>
      <c r="K222" s="669"/>
      <c r="L222" s="669"/>
      <c r="M222" s="669"/>
      <c r="N222" s="669"/>
      <c r="O222" s="625"/>
      <c r="P222" s="669"/>
      <c r="Q222" s="669"/>
      <c r="R222" s="669"/>
      <c r="S222" s="669"/>
    </row>
    <row r="223" spans="2:19" s="618" customFormat="1" x14ac:dyDescent="0.25">
      <c r="B223" s="669"/>
      <c r="C223" s="669"/>
      <c r="D223" s="669"/>
      <c r="E223" s="669"/>
      <c r="F223" s="669"/>
      <c r="G223" s="669"/>
      <c r="H223" s="669"/>
      <c r="I223" s="669"/>
      <c r="J223" s="669"/>
      <c r="K223" s="669"/>
      <c r="L223" s="669"/>
      <c r="M223" s="669"/>
      <c r="N223" s="669"/>
      <c r="O223" s="625"/>
      <c r="P223" s="669"/>
      <c r="Q223" s="669"/>
      <c r="R223" s="669"/>
      <c r="S223" s="669"/>
    </row>
    <row r="224" spans="2:19" s="618" customFormat="1" x14ac:dyDescent="0.25">
      <c r="B224" s="669"/>
      <c r="C224" s="669"/>
      <c r="D224" s="669"/>
      <c r="E224" s="669"/>
      <c r="F224" s="669"/>
      <c r="G224" s="669"/>
      <c r="H224" s="669"/>
      <c r="I224" s="669"/>
      <c r="J224" s="669"/>
      <c r="K224" s="669"/>
      <c r="L224" s="669"/>
      <c r="M224" s="669"/>
      <c r="N224" s="669"/>
      <c r="O224" s="625"/>
      <c r="P224" s="669"/>
      <c r="Q224" s="669"/>
      <c r="R224" s="669"/>
      <c r="S224" s="669"/>
    </row>
    <row r="225" spans="2:19" s="618" customFormat="1" x14ac:dyDescent="0.25">
      <c r="B225" s="669"/>
      <c r="C225" s="669"/>
      <c r="D225" s="669"/>
      <c r="E225" s="669"/>
      <c r="F225" s="669"/>
      <c r="G225" s="669"/>
      <c r="H225" s="669"/>
      <c r="I225" s="669"/>
      <c r="J225" s="669"/>
      <c r="K225" s="669"/>
      <c r="L225" s="669"/>
      <c r="M225" s="669"/>
      <c r="N225" s="669"/>
      <c r="O225" s="625"/>
      <c r="P225" s="669"/>
      <c r="Q225" s="669"/>
      <c r="R225" s="669"/>
      <c r="S225" s="669"/>
    </row>
    <row r="226" spans="2:19" s="618" customFormat="1" x14ac:dyDescent="0.25">
      <c r="B226" s="669"/>
      <c r="C226" s="669"/>
      <c r="D226" s="669"/>
      <c r="E226" s="669"/>
      <c r="F226" s="669"/>
      <c r="G226" s="669"/>
      <c r="H226" s="669"/>
      <c r="I226" s="669"/>
      <c r="J226" s="669"/>
      <c r="K226" s="669"/>
      <c r="L226" s="669"/>
      <c r="M226" s="669"/>
      <c r="N226" s="669"/>
      <c r="O226" s="625"/>
      <c r="P226" s="669"/>
      <c r="Q226" s="669"/>
      <c r="R226" s="669"/>
      <c r="S226" s="669"/>
    </row>
    <row r="227" spans="2:19" s="618" customFormat="1" x14ac:dyDescent="0.25">
      <c r="B227" s="669"/>
      <c r="C227" s="669"/>
      <c r="D227" s="669"/>
      <c r="E227" s="669"/>
      <c r="F227" s="669"/>
      <c r="G227" s="669"/>
      <c r="H227" s="669"/>
      <c r="I227" s="669"/>
      <c r="J227" s="669"/>
      <c r="K227" s="669"/>
      <c r="L227" s="669"/>
      <c r="M227" s="669"/>
      <c r="N227" s="669"/>
      <c r="O227" s="625"/>
      <c r="P227" s="669"/>
      <c r="Q227" s="669"/>
      <c r="R227" s="669"/>
      <c r="S227" s="669"/>
    </row>
    <row r="228" spans="2:19" s="618" customFormat="1" x14ac:dyDescent="0.25">
      <c r="B228" s="669"/>
      <c r="C228" s="669"/>
      <c r="D228" s="669"/>
      <c r="E228" s="669"/>
      <c r="F228" s="669"/>
      <c r="G228" s="669"/>
      <c r="H228" s="669"/>
      <c r="I228" s="669"/>
      <c r="J228" s="669"/>
      <c r="K228" s="669"/>
      <c r="L228" s="669"/>
      <c r="M228" s="669"/>
      <c r="N228" s="669"/>
      <c r="O228" s="625"/>
      <c r="P228" s="669"/>
      <c r="Q228" s="669"/>
      <c r="R228" s="669"/>
      <c r="S228" s="669"/>
    </row>
    <row r="229" spans="2:19" s="618" customFormat="1" x14ac:dyDescent="0.25">
      <c r="B229" s="669"/>
      <c r="C229" s="669"/>
      <c r="D229" s="669"/>
      <c r="E229" s="669"/>
      <c r="F229" s="669"/>
      <c r="G229" s="669"/>
      <c r="H229" s="669"/>
      <c r="I229" s="669"/>
      <c r="J229" s="669"/>
      <c r="K229" s="669"/>
      <c r="L229" s="669"/>
      <c r="M229" s="669"/>
      <c r="N229" s="669"/>
      <c r="O229" s="625"/>
      <c r="P229" s="669"/>
      <c r="Q229" s="669"/>
      <c r="R229" s="669"/>
      <c r="S229" s="669"/>
    </row>
    <row r="230" spans="2:19" s="618" customFormat="1" x14ac:dyDescent="0.25">
      <c r="B230" s="669"/>
      <c r="C230" s="669"/>
      <c r="D230" s="669"/>
      <c r="E230" s="669"/>
      <c r="F230" s="669"/>
      <c r="G230" s="669"/>
      <c r="H230" s="669"/>
      <c r="I230" s="669"/>
      <c r="J230" s="669"/>
      <c r="K230" s="669"/>
      <c r="L230" s="669"/>
      <c r="M230" s="669"/>
      <c r="N230" s="669"/>
      <c r="O230" s="625"/>
      <c r="P230" s="669"/>
      <c r="Q230" s="669"/>
      <c r="R230" s="669"/>
      <c r="S230" s="669"/>
    </row>
    <row r="231" spans="2:19" s="618" customFormat="1" x14ac:dyDescent="0.25">
      <c r="B231" s="669"/>
      <c r="C231" s="669"/>
      <c r="D231" s="669"/>
      <c r="E231" s="669"/>
      <c r="F231" s="669"/>
      <c r="G231" s="669"/>
      <c r="H231" s="669"/>
      <c r="I231" s="669"/>
      <c r="J231" s="669"/>
      <c r="K231" s="669"/>
      <c r="L231" s="669"/>
      <c r="M231" s="669"/>
      <c r="N231" s="669"/>
      <c r="O231" s="625"/>
      <c r="P231" s="669"/>
      <c r="Q231" s="669"/>
      <c r="R231" s="669"/>
      <c r="S231" s="669"/>
    </row>
    <row r="232" spans="2:19" s="618" customFormat="1" x14ac:dyDescent="0.25">
      <c r="B232" s="669"/>
      <c r="C232" s="669"/>
      <c r="D232" s="669"/>
      <c r="E232" s="669"/>
      <c r="F232" s="669"/>
      <c r="G232" s="669"/>
      <c r="H232" s="669"/>
      <c r="I232" s="669"/>
      <c r="J232" s="669"/>
      <c r="K232" s="669"/>
      <c r="L232" s="669"/>
      <c r="M232" s="669"/>
      <c r="N232" s="669"/>
      <c r="O232" s="625"/>
      <c r="P232" s="669"/>
      <c r="Q232" s="669"/>
      <c r="R232" s="669"/>
      <c r="S232" s="669"/>
    </row>
    <row r="233" spans="2:19" s="618" customFormat="1" x14ac:dyDescent="0.25">
      <c r="B233" s="669"/>
      <c r="C233" s="669"/>
      <c r="D233" s="669"/>
      <c r="E233" s="669"/>
      <c r="F233" s="669"/>
      <c r="G233" s="669"/>
      <c r="H233" s="669"/>
      <c r="I233" s="669"/>
      <c r="J233" s="669"/>
      <c r="K233" s="669"/>
      <c r="L233" s="669"/>
      <c r="M233" s="669"/>
      <c r="N233" s="669"/>
      <c r="O233" s="625"/>
      <c r="P233" s="669"/>
      <c r="Q233" s="669"/>
      <c r="R233" s="669"/>
      <c r="S233" s="669"/>
    </row>
    <row r="234" spans="2:19" s="618" customFormat="1" x14ac:dyDescent="0.25">
      <c r="B234" s="669"/>
      <c r="C234" s="669"/>
      <c r="D234" s="669"/>
      <c r="E234" s="669"/>
      <c r="F234" s="669"/>
      <c r="G234" s="669"/>
      <c r="H234" s="669"/>
      <c r="I234" s="669"/>
      <c r="J234" s="669"/>
      <c r="K234" s="669"/>
      <c r="L234" s="669"/>
      <c r="M234" s="669"/>
      <c r="N234" s="669"/>
      <c r="O234" s="625"/>
      <c r="P234" s="669"/>
      <c r="Q234" s="669"/>
      <c r="R234" s="669"/>
      <c r="S234" s="669"/>
    </row>
    <row r="235" spans="2:19" s="618" customFormat="1" x14ac:dyDescent="0.25">
      <c r="B235" s="674"/>
      <c r="C235" s="674"/>
      <c r="D235" s="674"/>
      <c r="E235" s="674"/>
      <c r="F235" s="674"/>
      <c r="G235" s="674"/>
      <c r="H235" s="674"/>
      <c r="I235" s="674"/>
      <c r="J235" s="674"/>
      <c r="K235" s="674"/>
      <c r="L235" s="674"/>
      <c r="M235" s="674"/>
      <c r="N235" s="674"/>
      <c r="O235" s="625"/>
      <c r="P235" s="674"/>
      <c r="Q235" s="674"/>
      <c r="R235" s="674"/>
      <c r="S235" s="674"/>
    </row>
    <row r="236" spans="2:19" s="618" customFormat="1" x14ac:dyDescent="0.25">
      <c r="B236" s="674"/>
      <c r="C236" s="674"/>
      <c r="D236" s="674"/>
      <c r="E236" s="674"/>
      <c r="F236" s="674"/>
      <c r="G236" s="674"/>
      <c r="H236" s="674"/>
      <c r="I236" s="674"/>
      <c r="J236" s="674"/>
      <c r="K236" s="674"/>
      <c r="L236" s="674"/>
      <c r="M236" s="674"/>
      <c r="N236" s="674"/>
      <c r="O236" s="625"/>
      <c r="P236" s="674"/>
      <c r="Q236" s="674"/>
      <c r="R236" s="674"/>
      <c r="S236" s="674"/>
    </row>
    <row r="237" spans="2:19" s="618" customFormat="1" x14ac:dyDescent="0.25">
      <c r="B237" s="674"/>
      <c r="C237" s="674"/>
      <c r="D237" s="674"/>
      <c r="E237" s="674"/>
      <c r="F237" s="674"/>
      <c r="G237" s="674"/>
      <c r="H237" s="674"/>
      <c r="I237" s="674"/>
      <c r="J237" s="674"/>
      <c r="K237" s="674"/>
      <c r="L237" s="674"/>
      <c r="M237" s="674"/>
      <c r="N237" s="674"/>
      <c r="O237" s="625"/>
      <c r="P237" s="674"/>
      <c r="Q237" s="674"/>
      <c r="R237" s="674"/>
      <c r="S237" s="674"/>
    </row>
    <row r="238" spans="2:19" s="618" customFormat="1" x14ac:dyDescent="0.25">
      <c r="B238" s="674"/>
      <c r="C238" s="674"/>
      <c r="D238" s="674"/>
      <c r="E238" s="674"/>
      <c r="F238" s="674"/>
      <c r="G238" s="674"/>
      <c r="H238" s="674"/>
      <c r="I238" s="674"/>
      <c r="J238" s="674"/>
      <c r="K238" s="674"/>
      <c r="L238" s="674"/>
      <c r="M238" s="674"/>
      <c r="N238" s="674"/>
      <c r="O238" s="625"/>
      <c r="P238" s="674"/>
      <c r="Q238" s="674"/>
      <c r="R238" s="674"/>
      <c r="S238" s="674"/>
    </row>
    <row r="239" spans="2:19" s="618" customFormat="1" x14ac:dyDescent="0.25">
      <c r="B239" s="674"/>
      <c r="C239" s="674"/>
      <c r="D239" s="674"/>
      <c r="E239" s="674"/>
      <c r="F239" s="674"/>
      <c r="G239" s="674"/>
      <c r="H239" s="674"/>
      <c r="I239" s="674"/>
      <c r="J239" s="674"/>
      <c r="K239" s="674"/>
      <c r="L239" s="674"/>
      <c r="M239" s="674"/>
      <c r="N239" s="674"/>
      <c r="O239" s="625"/>
      <c r="P239" s="674"/>
      <c r="Q239" s="674"/>
      <c r="R239" s="674"/>
      <c r="S239" s="674"/>
    </row>
    <row r="240" spans="2:19" s="618" customFormat="1" x14ac:dyDescent="0.25">
      <c r="B240" s="674"/>
      <c r="C240" s="674"/>
      <c r="D240" s="674"/>
      <c r="E240" s="674"/>
      <c r="F240" s="674"/>
      <c r="G240" s="674"/>
      <c r="H240" s="674"/>
      <c r="I240" s="674"/>
      <c r="J240" s="674"/>
      <c r="K240" s="674"/>
      <c r="L240" s="674"/>
      <c r="M240" s="674"/>
      <c r="N240" s="674"/>
      <c r="O240" s="625"/>
      <c r="P240" s="674"/>
      <c r="Q240" s="674"/>
      <c r="R240" s="674"/>
      <c r="S240" s="674"/>
    </row>
    <row r="241" spans="2:19" s="618" customFormat="1" x14ac:dyDescent="0.25">
      <c r="B241" s="674"/>
      <c r="C241" s="674"/>
      <c r="D241" s="674"/>
      <c r="E241" s="674"/>
      <c r="F241" s="674"/>
      <c r="G241" s="674"/>
      <c r="H241" s="674"/>
      <c r="I241" s="674"/>
      <c r="J241" s="674"/>
      <c r="K241" s="674"/>
      <c r="L241" s="674"/>
      <c r="M241" s="674"/>
      <c r="N241" s="674"/>
      <c r="O241" s="625"/>
      <c r="P241" s="674"/>
      <c r="Q241" s="674"/>
      <c r="R241" s="674"/>
      <c r="S241" s="674"/>
    </row>
    <row r="242" spans="2:19" s="618" customFormat="1" x14ac:dyDescent="0.25">
      <c r="B242" s="674"/>
      <c r="C242" s="674"/>
      <c r="D242" s="674"/>
      <c r="E242" s="674"/>
      <c r="F242" s="674"/>
      <c r="G242" s="674"/>
      <c r="H242" s="674"/>
      <c r="I242" s="674"/>
      <c r="J242" s="674"/>
      <c r="K242" s="674"/>
      <c r="L242" s="674"/>
      <c r="M242" s="674"/>
      <c r="N242" s="674"/>
      <c r="O242" s="625"/>
      <c r="P242" s="674"/>
      <c r="Q242" s="674"/>
      <c r="R242" s="674"/>
      <c r="S242" s="674"/>
    </row>
    <row r="243" spans="2:19" s="618" customFormat="1" x14ac:dyDescent="0.25">
      <c r="B243" s="674"/>
      <c r="C243" s="674"/>
      <c r="D243" s="674"/>
      <c r="E243" s="674"/>
      <c r="F243" s="674"/>
      <c r="G243" s="674"/>
      <c r="H243" s="674"/>
      <c r="I243" s="674"/>
      <c r="J243" s="674"/>
      <c r="K243" s="674"/>
      <c r="L243" s="674"/>
      <c r="M243" s="674"/>
      <c r="N243" s="674"/>
      <c r="O243" s="625"/>
      <c r="P243" s="674"/>
      <c r="Q243" s="674"/>
      <c r="R243" s="674"/>
      <c r="S243" s="674"/>
    </row>
    <row r="244" spans="2:19" s="618" customFormat="1" x14ac:dyDescent="0.25">
      <c r="B244" s="674"/>
      <c r="C244" s="674"/>
      <c r="D244" s="674"/>
      <c r="E244" s="674"/>
      <c r="F244" s="674"/>
      <c r="G244" s="674"/>
      <c r="H244" s="674"/>
      <c r="I244" s="674"/>
      <c r="J244" s="674"/>
      <c r="K244" s="674"/>
      <c r="L244" s="674"/>
      <c r="M244" s="674"/>
      <c r="N244" s="674"/>
      <c r="O244" s="625"/>
      <c r="P244" s="674"/>
      <c r="Q244" s="674"/>
      <c r="R244" s="674"/>
      <c r="S244" s="674"/>
    </row>
    <row r="245" spans="2:19" s="618" customFormat="1" x14ac:dyDescent="0.25">
      <c r="B245" s="674"/>
      <c r="C245" s="674"/>
      <c r="D245" s="674"/>
      <c r="E245" s="674"/>
      <c r="F245" s="674"/>
      <c r="G245" s="674"/>
      <c r="H245" s="674"/>
      <c r="I245" s="674"/>
      <c r="J245" s="674"/>
      <c r="K245" s="674"/>
      <c r="L245" s="674"/>
      <c r="M245" s="674"/>
      <c r="N245" s="674"/>
      <c r="O245" s="625"/>
      <c r="P245" s="674"/>
      <c r="Q245" s="674"/>
      <c r="R245" s="674"/>
      <c r="S245" s="674"/>
    </row>
    <row r="246" spans="2:19" s="618" customFormat="1" x14ac:dyDescent="0.25">
      <c r="B246" s="674"/>
      <c r="C246" s="674"/>
      <c r="D246" s="674"/>
      <c r="E246" s="674"/>
      <c r="F246" s="674"/>
      <c r="G246" s="674"/>
      <c r="H246" s="674"/>
      <c r="I246" s="674"/>
      <c r="J246" s="674"/>
      <c r="K246" s="674"/>
      <c r="L246" s="674"/>
      <c r="M246" s="674"/>
      <c r="N246" s="674"/>
      <c r="O246" s="625"/>
      <c r="P246" s="674"/>
      <c r="Q246" s="674"/>
      <c r="R246" s="674"/>
      <c r="S246" s="674"/>
    </row>
    <row r="247" spans="2:19" s="618" customFormat="1" x14ac:dyDescent="0.25">
      <c r="B247" s="674"/>
      <c r="C247" s="674"/>
      <c r="D247" s="674"/>
      <c r="E247" s="674"/>
      <c r="F247" s="674"/>
      <c r="G247" s="674"/>
      <c r="H247" s="674"/>
      <c r="I247" s="674"/>
      <c r="J247" s="674"/>
      <c r="K247" s="674"/>
      <c r="L247" s="674"/>
      <c r="M247" s="674"/>
      <c r="N247" s="674"/>
      <c r="O247" s="625"/>
      <c r="P247" s="674"/>
      <c r="Q247" s="674"/>
      <c r="R247" s="674"/>
      <c r="S247" s="674"/>
    </row>
    <row r="248" spans="2:19" s="618" customFormat="1" x14ac:dyDescent="0.25">
      <c r="B248" s="674"/>
      <c r="C248" s="674"/>
      <c r="D248" s="674"/>
      <c r="E248" s="674"/>
      <c r="F248" s="674"/>
      <c r="G248" s="674"/>
      <c r="H248" s="674"/>
      <c r="I248" s="674"/>
      <c r="J248" s="674"/>
      <c r="K248" s="674"/>
      <c r="L248" s="674"/>
      <c r="M248" s="674"/>
      <c r="N248" s="674"/>
      <c r="O248" s="625"/>
      <c r="P248" s="674"/>
      <c r="Q248" s="674"/>
      <c r="R248" s="674"/>
      <c r="S248" s="674"/>
    </row>
    <row r="249" spans="2:19" s="618" customFormat="1" x14ac:dyDescent="0.25">
      <c r="B249" s="674"/>
      <c r="C249" s="674"/>
      <c r="D249" s="674"/>
      <c r="E249" s="674"/>
      <c r="F249" s="674"/>
      <c r="G249" s="674"/>
      <c r="H249" s="674"/>
      <c r="I249" s="674"/>
      <c r="J249" s="674"/>
      <c r="K249" s="674"/>
      <c r="L249" s="674"/>
      <c r="M249" s="674"/>
      <c r="N249" s="674"/>
      <c r="O249" s="625"/>
      <c r="P249" s="674"/>
      <c r="Q249" s="674"/>
      <c r="R249" s="674"/>
      <c r="S249" s="674"/>
    </row>
    <row r="250" spans="2:19" s="618" customFormat="1" x14ac:dyDescent="0.25">
      <c r="B250" s="674"/>
      <c r="C250" s="674"/>
      <c r="D250" s="674"/>
      <c r="E250" s="674"/>
      <c r="F250" s="674"/>
      <c r="G250" s="674"/>
      <c r="H250" s="674"/>
      <c r="I250" s="674"/>
      <c r="J250" s="674"/>
      <c r="K250" s="674"/>
      <c r="L250" s="674"/>
      <c r="M250" s="674"/>
      <c r="N250" s="674"/>
      <c r="O250" s="625"/>
      <c r="P250" s="674"/>
      <c r="Q250" s="674"/>
      <c r="R250" s="674"/>
      <c r="S250" s="674"/>
    </row>
    <row r="251" spans="2:19" s="618" customFormat="1" x14ac:dyDescent="0.25">
      <c r="B251" s="674"/>
      <c r="C251" s="674"/>
      <c r="D251" s="674"/>
      <c r="E251" s="674"/>
      <c r="F251" s="674"/>
      <c r="G251" s="674"/>
      <c r="H251" s="674"/>
      <c r="I251" s="674"/>
      <c r="J251" s="674"/>
      <c r="K251" s="674"/>
      <c r="L251" s="674"/>
      <c r="M251" s="674"/>
      <c r="N251" s="674"/>
      <c r="O251" s="625"/>
      <c r="P251" s="674"/>
      <c r="Q251" s="674"/>
      <c r="R251" s="674"/>
      <c r="S251" s="674"/>
    </row>
    <row r="252" spans="2:19" s="618" customFormat="1" x14ac:dyDescent="0.25">
      <c r="B252" s="674"/>
      <c r="C252" s="674"/>
      <c r="D252" s="674"/>
      <c r="E252" s="674"/>
      <c r="F252" s="674"/>
      <c r="G252" s="674"/>
      <c r="H252" s="674"/>
      <c r="I252" s="674"/>
      <c r="J252" s="674"/>
      <c r="K252" s="674"/>
      <c r="L252" s="674"/>
      <c r="M252" s="674"/>
      <c r="N252" s="674"/>
      <c r="O252" s="625"/>
      <c r="P252" s="674"/>
      <c r="Q252" s="674"/>
      <c r="R252" s="674"/>
      <c r="S252" s="674"/>
    </row>
    <row r="253" spans="2:19" s="618" customFormat="1" x14ac:dyDescent="0.25">
      <c r="B253" s="674"/>
      <c r="C253" s="674"/>
      <c r="D253" s="674"/>
      <c r="E253" s="674"/>
      <c r="F253" s="674"/>
      <c r="G253" s="674"/>
      <c r="H253" s="674"/>
      <c r="I253" s="674"/>
      <c r="J253" s="674"/>
      <c r="K253" s="674"/>
      <c r="L253" s="674"/>
      <c r="M253" s="674"/>
      <c r="N253" s="674"/>
      <c r="O253" s="625"/>
      <c r="P253" s="674"/>
      <c r="Q253" s="674"/>
      <c r="R253" s="674"/>
      <c r="S253" s="674"/>
    </row>
    <row r="254" spans="2:19" s="618" customFormat="1" x14ac:dyDescent="0.25">
      <c r="B254" s="674"/>
      <c r="C254" s="674"/>
      <c r="D254" s="674"/>
      <c r="E254" s="674"/>
      <c r="F254" s="674"/>
      <c r="G254" s="674"/>
      <c r="H254" s="674"/>
      <c r="I254" s="674"/>
      <c r="J254" s="674"/>
      <c r="K254" s="674"/>
      <c r="L254" s="674"/>
      <c r="M254" s="674"/>
      <c r="N254" s="674"/>
      <c r="O254" s="625"/>
      <c r="P254" s="674"/>
      <c r="Q254" s="674"/>
      <c r="R254" s="674"/>
      <c r="S254" s="674"/>
    </row>
    <row r="255" spans="2:19" s="618" customFormat="1" x14ac:dyDescent="0.25">
      <c r="B255" s="674"/>
      <c r="C255" s="674"/>
      <c r="D255" s="674"/>
      <c r="E255" s="674"/>
      <c r="F255" s="674"/>
      <c r="G255" s="674"/>
      <c r="H255" s="674"/>
      <c r="I255" s="674"/>
      <c r="J255" s="674"/>
      <c r="K255" s="674"/>
      <c r="L255" s="674"/>
      <c r="M255" s="674"/>
      <c r="N255" s="674"/>
      <c r="O255" s="625"/>
      <c r="P255" s="674"/>
      <c r="Q255" s="674"/>
      <c r="R255" s="674"/>
      <c r="S255" s="674"/>
    </row>
    <row r="256" spans="2:19" s="618" customFormat="1" x14ac:dyDescent="0.25">
      <c r="B256" s="674"/>
      <c r="C256" s="674"/>
      <c r="D256" s="674"/>
      <c r="E256" s="674"/>
      <c r="F256" s="674"/>
      <c r="G256" s="674"/>
      <c r="H256" s="674"/>
      <c r="I256" s="674"/>
      <c r="J256" s="674"/>
      <c r="K256" s="674"/>
      <c r="L256" s="674"/>
      <c r="M256" s="674"/>
      <c r="N256" s="674"/>
      <c r="O256" s="625"/>
      <c r="P256" s="674"/>
      <c r="Q256" s="674"/>
      <c r="R256" s="674"/>
      <c r="S256" s="674"/>
    </row>
    <row r="257" spans="2:19" s="618" customFormat="1" x14ac:dyDescent="0.25">
      <c r="B257" s="674"/>
      <c r="C257" s="674"/>
      <c r="D257" s="674"/>
      <c r="E257" s="674"/>
      <c r="F257" s="674"/>
      <c r="G257" s="674"/>
      <c r="H257" s="674"/>
      <c r="I257" s="674"/>
      <c r="J257" s="674"/>
      <c r="K257" s="674"/>
      <c r="L257" s="674"/>
      <c r="M257" s="674"/>
      <c r="N257" s="674"/>
      <c r="O257" s="625"/>
      <c r="P257" s="674"/>
      <c r="Q257" s="674"/>
      <c r="R257" s="674"/>
      <c r="S257" s="674"/>
    </row>
    <row r="258" spans="2:19" s="618" customFormat="1" x14ac:dyDescent="0.25">
      <c r="B258" s="674"/>
      <c r="C258" s="674"/>
      <c r="D258" s="674"/>
      <c r="E258" s="674"/>
      <c r="F258" s="674"/>
      <c r="G258" s="674"/>
      <c r="H258" s="674"/>
      <c r="I258" s="674"/>
      <c r="J258" s="674"/>
      <c r="K258" s="674"/>
      <c r="L258" s="674"/>
      <c r="M258" s="674"/>
      <c r="N258" s="674"/>
      <c r="O258" s="625"/>
      <c r="P258" s="674"/>
      <c r="Q258" s="674"/>
      <c r="R258" s="674"/>
      <c r="S258" s="674"/>
    </row>
    <row r="259" spans="2:19" s="618" customFormat="1" x14ac:dyDescent="0.25">
      <c r="B259" s="674"/>
      <c r="C259" s="674"/>
      <c r="D259" s="674"/>
      <c r="E259" s="674"/>
      <c r="F259" s="674"/>
      <c r="G259" s="674"/>
      <c r="H259" s="674"/>
      <c r="I259" s="674"/>
      <c r="J259" s="674"/>
      <c r="K259" s="674"/>
      <c r="L259" s="674"/>
      <c r="M259" s="674"/>
      <c r="N259" s="674"/>
      <c r="O259" s="625"/>
      <c r="P259" s="674"/>
      <c r="Q259" s="674"/>
      <c r="R259" s="674"/>
      <c r="S259" s="674"/>
    </row>
    <row r="260" spans="2:19" s="618" customFormat="1" x14ac:dyDescent="0.25">
      <c r="B260" s="674"/>
      <c r="C260" s="674"/>
      <c r="D260" s="674"/>
      <c r="E260" s="674"/>
      <c r="F260" s="674"/>
      <c r="G260" s="674"/>
      <c r="H260" s="674"/>
      <c r="I260" s="674"/>
      <c r="J260" s="674"/>
      <c r="K260" s="674"/>
      <c r="L260" s="674"/>
      <c r="M260" s="674"/>
      <c r="N260" s="674"/>
      <c r="O260" s="625"/>
      <c r="P260" s="674"/>
      <c r="Q260" s="674"/>
      <c r="R260" s="674"/>
      <c r="S260" s="674"/>
    </row>
    <row r="261" spans="2:19" s="618" customFormat="1" x14ac:dyDescent="0.25">
      <c r="B261" s="674"/>
      <c r="C261" s="674"/>
      <c r="D261" s="674"/>
      <c r="E261" s="674"/>
      <c r="F261" s="674"/>
      <c r="G261" s="674"/>
      <c r="H261" s="674"/>
      <c r="I261" s="674"/>
      <c r="J261" s="674"/>
      <c r="K261" s="674"/>
      <c r="L261" s="674"/>
      <c r="M261" s="674"/>
      <c r="N261" s="674"/>
      <c r="O261" s="625"/>
      <c r="P261" s="674"/>
      <c r="Q261" s="674"/>
      <c r="R261" s="674"/>
      <c r="S261" s="674"/>
    </row>
    <row r="262" spans="2:19" s="618" customFormat="1" x14ac:dyDescent="0.25">
      <c r="B262" s="674"/>
      <c r="C262" s="674"/>
      <c r="D262" s="674"/>
      <c r="E262" s="674"/>
      <c r="F262" s="674"/>
      <c r="G262" s="674"/>
      <c r="H262" s="674"/>
      <c r="I262" s="674"/>
      <c r="J262" s="674"/>
      <c r="K262" s="674"/>
      <c r="L262" s="674"/>
      <c r="M262" s="674"/>
      <c r="N262" s="674"/>
      <c r="O262" s="625"/>
      <c r="P262" s="674"/>
      <c r="Q262" s="674"/>
      <c r="R262" s="674"/>
      <c r="S262" s="674"/>
    </row>
    <row r="263" spans="2:19" s="618" customFormat="1" x14ac:dyDescent="0.25">
      <c r="B263" s="674"/>
      <c r="C263" s="674"/>
      <c r="D263" s="674"/>
      <c r="E263" s="674"/>
      <c r="F263" s="674"/>
      <c r="G263" s="674"/>
      <c r="H263" s="674"/>
      <c r="I263" s="674"/>
      <c r="J263" s="674"/>
      <c r="K263" s="674"/>
      <c r="L263" s="674"/>
      <c r="M263" s="674"/>
      <c r="N263" s="674"/>
      <c r="O263" s="625"/>
      <c r="P263" s="674"/>
      <c r="Q263" s="674"/>
      <c r="R263" s="674"/>
      <c r="S263" s="674"/>
    </row>
    <row r="264" spans="2:19" s="618" customFormat="1" x14ac:dyDescent="0.25">
      <c r="B264" s="674"/>
      <c r="C264" s="674"/>
      <c r="D264" s="674"/>
      <c r="E264" s="674"/>
      <c r="F264" s="674"/>
      <c r="G264" s="674"/>
      <c r="H264" s="674"/>
      <c r="I264" s="674"/>
      <c r="J264" s="674"/>
      <c r="K264" s="674"/>
      <c r="L264" s="674"/>
      <c r="M264" s="674"/>
      <c r="N264" s="674"/>
      <c r="O264" s="625"/>
      <c r="P264" s="674"/>
      <c r="Q264" s="674"/>
      <c r="R264" s="674"/>
      <c r="S264" s="674"/>
    </row>
    <row r="265" spans="2:19" s="618" customFormat="1" x14ac:dyDescent="0.25">
      <c r="B265" s="674"/>
      <c r="C265" s="674"/>
      <c r="D265" s="674"/>
      <c r="E265" s="674"/>
      <c r="F265" s="674"/>
      <c r="G265" s="674"/>
      <c r="H265" s="674"/>
      <c r="I265" s="674"/>
      <c r="J265" s="674"/>
      <c r="K265" s="674"/>
      <c r="L265" s="674"/>
      <c r="M265" s="674"/>
      <c r="N265" s="674"/>
      <c r="O265" s="625"/>
      <c r="P265" s="674"/>
      <c r="Q265" s="674"/>
      <c r="R265" s="674"/>
      <c r="S265" s="674"/>
    </row>
    <row r="266" spans="2:19" s="618" customFormat="1" x14ac:dyDescent="0.25">
      <c r="B266" s="674"/>
      <c r="C266" s="674"/>
      <c r="D266" s="674"/>
      <c r="E266" s="674"/>
      <c r="F266" s="674"/>
      <c r="G266" s="674"/>
      <c r="H266" s="674"/>
      <c r="I266" s="674"/>
      <c r="J266" s="674"/>
      <c r="K266" s="674"/>
      <c r="L266" s="674"/>
      <c r="M266" s="674"/>
      <c r="N266" s="674"/>
      <c r="O266" s="625"/>
      <c r="P266" s="674"/>
      <c r="Q266" s="674"/>
      <c r="R266" s="674"/>
      <c r="S266" s="674"/>
    </row>
    <row r="267" spans="2:19" s="618" customFormat="1" x14ac:dyDescent="0.25">
      <c r="B267" s="674"/>
      <c r="C267" s="674"/>
      <c r="D267" s="674"/>
      <c r="E267" s="674"/>
      <c r="F267" s="674"/>
      <c r="G267" s="674"/>
      <c r="H267" s="674"/>
      <c r="I267" s="674"/>
      <c r="J267" s="674"/>
      <c r="K267" s="674"/>
      <c r="L267" s="674"/>
      <c r="M267" s="674"/>
      <c r="N267" s="674"/>
      <c r="O267" s="625"/>
      <c r="P267" s="674"/>
      <c r="Q267" s="674"/>
      <c r="R267" s="674"/>
      <c r="S267" s="674"/>
    </row>
    <row r="268" spans="2:19" s="618" customFormat="1" x14ac:dyDescent="0.25">
      <c r="B268" s="674"/>
      <c r="C268" s="674"/>
      <c r="D268" s="674"/>
      <c r="E268" s="674"/>
      <c r="F268" s="674"/>
      <c r="G268" s="674"/>
      <c r="H268" s="674"/>
      <c r="I268" s="674"/>
      <c r="J268" s="674"/>
      <c r="K268" s="674"/>
      <c r="L268" s="674"/>
      <c r="M268" s="674"/>
      <c r="N268" s="674"/>
      <c r="O268" s="625"/>
      <c r="P268" s="674"/>
      <c r="Q268" s="674"/>
      <c r="R268" s="674"/>
      <c r="S268" s="674"/>
    </row>
    <row r="269" spans="2:19" s="618" customFormat="1" x14ac:dyDescent="0.25">
      <c r="B269" s="674"/>
      <c r="C269" s="674"/>
      <c r="D269" s="674"/>
      <c r="E269" s="674"/>
      <c r="F269" s="674"/>
      <c r="G269" s="674"/>
      <c r="H269" s="674"/>
      <c r="I269" s="674"/>
      <c r="J269" s="674"/>
      <c r="K269" s="674"/>
      <c r="L269" s="674"/>
      <c r="M269" s="674"/>
      <c r="N269" s="674"/>
      <c r="O269" s="625"/>
      <c r="P269" s="674"/>
      <c r="Q269" s="674"/>
      <c r="R269" s="674"/>
      <c r="S269" s="674"/>
    </row>
    <row r="270" spans="2:19" s="618" customFormat="1" x14ac:dyDescent="0.25">
      <c r="B270" s="674"/>
      <c r="C270" s="674"/>
      <c r="D270" s="674"/>
      <c r="E270" s="674"/>
      <c r="F270" s="674"/>
      <c r="G270" s="674"/>
      <c r="H270" s="674"/>
      <c r="I270" s="674"/>
      <c r="J270" s="674"/>
      <c r="K270" s="674"/>
      <c r="L270" s="674"/>
      <c r="M270" s="674"/>
      <c r="N270" s="674"/>
      <c r="O270" s="625"/>
      <c r="P270" s="674"/>
      <c r="Q270" s="674"/>
      <c r="R270" s="674"/>
      <c r="S270" s="674"/>
    </row>
    <row r="271" spans="2:19" s="618" customFormat="1" x14ac:dyDescent="0.25">
      <c r="B271" s="674"/>
      <c r="C271" s="674"/>
      <c r="D271" s="674"/>
      <c r="E271" s="674"/>
      <c r="F271" s="674"/>
      <c r="G271" s="674"/>
      <c r="H271" s="674"/>
      <c r="I271" s="674"/>
      <c r="J271" s="674"/>
      <c r="K271" s="674"/>
      <c r="L271" s="674"/>
      <c r="M271" s="674"/>
      <c r="N271" s="674"/>
      <c r="O271" s="625"/>
      <c r="P271" s="674"/>
      <c r="Q271" s="674"/>
      <c r="R271" s="674"/>
      <c r="S271" s="674"/>
    </row>
    <row r="272" spans="2:19" s="618" customFormat="1" x14ac:dyDescent="0.25">
      <c r="B272" s="674"/>
      <c r="C272" s="674"/>
      <c r="D272" s="674"/>
      <c r="E272" s="674"/>
      <c r="F272" s="674"/>
      <c r="G272" s="674"/>
      <c r="H272" s="674"/>
      <c r="I272" s="674"/>
      <c r="J272" s="674"/>
      <c r="K272" s="674"/>
      <c r="L272" s="674"/>
      <c r="M272" s="674"/>
      <c r="N272" s="674"/>
      <c r="O272" s="625"/>
      <c r="P272" s="674"/>
      <c r="Q272" s="674"/>
      <c r="R272" s="674"/>
      <c r="S272" s="674"/>
    </row>
    <row r="273" spans="2:19" s="618" customFormat="1" x14ac:dyDescent="0.25">
      <c r="B273" s="674"/>
      <c r="C273" s="674"/>
      <c r="D273" s="674"/>
      <c r="E273" s="674"/>
      <c r="F273" s="674"/>
      <c r="G273" s="674"/>
      <c r="H273" s="674"/>
      <c r="I273" s="674"/>
      <c r="J273" s="674"/>
      <c r="K273" s="674"/>
      <c r="L273" s="674"/>
      <c r="M273" s="674"/>
      <c r="N273" s="674"/>
      <c r="O273" s="625"/>
      <c r="P273" s="674"/>
      <c r="Q273" s="674"/>
      <c r="R273" s="674"/>
      <c r="S273" s="674"/>
    </row>
    <row r="274" spans="2:19" s="618" customFormat="1" x14ac:dyDescent="0.25">
      <c r="B274" s="674"/>
      <c r="C274" s="674"/>
      <c r="D274" s="674"/>
      <c r="E274" s="674"/>
      <c r="F274" s="674"/>
      <c r="G274" s="674"/>
      <c r="H274" s="674"/>
      <c r="I274" s="674"/>
      <c r="J274" s="674"/>
      <c r="K274" s="674"/>
      <c r="L274" s="674"/>
      <c r="M274" s="674"/>
      <c r="N274" s="674"/>
      <c r="O274" s="625"/>
      <c r="P274" s="674"/>
      <c r="Q274" s="674"/>
      <c r="R274" s="674"/>
      <c r="S274" s="674"/>
    </row>
    <row r="275" spans="2:19" s="618" customFormat="1" x14ac:dyDescent="0.25">
      <c r="B275" s="674"/>
      <c r="C275" s="674"/>
      <c r="D275" s="674"/>
      <c r="E275" s="674"/>
      <c r="F275" s="674"/>
      <c r="G275" s="674"/>
      <c r="H275" s="674"/>
      <c r="I275" s="674"/>
      <c r="J275" s="674"/>
      <c r="K275" s="674"/>
      <c r="L275" s="674"/>
      <c r="M275" s="674"/>
      <c r="N275" s="674"/>
      <c r="O275" s="625"/>
      <c r="P275" s="674"/>
      <c r="Q275" s="674"/>
      <c r="R275" s="674"/>
      <c r="S275" s="674"/>
    </row>
    <row r="276" spans="2:19" s="618" customFormat="1" x14ac:dyDescent="0.25">
      <c r="B276" s="674"/>
      <c r="C276" s="674"/>
      <c r="D276" s="674"/>
      <c r="E276" s="674"/>
      <c r="F276" s="674"/>
      <c r="G276" s="674"/>
      <c r="H276" s="674"/>
      <c r="I276" s="674"/>
      <c r="J276" s="674"/>
      <c r="K276" s="674"/>
      <c r="L276" s="674"/>
      <c r="M276" s="674"/>
      <c r="N276" s="674"/>
      <c r="O276" s="625"/>
      <c r="P276" s="674"/>
      <c r="Q276" s="674"/>
      <c r="R276" s="674"/>
      <c r="S276" s="674"/>
    </row>
    <row r="277" spans="2:19" s="618" customFormat="1" x14ac:dyDescent="0.25">
      <c r="B277" s="674"/>
      <c r="C277" s="674"/>
      <c r="D277" s="674"/>
      <c r="E277" s="674"/>
      <c r="F277" s="674"/>
      <c r="G277" s="674"/>
      <c r="H277" s="674"/>
      <c r="I277" s="674"/>
      <c r="J277" s="674"/>
      <c r="K277" s="674"/>
      <c r="L277" s="674"/>
      <c r="M277" s="674"/>
      <c r="N277" s="674"/>
      <c r="O277" s="625"/>
      <c r="P277" s="674"/>
      <c r="Q277" s="674"/>
      <c r="R277" s="674"/>
      <c r="S277" s="674"/>
    </row>
    <row r="278" spans="2:19" s="618" customFormat="1" x14ac:dyDescent="0.25">
      <c r="B278" s="674"/>
      <c r="C278" s="674"/>
      <c r="D278" s="674"/>
      <c r="E278" s="674"/>
      <c r="F278" s="674"/>
      <c r="G278" s="674"/>
      <c r="H278" s="674"/>
      <c r="I278" s="674"/>
      <c r="J278" s="674"/>
      <c r="K278" s="674"/>
      <c r="L278" s="674"/>
      <c r="M278" s="674"/>
      <c r="N278" s="674"/>
      <c r="O278" s="625"/>
      <c r="P278" s="674"/>
      <c r="Q278" s="674"/>
      <c r="R278" s="674"/>
      <c r="S278" s="674"/>
    </row>
    <row r="279" spans="2:19" s="618" customFormat="1" x14ac:dyDescent="0.25">
      <c r="B279" s="674"/>
      <c r="C279" s="674"/>
      <c r="D279" s="674"/>
      <c r="E279" s="674"/>
      <c r="F279" s="674"/>
      <c r="G279" s="674"/>
      <c r="H279" s="674"/>
      <c r="I279" s="674"/>
      <c r="J279" s="674"/>
      <c r="K279" s="674"/>
      <c r="L279" s="674"/>
      <c r="M279" s="674"/>
      <c r="N279" s="674"/>
      <c r="O279" s="625"/>
      <c r="P279" s="674"/>
      <c r="Q279" s="674"/>
      <c r="R279" s="674"/>
      <c r="S279" s="674"/>
    </row>
    <row r="280" spans="2:19" s="618" customFormat="1" x14ac:dyDescent="0.25">
      <c r="B280" s="674"/>
      <c r="C280" s="674"/>
      <c r="D280" s="674"/>
      <c r="E280" s="674"/>
      <c r="F280" s="674"/>
      <c r="G280" s="674"/>
      <c r="H280" s="674"/>
      <c r="I280" s="674"/>
      <c r="J280" s="674"/>
      <c r="K280" s="674"/>
      <c r="L280" s="674"/>
      <c r="M280" s="674"/>
      <c r="N280" s="674"/>
      <c r="O280" s="625"/>
      <c r="P280" s="674"/>
      <c r="Q280" s="674"/>
      <c r="R280" s="674"/>
      <c r="S280" s="674"/>
    </row>
    <row r="281" spans="2:19" s="618" customFormat="1" x14ac:dyDescent="0.25">
      <c r="B281" s="674"/>
      <c r="C281" s="674"/>
      <c r="D281" s="674"/>
      <c r="E281" s="674"/>
      <c r="F281" s="674"/>
      <c r="G281" s="674"/>
      <c r="H281" s="674"/>
      <c r="I281" s="674"/>
      <c r="J281" s="674"/>
      <c r="K281" s="674"/>
      <c r="L281" s="674"/>
      <c r="M281" s="674"/>
      <c r="N281" s="674"/>
      <c r="O281" s="625"/>
      <c r="P281" s="674"/>
      <c r="Q281" s="674"/>
      <c r="R281" s="674"/>
      <c r="S281" s="674"/>
    </row>
    <row r="282" spans="2:19" s="618" customFormat="1" x14ac:dyDescent="0.25">
      <c r="B282" s="674"/>
      <c r="C282" s="674"/>
      <c r="D282" s="674"/>
      <c r="E282" s="674"/>
      <c r="F282" s="674"/>
      <c r="G282" s="674"/>
      <c r="H282" s="674"/>
      <c r="I282" s="674"/>
      <c r="J282" s="674"/>
      <c r="K282" s="674"/>
      <c r="L282" s="674"/>
      <c r="M282" s="674"/>
      <c r="N282" s="674"/>
      <c r="O282" s="625"/>
      <c r="P282" s="674"/>
      <c r="Q282" s="674"/>
      <c r="R282" s="674"/>
      <c r="S282" s="674"/>
    </row>
    <row r="283" spans="2:19" s="618" customFormat="1" x14ac:dyDescent="0.25">
      <c r="B283" s="674"/>
      <c r="C283" s="674"/>
      <c r="D283" s="674"/>
      <c r="E283" s="674"/>
      <c r="F283" s="674"/>
      <c r="G283" s="674"/>
      <c r="H283" s="674"/>
      <c r="I283" s="674"/>
      <c r="J283" s="674"/>
      <c r="K283" s="674"/>
      <c r="L283" s="674"/>
      <c r="M283" s="674"/>
      <c r="N283" s="674"/>
      <c r="O283" s="625"/>
      <c r="P283" s="674"/>
      <c r="Q283" s="674"/>
      <c r="R283" s="674"/>
      <c r="S283" s="674"/>
    </row>
    <row r="284" spans="2:19" s="618" customFormat="1" x14ac:dyDescent="0.25">
      <c r="B284" s="674"/>
      <c r="C284" s="674"/>
      <c r="D284" s="674"/>
      <c r="E284" s="674"/>
      <c r="F284" s="674"/>
      <c r="G284" s="674"/>
      <c r="H284" s="674"/>
      <c r="I284" s="674"/>
      <c r="J284" s="674"/>
      <c r="K284" s="674"/>
      <c r="L284" s="674"/>
      <c r="M284" s="674"/>
      <c r="N284" s="674"/>
      <c r="O284" s="625"/>
      <c r="P284" s="674"/>
      <c r="Q284" s="674"/>
      <c r="R284" s="674"/>
      <c r="S284" s="674"/>
    </row>
    <row r="285" spans="2:19" s="618" customFormat="1" x14ac:dyDescent="0.25">
      <c r="B285" s="674"/>
      <c r="C285" s="674"/>
      <c r="D285" s="674"/>
      <c r="E285" s="674"/>
      <c r="F285" s="674"/>
      <c r="G285" s="674"/>
      <c r="H285" s="674"/>
      <c r="I285" s="674"/>
      <c r="J285" s="674"/>
      <c r="K285" s="674"/>
      <c r="L285" s="674"/>
      <c r="M285" s="674"/>
      <c r="N285" s="674"/>
      <c r="O285" s="625"/>
      <c r="P285" s="674"/>
      <c r="Q285" s="674"/>
      <c r="R285" s="674"/>
      <c r="S285" s="674"/>
    </row>
    <row r="286" spans="2:19" s="618" customFormat="1" x14ac:dyDescent="0.25">
      <c r="B286" s="674"/>
      <c r="C286" s="674"/>
      <c r="D286" s="674"/>
      <c r="E286" s="674"/>
      <c r="F286" s="674"/>
      <c r="G286" s="674"/>
      <c r="H286" s="674"/>
      <c r="I286" s="674"/>
      <c r="J286" s="674"/>
      <c r="K286" s="674"/>
      <c r="L286" s="674"/>
      <c r="M286" s="674"/>
      <c r="N286" s="674"/>
      <c r="O286" s="625"/>
      <c r="P286" s="674"/>
      <c r="Q286" s="674"/>
      <c r="R286" s="674"/>
      <c r="S286" s="674"/>
    </row>
    <row r="287" spans="2:19" s="618" customFormat="1" x14ac:dyDescent="0.25">
      <c r="B287" s="674"/>
      <c r="C287" s="674"/>
      <c r="D287" s="674"/>
      <c r="E287" s="674"/>
      <c r="F287" s="674"/>
      <c r="G287" s="674"/>
      <c r="H287" s="674"/>
      <c r="I287" s="674"/>
      <c r="J287" s="674"/>
      <c r="K287" s="674"/>
      <c r="L287" s="674"/>
      <c r="M287" s="674"/>
      <c r="N287" s="674"/>
      <c r="O287" s="625"/>
      <c r="P287" s="674"/>
      <c r="Q287" s="674"/>
      <c r="R287" s="674"/>
      <c r="S287" s="674"/>
    </row>
    <row r="288" spans="2:19" s="618" customFormat="1" x14ac:dyDescent="0.25">
      <c r="B288" s="674"/>
      <c r="C288" s="674"/>
      <c r="D288" s="674"/>
      <c r="E288" s="674"/>
      <c r="F288" s="674"/>
      <c r="G288" s="674"/>
      <c r="H288" s="674"/>
      <c r="I288" s="674"/>
      <c r="J288" s="674"/>
      <c r="K288" s="674"/>
      <c r="L288" s="674"/>
      <c r="M288" s="674"/>
      <c r="N288" s="674"/>
      <c r="O288" s="625"/>
      <c r="P288" s="674"/>
      <c r="Q288" s="674"/>
      <c r="R288" s="674"/>
      <c r="S288" s="674"/>
    </row>
    <row r="289" spans="2:19" s="618" customFormat="1" x14ac:dyDescent="0.25">
      <c r="B289" s="674"/>
      <c r="C289" s="674"/>
      <c r="D289" s="674"/>
      <c r="E289" s="674"/>
      <c r="F289" s="674"/>
      <c r="G289" s="674"/>
      <c r="H289" s="674"/>
      <c r="I289" s="674"/>
      <c r="J289" s="674"/>
      <c r="K289" s="674"/>
      <c r="L289" s="674"/>
      <c r="M289" s="674"/>
      <c r="N289" s="674"/>
      <c r="O289" s="625"/>
      <c r="P289" s="674"/>
      <c r="Q289" s="674"/>
      <c r="R289" s="674"/>
      <c r="S289" s="674"/>
    </row>
    <row r="290" spans="2:19" s="618" customFormat="1" x14ac:dyDescent="0.25">
      <c r="B290" s="674"/>
      <c r="C290" s="674"/>
      <c r="D290" s="674"/>
      <c r="E290" s="674"/>
      <c r="F290" s="674"/>
      <c r="G290" s="674"/>
      <c r="H290" s="674"/>
      <c r="I290" s="674"/>
      <c r="J290" s="674"/>
      <c r="K290" s="674"/>
      <c r="L290" s="674"/>
      <c r="M290" s="674"/>
      <c r="N290" s="674"/>
      <c r="O290" s="625"/>
      <c r="P290" s="674"/>
      <c r="Q290" s="674"/>
      <c r="R290" s="674"/>
      <c r="S290" s="674"/>
    </row>
    <row r="291" spans="2:19" s="618" customFormat="1" x14ac:dyDescent="0.25">
      <c r="B291" s="674"/>
      <c r="C291" s="674"/>
      <c r="D291" s="674"/>
      <c r="E291" s="674"/>
      <c r="F291" s="674"/>
      <c r="G291" s="674"/>
      <c r="H291" s="674"/>
      <c r="I291" s="674"/>
      <c r="J291" s="674"/>
      <c r="K291" s="674"/>
      <c r="L291" s="674"/>
      <c r="M291" s="674"/>
      <c r="N291" s="674"/>
      <c r="O291" s="625"/>
      <c r="P291" s="674"/>
      <c r="Q291" s="674"/>
      <c r="R291" s="674"/>
      <c r="S291" s="674"/>
    </row>
    <row r="292" spans="2:19" s="618" customFormat="1" x14ac:dyDescent="0.25">
      <c r="B292" s="674"/>
      <c r="C292" s="674"/>
      <c r="D292" s="674"/>
      <c r="E292" s="674"/>
      <c r="F292" s="674"/>
      <c r="G292" s="674"/>
      <c r="H292" s="674"/>
      <c r="I292" s="674"/>
      <c r="J292" s="674"/>
      <c r="K292" s="674"/>
      <c r="L292" s="674"/>
      <c r="M292" s="674"/>
      <c r="N292" s="674"/>
      <c r="O292" s="625"/>
      <c r="P292" s="674"/>
      <c r="Q292" s="674"/>
      <c r="R292" s="674"/>
      <c r="S292" s="674"/>
    </row>
    <row r="293" spans="2:19" s="618" customFormat="1" x14ac:dyDescent="0.25">
      <c r="B293" s="674"/>
      <c r="C293" s="674"/>
      <c r="D293" s="674"/>
      <c r="E293" s="674"/>
      <c r="F293" s="674"/>
      <c r="G293" s="674"/>
      <c r="H293" s="674"/>
      <c r="I293" s="674"/>
      <c r="J293" s="674"/>
      <c r="K293" s="674"/>
      <c r="L293" s="674"/>
      <c r="M293" s="674"/>
      <c r="N293" s="674"/>
      <c r="O293" s="625"/>
      <c r="P293" s="674"/>
      <c r="Q293" s="674"/>
      <c r="R293" s="674"/>
      <c r="S293" s="674"/>
    </row>
    <row r="294" spans="2:19" s="618" customFormat="1" x14ac:dyDescent="0.25">
      <c r="B294" s="674"/>
      <c r="C294" s="674"/>
      <c r="D294" s="674"/>
      <c r="E294" s="674"/>
      <c r="F294" s="674"/>
      <c r="G294" s="674"/>
      <c r="H294" s="674"/>
      <c r="I294" s="674"/>
      <c r="J294" s="674"/>
      <c r="K294" s="674"/>
      <c r="L294" s="674"/>
      <c r="M294" s="674"/>
      <c r="N294" s="674"/>
      <c r="O294" s="625"/>
      <c r="P294" s="674"/>
      <c r="Q294" s="674"/>
      <c r="R294" s="674"/>
      <c r="S294" s="674"/>
    </row>
    <row r="295" spans="2:19" s="618" customFormat="1" x14ac:dyDescent="0.25">
      <c r="B295" s="674"/>
      <c r="C295" s="674"/>
      <c r="D295" s="674"/>
      <c r="E295" s="674"/>
      <c r="F295" s="674"/>
      <c r="G295" s="674"/>
      <c r="H295" s="674"/>
      <c r="I295" s="674"/>
      <c r="J295" s="674"/>
      <c r="K295" s="674"/>
      <c r="L295" s="674"/>
      <c r="M295" s="674"/>
      <c r="N295" s="674"/>
      <c r="O295" s="625"/>
      <c r="P295" s="674"/>
      <c r="Q295" s="674"/>
      <c r="R295" s="674"/>
      <c r="S295" s="674"/>
    </row>
    <row r="296" spans="2:19" s="618" customFormat="1" x14ac:dyDescent="0.25">
      <c r="B296" s="674"/>
      <c r="C296" s="674"/>
      <c r="D296" s="674"/>
      <c r="E296" s="674"/>
      <c r="F296" s="674"/>
      <c r="G296" s="674"/>
      <c r="H296" s="674"/>
      <c r="I296" s="674"/>
      <c r="J296" s="674"/>
      <c r="K296" s="674"/>
      <c r="L296" s="674"/>
      <c r="M296" s="674"/>
      <c r="N296" s="674"/>
      <c r="O296" s="625"/>
      <c r="P296" s="674"/>
      <c r="Q296" s="674"/>
      <c r="R296" s="674"/>
      <c r="S296" s="674"/>
    </row>
    <row r="297" spans="2:19" s="618" customFormat="1" x14ac:dyDescent="0.25">
      <c r="B297" s="674"/>
      <c r="C297" s="674"/>
      <c r="D297" s="674"/>
      <c r="E297" s="674"/>
      <c r="F297" s="674"/>
      <c r="G297" s="674"/>
      <c r="H297" s="674"/>
      <c r="I297" s="674"/>
      <c r="J297" s="674"/>
      <c r="K297" s="674"/>
      <c r="L297" s="674"/>
      <c r="M297" s="674"/>
      <c r="N297" s="674"/>
      <c r="O297" s="625"/>
      <c r="P297" s="674"/>
      <c r="Q297" s="674"/>
      <c r="R297" s="674"/>
      <c r="S297" s="674"/>
    </row>
    <row r="298" spans="2:19" s="618" customFormat="1" x14ac:dyDescent="0.25">
      <c r="B298" s="674"/>
      <c r="C298" s="674"/>
      <c r="D298" s="674"/>
      <c r="E298" s="674"/>
      <c r="F298" s="674"/>
      <c r="G298" s="674"/>
      <c r="H298" s="674"/>
      <c r="I298" s="674"/>
      <c r="J298" s="674"/>
      <c r="K298" s="674"/>
      <c r="L298" s="674"/>
      <c r="M298" s="674"/>
      <c r="N298" s="674"/>
      <c r="O298" s="625"/>
      <c r="P298" s="674"/>
      <c r="Q298" s="674"/>
      <c r="R298" s="674"/>
      <c r="S298" s="674"/>
    </row>
    <row r="299" spans="2:19" s="618" customFormat="1" x14ac:dyDescent="0.25">
      <c r="B299" s="674"/>
      <c r="C299" s="674"/>
      <c r="D299" s="674"/>
      <c r="E299" s="674"/>
      <c r="F299" s="674"/>
      <c r="G299" s="674"/>
      <c r="H299" s="674"/>
      <c r="I299" s="674"/>
      <c r="J299" s="674"/>
      <c r="K299" s="674"/>
      <c r="L299" s="674"/>
      <c r="M299" s="674"/>
      <c r="N299" s="674"/>
      <c r="O299" s="625"/>
      <c r="P299" s="674"/>
      <c r="Q299" s="674"/>
      <c r="R299" s="674"/>
      <c r="S299" s="674"/>
    </row>
    <row r="300" spans="2:19" s="618" customFormat="1" x14ac:dyDescent="0.25">
      <c r="B300" s="674"/>
      <c r="C300" s="674"/>
      <c r="D300" s="674"/>
      <c r="E300" s="674"/>
      <c r="F300" s="674"/>
      <c r="G300" s="674"/>
      <c r="H300" s="674"/>
      <c r="I300" s="674"/>
      <c r="J300" s="674"/>
      <c r="K300" s="674"/>
      <c r="L300" s="674"/>
      <c r="M300" s="674"/>
      <c r="N300" s="674"/>
      <c r="O300" s="625"/>
      <c r="P300" s="674"/>
      <c r="Q300" s="674"/>
      <c r="R300" s="674"/>
      <c r="S300" s="674"/>
    </row>
    <row r="301" spans="2:19" s="618" customFormat="1" x14ac:dyDescent="0.25">
      <c r="B301" s="674"/>
      <c r="C301" s="674"/>
      <c r="D301" s="674"/>
      <c r="E301" s="674"/>
      <c r="F301" s="674"/>
      <c r="G301" s="674"/>
      <c r="H301" s="674"/>
      <c r="I301" s="674"/>
      <c r="J301" s="674"/>
      <c r="K301" s="674"/>
      <c r="L301" s="674"/>
      <c r="M301" s="674"/>
      <c r="N301" s="674"/>
      <c r="O301" s="625"/>
      <c r="P301" s="674"/>
      <c r="Q301" s="674"/>
      <c r="R301" s="674"/>
      <c r="S301" s="674"/>
    </row>
    <row r="302" spans="2:19" s="618" customFormat="1" x14ac:dyDescent="0.25">
      <c r="B302" s="674"/>
      <c r="C302" s="674"/>
      <c r="D302" s="674"/>
      <c r="E302" s="674"/>
      <c r="F302" s="674"/>
      <c r="G302" s="674"/>
      <c r="H302" s="674"/>
      <c r="I302" s="674"/>
      <c r="J302" s="674"/>
      <c r="K302" s="674"/>
      <c r="L302" s="674"/>
      <c r="M302" s="674"/>
      <c r="N302" s="674"/>
      <c r="O302" s="625"/>
      <c r="P302" s="674"/>
      <c r="Q302" s="674"/>
      <c r="R302" s="674"/>
      <c r="S302" s="674"/>
    </row>
    <row r="303" spans="2:19" s="618" customFormat="1" x14ac:dyDescent="0.25">
      <c r="B303" s="674"/>
      <c r="C303" s="674"/>
      <c r="D303" s="674"/>
      <c r="E303" s="674"/>
      <c r="F303" s="674"/>
      <c r="G303" s="674"/>
      <c r="H303" s="674"/>
      <c r="I303" s="674"/>
      <c r="J303" s="674"/>
      <c r="K303" s="674"/>
      <c r="L303" s="674"/>
      <c r="M303" s="674"/>
      <c r="N303" s="674"/>
      <c r="O303" s="625"/>
      <c r="P303" s="674"/>
      <c r="Q303" s="674"/>
      <c r="R303" s="674"/>
      <c r="S303" s="674"/>
    </row>
    <row r="304" spans="2:19" s="618" customFormat="1" x14ac:dyDescent="0.25">
      <c r="B304" s="674"/>
      <c r="C304" s="674"/>
      <c r="D304" s="674"/>
      <c r="E304" s="674"/>
      <c r="F304" s="674"/>
      <c r="G304" s="674"/>
      <c r="H304" s="674"/>
      <c r="I304" s="674"/>
      <c r="J304" s="674"/>
      <c r="K304" s="674"/>
      <c r="L304" s="674"/>
      <c r="M304" s="674"/>
      <c r="N304" s="674"/>
      <c r="O304" s="625"/>
      <c r="P304" s="674"/>
      <c r="Q304" s="674"/>
      <c r="R304" s="674"/>
      <c r="S304" s="674"/>
    </row>
    <row r="305" spans="2:19" s="618" customFormat="1" x14ac:dyDescent="0.25">
      <c r="B305" s="674"/>
      <c r="C305" s="674"/>
      <c r="D305" s="674"/>
      <c r="E305" s="674"/>
      <c r="F305" s="674"/>
      <c r="G305" s="674"/>
      <c r="H305" s="674"/>
      <c r="I305" s="674"/>
      <c r="J305" s="674"/>
      <c r="K305" s="674"/>
      <c r="L305" s="674"/>
      <c r="M305" s="674"/>
      <c r="N305" s="674"/>
      <c r="O305" s="625"/>
      <c r="P305" s="674"/>
      <c r="Q305" s="674"/>
      <c r="R305" s="674"/>
      <c r="S305" s="674"/>
    </row>
    <row r="306" spans="2:19" s="618" customFormat="1" x14ac:dyDescent="0.25">
      <c r="B306" s="674"/>
      <c r="C306" s="674"/>
      <c r="D306" s="674"/>
      <c r="E306" s="674"/>
      <c r="F306" s="674"/>
      <c r="G306" s="674"/>
      <c r="H306" s="674"/>
      <c r="I306" s="674"/>
      <c r="J306" s="674"/>
      <c r="K306" s="674"/>
      <c r="L306" s="674"/>
      <c r="M306" s="674"/>
      <c r="N306" s="674"/>
      <c r="O306" s="625"/>
      <c r="P306" s="674"/>
      <c r="Q306" s="674"/>
      <c r="R306" s="674"/>
      <c r="S306" s="674"/>
    </row>
    <row r="307" spans="2:19" s="618" customFormat="1" x14ac:dyDescent="0.25">
      <c r="B307" s="674"/>
      <c r="C307" s="674"/>
      <c r="D307" s="674"/>
      <c r="E307" s="674"/>
      <c r="F307" s="674"/>
      <c r="G307" s="674"/>
      <c r="H307" s="674"/>
      <c r="I307" s="674"/>
      <c r="J307" s="674"/>
      <c r="K307" s="674"/>
      <c r="L307" s="674"/>
      <c r="M307" s="674"/>
      <c r="N307" s="674"/>
      <c r="O307" s="625"/>
      <c r="P307" s="674"/>
      <c r="Q307" s="674"/>
      <c r="R307" s="674"/>
      <c r="S307" s="674"/>
    </row>
    <row r="308" spans="2:19" s="618" customFormat="1" x14ac:dyDescent="0.25">
      <c r="B308" s="674"/>
      <c r="C308" s="674"/>
      <c r="D308" s="674"/>
      <c r="E308" s="674"/>
      <c r="F308" s="674"/>
      <c r="G308" s="674"/>
      <c r="H308" s="674"/>
      <c r="I308" s="674"/>
      <c r="J308" s="674"/>
      <c r="K308" s="674"/>
      <c r="L308" s="674"/>
      <c r="M308" s="674"/>
      <c r="N308" s="674"/>
      <c r="O308" s="625"/>
      <c r="P308" s="674"/>
      <c r="Q308" s="674"/>
      <c r="R308" s="674"/>
      <c r="S308" s="674"/>
    </row>
    <row r="309" spans="2:19" s="618" customFormat="1" x14ac:dyDescent="0.25">
      <c r="B309" s="674"/>
      <c r="C309" s="674"/>
      <c r="D309" s="674"/>
      <c r="E309" s="674"/>
      <c r="F309" s="674"/>
      <c r="G309" s="674"/>
      <c r="H309" s="674"/>
      <c r="I309" s="674"/>
      <c r="J309" s="674"/>
      <c r="K309" s="674"/>
      <c r="L309" s="674"/>
      <c r="M309" s="674"/>
      <c r="N309" s="674"/>
      <c r="O309" s="625"/>
      <c r="P309" s="674"/>
      <c r="Q309" s="674"/>
      <c r="R309" s="674"/>
      <c r="S309" s="674"/>
    </row>
    <row r="310" spans="2:19" s="618" customFormat="1" x14ac:dyDescent="0.25">
      <c r="B310" s="674"/>
      <c r="C310" s="674"/>
      <c r="D310" s="674"/>
      <c r="E310" s="674"/>
      <c r="F310" s="674"/>
      <c r="G310" s="674"/>
      <c r="H310" s="674"/>
      <c r="I310" s="674"/>
      <c r="J310" s="674"/>
      <c r="K310" s="674"/>
      <c r="L310" s="674"/>
      <c r="M310" s="674"/>
      <c r="N310" s="674"/>
      <c r="O310" s="625"/>
      <c r="P310" s="674"/>
      <c r="Q310" s="674"/>
      <c r="R310" s="674"/>
      <c r="S310" s="674"/>
    </row>
    <row r="311" spans="2:19" s="618" customFormat="1" x14ac:dyDescent="0.25">
      <c r="B311" s="674"/>
      <c r="C311" s="674"/>
      <c r="D311" s="674"/>
      <c r="E311" s="674"/>
      <c r="F311" s="674"/>
      <c r="G311" s="674"/>
      <c r="H311" s="674"/>
      <c r="I311" s="674"/>
      <c r="J311" s="674"/>
      <c r="K311" s="674"/>
      <c r="L311" s="674"/>
      <c r="M311" s="674"/>
      <c r="N311" s="674"/>
      <c r="O311" s="625"/>
      <c r="P311" s="674"/>
      <c r="Q311" s="674"/>
      <c r="R311" s="674"/>
      <c r="S311" s="674"/>
    </row>
    <row r="312" spans="2:19" s="618" customFormat="1" x14ac:dyDescent="0.25">
      <c r="B312" s="674"/>
      <c r="C312" s="674"/>
      <c r="D312" s="674"/>
      <c r="E312" s="674"/>
      <c r="F312" s="674"/>
      <c r="G312" s="674"/>
      <c r="H312" s="674"/>
      <c r="I312" s="674"/>
      <c r="J312" s="674"/>
      <c r="K312" s="674"/>
      <c r="L312" s="674"/>
      <c r="M312" s="674"/>
      <c r="N312" s="674"/>
      <c r="O312" s="625"/>
      <c r="P312" s="674"/>
      <c r="Q312" s="674"/>
      <c r="R312" s="674"/>
      <c r="S312" s="674"/>
    </row>
    <row r="313" spans="2:19" s="618" customFormat="1" x14ac:dyDescent="0.25">
      <c r="B313" s="674"/>
      <c r="C313" s="674"/>
      <c r="D313" s="674"/>
      <c r="E313" s="674"/>
      <c r="F313" s="674"/>
      <c r="G313" s="674"/>
      <c r="H313" s="674"/>
      <c r="I313" s="674"/>
      <c r="J313" s="674"/>
      <c r="K313" s="674"/>
      <c r="L313" s="674"/>
      <c r="M313" s="674"/>
      <c r="N313" s="674"/>
      <c r="O313" s="625"/>
      <c r="P313" s="674"/>
      <c r="Q313" s="674"/>
      <c r="R313" s="674"/>
      <c r="S313" s="674"/>
    </row>
    <row r="314" spans="2:19" s="618" customFormat="1" x14ac:dyDescent="0.25">
      <c r="B314" s="674"/>
      <c r="C314" s="674"/>
      <c r="D314" s="674"/>
      <c r="E314" s="674"/>
      <c r="F314" s="674"/>
      <c r="G314" s="674"/>
      <c r="H314" s="674"/>
      <c r="I314" s="674"/>
      <c r="J314" s="674"/>
      <c r="K314" s="674"/>
      <c r="L314" s="674"/>
      <c r="M314" s="674"/>
      <c r="N314" s="674"/>
      <c r="O314" s="625"/>
      <c r="P314" s="674"/>
      <c r="Q314" s="674"/>
      <c r="R314" s="674"/>
      <c r="S314" s="674"/>
    </row>
    <row r="315" spans="2:19" s="618" customFormat="1" x14ac:dyDescent="0.25">
      <c r="B315" s="674"/>
      <c r="C315" s="674"/>
      <c r="D315" s="674"/>
      <c r="E315" s="674"/>
      <c r="F315" s="674"/>
      <c r="G315" s="674"/>
      <c r="H315" s="674"/>
      <c r="I315" s="674"/>
      <c r="J315" s="674"/>
      <c r="K315" s="674"/>
      <c r="L315" s="674"/>
      <c r="M315" s="674"/>
      <c r="N315" s="674"/>
      <c r="O315" s="625"/>
      <c r="P315" s="674"/>
      <c r="Q315" s="674"/>
      <c r="R315" s="674"/>
      <c r="S315" s="674"/>
    </row>
    <row r="316" spans="2:19" s="618" customFormat="1" x14ac:dyDescent="0.25">
      <c r="B316" s="674"/>
      <c r="C316" s="674"/>
      <c r="D316" s="674"/>
      <c r="E316" s="674"/>
      <c r="F316" s="674"/>
      <c r="G316" s="674"/>
      <c r="H316" s="674"/>
      <c r="I316" s="674"/>
      <c r="J316" s="674"/>
      <c r="K316" s="674"/>
      <c r="L316" s="674"/>
      <c r="M316" s="674"/>
      <c r="N316" s="674"/>
      <c r="O316" s="625"/>
      <c r="P316" s="674"/>
      <c r="Q316" s="674"/>
      <c r="R316" s="674"/>
      <c r="S316" s="674"/>
    </row>
    <row r="317" spans="2:19" s="618" customFormat="1" x14ac:dyDescent="0.25">
      <c r="B317" s="674"/>
      <c r="C317" s="674"/>
      <c r="D317" s="674"/>
      <c r="E317" s="674"/>
      <c r="F317" s="674"/>
      <c r="G317" s="674"/>
      <c r="H317" s="674"/>
      <c r="I317" s="674"/>
      <c r="J317" s="674"/>
      <c r="K317" s="674"/>
      <c r="L317" s="674"/>
      <c r="M317" s="674"/>
      <c r="N317" s="674"/>
      <c r="O317" s="625"/>
      <c r="P317" s="674"/>
      <c r="Q317" s="674"/>
      <c r="R317" s="674"/>
      <c r="S317" s="674"/>
    </row>
    <row r="318" spans="2:19" s="618" customFormat="1" x14ac:dyDescent="0.25">
      <c r="B318" s="674"/>
      <c r="C318" s="674"/>
      <c r="D318" s="674"/>
      <c r="E318" s="674"/>
      <c r="F318" s="674"/>
      <c r="G318" s="674"/>
      <c r="H318" s="674"/>
      <c r="I318" s="674"/>
      <c r="J318" s="674"/>
      <c r="K318" s="674"/>
      <c r="L318" s="674"/>
      <c r="M318" s="674"/>
      <c r="N318" s="674"/>
      <c r="O318" s="625"/>
      <c r="P318" s="674"/>
      <c r="Q318" s="674"/>
      <c r="R318" s="674"/>
      <c r="S318" s="674"/>
    </row>
    <row r="319" spans="2:19" s="618" customFormat="1" x14ac:dyDescent="0.25">
      <c r="B319" s="674"/>
      <c r="C319" s="674"/>
      <c r="D319" s="674"/>
      <c r="E319" s="674"/>
      <c r="F319" s="674"/>
      <c r="G319" s="674"/>
      <c r="H319" s="674"/>
      <c r="I319" s="674"/>
      <c r="J319" s="674"/>
      <c r="K319" s="674"/>
      <c r="L319" s="674"/>
      <c r="M319" s="674"/>
      <c r="N319" s="674"/>
      <c r="O319" s="625"/>
      <c r="P319" s="674"/>
      <c r="Q319" s="674"/>
      <c r="R319" s="674"/>
      <c r="S319" s="674"/>
    </row>
    <row r="320" spans="2:19" s="618" customFormat="1" x14ac:dyDescent="0.25">
      <c r="B320" s="674"/>
      <c r="C320" s="674"/>
      <c r="D320" s="674"/>
      <c r="E320" s="674"/>
      <c r="F320" s="674"/>
      <c r="G320" s="674"/>
      <c r="H320" s="674"/>
      <c r="I320" s="674"/>
      <c r="J320" s="674"/>
      <c r="K320" s="674"/>
      <c r="L320" s="674"/>
      <c r="M320" s="674"/>
      <c r="N320" s="674"/>
      <c r="O320" s="625"/>
      <c r="P320" s="674"/>
      <c r="Q320" s="674"/>
      <c r="R320" s="674"/>
      <c r="S320" s="674"/>
    </row>
    <row r="321" spans="2:19" s="618" customFormat="1" x14ac:dyDescent="0.25">
      <c r="B321" s="674"/>
      <c r="C321" s="674"/>
      <c r="D321" s="674"/>
      <c r="E321" s="674"/>
      <c r="F321" s="674"/>
      <c r="G321" s="674"/>
      <c r="H321" s="674"/>
      <c r="I321" s="674"/>
      <c r="J321" s="674"/>
      <c r="K321" s="674"/>
      <c r="L321" s="674"/>
      <c r="M321" s="674"/>
      <c r="N321" s="674"/>
      <c r="O321" s="625"/>
      <c r="P321" s="674"/>
      <c r="Q321" s="674"/>
      <c r="R321" s="674"/>
      <c r="S321" s="674"/>
    </row>
    <row r="322" spans="2:19" s="618" customFormat="1" x14ac:dyDescent="0.25">
      <c r="B322" s="674"/>
      <c r="C322" s="674"/>
      <c r="D322" s="674"/>
      <c r="E322" s="674"/>
      <c r="F322" s="674"/>
      <c r="G322" s="674"/>
      <c r="H322" s="674"/>
      <c r="I322" s="674"/>
      <c r="J322" s="674"/>
      <c r="K322" s="674"/>
      <c r="L322" s="674"/>
      <c r="M322" s="674"/>
      <c r="N322" s="674"/>
      <c r="O322" s="625"/>
      <c r="P322" s="674"/>
      <c r="Q322" s="674"/>
      <c r="R322" s="674"/>
      <c r="S322" s="674"/>
    </row>
    <row r="323" spans="2:19" s="618" customFormat="1" x14ac:dyDescent="0.25">
      <c r="B323" s="674"/>
      <c r="C323" s="674"/>
      <c r="D323" s="674"/>
      <c r="E323" s="674"/>
      <c r="F323" s="674"/>
      <c r="G323" s="674"/>
      <c r="H323" s="674"/>
      <c r="I323" s="674"/>
      <c r="J323" s="674"/>
      <c r="K323" s="674"/>
      <c r="L323" s="674"/>
      <c r="M323" s="674"/>
      <c r="N323" s="674"/>
      <c r="O323" s="625"/>
      <c r="P323" s="674"/>
      <c r="Q323" s="674"/>
      <c r="R323" s="674"/>
      <c r="S323" s="674"/>
    </row>
    <row r="324" spans="2:19" s="618" customFormat="1" x14ac:dyDescent="0.25">
      <c r="B324" s="674"/>
      <c r="C324" s="674"/>
      <c r="D324" s="674"/>
      <c r="E324" s="674"/>
      <c r="F324" s="674"/>
      <c r="G324" s="674"/>
      <c r="H324" s="674"/>
      <c r="I324" s="674"/>
      <c r="J324" s="674"/>
      <c r="K324" s="674"/>
      <c r="L324" s="674"/>
      <c r="M324" s="674"/>
      <c r="N324" s="674"/>
      <c r="O324" s="625"/>
      <c r="P324" s="674"/>
      <c r="Q324" s="674"/>
      <c r="R324" s="674"/>
      <c r="S324" s="674"/>
    </row>
    <row r="325" spans="2:19" s="618" customFormat="1" x14ac:dyDescent="0.25">
      <c r="B325" s="674"/>
      <c r="C325" s="674"/>
      <c r="D325" s="674"/>
      <c r="E325" s="674"/>
      <c r="F325" s="674"/>
      <c r="G325" s="674"/>
      <c r="H325" s="674"/>
      <c r="I325" s="674"/>
      <c r="J325" s="674"/>
      <c r="K325" s="674"/>
      <c r="L325" s="674"/>
      <c r="M325" s="674"/>
      <c r="N325" s="674"/>
      <c r="O325" s="625"/>
      <c r="P325" s="674"/>
      <c r="Q325" s="674"/>
      <c r="R325" s="674"/>
      <c r="S325" s="674"/>
    </row>
    <row r="326" spans="2:19" s="618" customFormat="1" x14ac:dyDescent="0.25">
      <c r="B326" s="674"/>
      <c r="C326" s="674"/>
      <c r="D326" s="674"/>
      <c r="E326" s="674"/>
      <c r="F326" s="674"/>
      <c r="G326" s="674"/>
      <c r="H326" s="674"/>
      <c r="I326" s="674"/>
      <c r="J326" s="674"/>
      <c r="K326" s="674"/>
      <c r="L326" s="674"/>
      <c r="M326" s="674"/>
      <c r="N326" s="674"/>
      <c r="O326" s="625"/>
      <c r="P326" s="674"/>
      <c r="Q326" s="674"/>
      <c r="R326" s="674"/>
      <c r="S326" s="674"/>
    </row>
    <row r="327" spans="2:19" s="618" customFormat="1" x14ac:dyDescent="0.25">
      <c r="B327" s="674"/>
      <c r="C327" s="674"/>
      <c r="D327" s="674"/>
      <c r="E327" s="674"/>
      <c r="F327" s="674"/>
      <c r="G327" s="674"/>
      <c r="H327" s="674"/>
      <c r="I327" s="674"/>
      <c r="J327" s="674"/>
      <c r="K327" s="674"/>
      <c r="L327" s="674"/>
      <c r="M327" s="674"/>
      <c r="N327" s="674"/>
      <c r="O327" s="625"/>
      <c r="P327" s="674"/>
      <c r="Q327" s="674"/>
      <c r="R327" s="674"/>
      <c r="S327" s="674"/>
    </row>
    <row r="328" spans="2:19" s="618" customFormat="1" x14ac:dyDescent="0.25">
      <c r="B328" s="674"/>
      <c r="C328" s="674"/>
      <c r="D328" s="674"/>
      <c r="E328" s="674"/>
      <c r="F328" s="674"/>
      <c r="G328" s="674"/>
      <c r="H328" s="674"/>
      <c r="I328" s="674"/>
      <c r="J328" s="674"/>
      <c r="K328" s="674"/>
      <c r="L328" s="674"/>
      <c r="M328" s="674"/>
      <c r="N328" s="674"/>
      <c r="O328" s="625"/>
      <c r="P328" s="674"/>
      <c r="Q328" s="674"/>
      <c r="R328" s="674"/>
      <c r="S328" s="674"/>
    </row>
    <row r="329" spans="2:19" s="618" customFormat="1" x14ac:dyDescent="0.25">
      <c r="B329" s="674"/>
      <c r="C329" s="674"/>
      <c r="D329" s="674"/>
      <c r="E329" s="674"/>
      <c r="F329" s="674"/>
      <c r="G329" s="674"/>
      <c r="H329" s="674"/>
      <c r="I329" s="674"/>
      <c r="J329" s="674"/>
      <c r="K329" s="674"/>
      <c r="L329" s="674"/>
      <c r="M329" s="674"/>
      <c r="N329" s="674"/>
      <c r="O329" s="625"/>
      <c r="P329" s="674"/>
      <c r="Q329" s="674"/>
      <c r="R329" s="674"/>
      <c r="S329" s="674"/>
    </row>
    <row r="330" spans="2:19" s="618" customFormat="1" x14ac:dyDescent="0.25">
      <c r="B330" s="674"/>
      <c r="C330" s="674"/>
      <c r="D330" s="674"/>
      <c r="E330" s="674"/>
      <c r="F330" s="674"/>
      <c r="G330" s="674"/>
      <c r="H330" s="674"/>
      <c r="I330" s="674"/>
      <c r="J330" s="674"/>
      <c r="K330" s="674"/>
      <c r="L330" s="674"/>
      <c r="M330" s="674"/>
      <c r="N330" s="674"/>
      <c r="O330" s="625"/>
      <c r="P330" s="674"/>
      <c r="Q330" s="674"/>
      <c r="R330" s="674"/>
      <c r="S330" s="674"/>
    </row>
    <row r="331" spans="2:19" s="618" customFormat="1" x14ac:dyDescent="0.25">
      <c r="B331" s="674"/>
      <c r="C331" s="674"/>
      <c r="D331" s="674"/>
      <c r="E331" s="674"/>
      <c r="F331" s="674"/>
      <c r="G331" s="674"/>
      <c r="H331" s="674"/>
      <c r="I331" s="674"/>
      <c r="J331" s="674"/>
      <c r="K331" s="674"/>
      <c r="L331" s="674"/>
      <c r="M331" s="674"/>
      <c r="N331" s="674"/>
      <c r="O331" s="625"/>
      <c r="P331" s="674"/>
      <c r="Q331" s="674"/>
      <c r="R331" s="674"/>
      <c r="S331" s="674"/>
    </row>
    <row r="332" spans="2:19" s="618" customFormat="1" x14ac:dyDescent="0.25">
      <c r="B332" s="674"/>
      <c r="C332" s="674"/>
      <c r="D332" s="674"/>
      <c r="E332" s="674"/>
      <c r="F332" s="674"/>
      <c r="G332" s="674"/>
      <c r="H332" s="674"/>
      <c r="I332" s="674"/>
      <c r="J332" s="674"/>
      <c r="K332" s="674"/>
      <c r="L332" s="674"/>
      <c r="M332" s="674"/>
      <c r="N332" s="674"/>
      <c r="O332" s="625"/>
      <c r="P332" s="674"/>
      <c r="Q332" s="674"/>
      <c r="R332" s="674"/>
      <c r="S332" s="674"/>
    </row>
    <row r="333" spans="2:19" s="618" customFormat="1" x14ac:dyDescent="0.25">
      <c r="B333" s="674"/>
      <c r="C333" s="674"/>
      <c r="D333" s="674"/>
      <c r="E333" s="674"/>
      <c r="F333" s="674"/>
      <c r="G333" s="674"/>
      <c r="H333" s="674"/>
      <c r="I333" s="674"/>
      <c r="J333" s="674"/>
      <c r="K333" s="674"/>
      <c r="L333" s="674"/>
      <c r="M333" s="674"/>
      <c r="N333" s="674"/>
      <c r="O333" s="625"/>
      <c r="P333" s="674"/>
      <c r="Q333" s="674"/>
      <c r="R333" s="674"/>
      <c r="S333" s="674"/>
    </row>
    <row r="334" spans="2:19" s="618" customFormat="1" x14ac:dyDescent="0.25">
      <c r="B334" s="674"/>
      <c r="C334" s="674"/>
      <c r="D334" s="674"/>
      <c r="E334" s="674"/>
      <c r="F334" s="674"/>
      <c r="G334" s="674"/>
      <c r="H334" s="674"/>
      <c r="I334" s="674"/>
      <c r="J334" s="674"/>
      <c r="K334" s="674"/>
      <c r="L334" s="674"/>
      <c r="M334" s="674"/>
      <c r="N334" s="674"/>
      <c r="O334" s="625"/>
      <c r="P334" s="674"/>
      <c r="Q334" s="674"/>
      <c r="R334" s="674"/>
      <c r="S334" s="674"/>
    </row>
    <row r="335" spans="2:19" s="618" customFormat="1" x14ac:dyDescent="0.25">
      <c r="B335" s="674"/>
      <c r="C335" s="674"/>
      <c r="D335" s="674"/>
      <c r="E335" s="674"/>
      <c r="F335" s="674"/>
      <c r="G335" s="674"/>
      <c r="H335" s="674"/>
      <c r="I335" s="674"/>
      <c r="J335" s="674"/>
      <c r="K335" s="674"/>
      <c r="L335" s="674"/>
      <c r="M335" s="674"/>
      <c r="N335" s="674"/>
      <c r="O335" s="625"/>
      <c r="P335" s="674"/>
      <c r="Q335" s="674"/>
      <c r="R335" s="674"/>
      <c r="S335" s="674"/>
    </row>
    <row r="336" spans="2:19" s="618" customFormat="1" x14ac:dyDescent="0.25">
      <c r="B336" s="674"/>
      <c r="C336" s="674"/>
      <c r="D336" s="674"/>
      <c r="E336" s="674"/>
      <c r="F336" s="674"/>
      <c r="G336" s="674"/>
      <c r="H336" s="674"/>
      <c r="I336" s="674"/>
      <c r="J336" s="674"/>
      <c r="K336" s="674"/>
      <c r="L336" s="674"/>
      <c r="M336" s="674"/>
      <c r="N336" s="674"/>
      <c r="O336" s="625"/>
      <c r="P336" s="674"/>
      <c r="Q336" s="674"/>
      <c r="R336" s="674"/>
      <c r="S336" s="674"/>
    </row>
    <row r="337" spans="2:19" s="618" customFormat="1" x14ac:dyDescent="0.25">
      <c r="B337" s="674"/>
      <c r="C337" s="674"/>
      <c r="D337" s="674"/>
      <c r="E337" s="674"/>
      <c r="F337" s="674"/>
      <c r="G337" s="674"/>
      <c r="H337" s="674"/>
      <c r="I337" s="674"/>
      <c r="J337" s="674"/>
      <c r="K337" s="674"/>
      <c r="L337" s="674"/>
      <c r="M337" s="674"/>
      <c r="N337" s="674"/>
      <c r="O337" s="625"/>
      <c r="P337" s="674"/>
      <c r="Q337" s="674"/>
      <c r="R337" s="674"/>
      <c r="S337" s="674"/>
    </row>
    <row r="338" spans="2:19" s="618" customFormat="1" x14ac:dyDescent="0.25">
      <c r="O338" s="619"/>
    </row>
    <row r="339" spans="2:19" s="618" customFormat="1" x14ac:dyDescent="0.25">
      <c r="O339" s="619"/>
    </row>
    <row r="340" spans="2:19" s="618" customFormat="1" x14ac:dyDescent="0.25">
      <c r="O340" s="619"/>
    </row>
    <row r="341" spans="2:19" s="618" customFormat="1" x14ac:dyDescent="0.25">
      <c r="O341" s="619"/>
    </row>
    <row r="342" spans="2:19" s="618" customFormat="1" x14ac:dyDescent="0.25">
      <c r="O342" s="619"/>
    </row>
    <row r="343" spans="2:19" s="618" customFormat="1" x14ac:dyDescent="0.25">
      <c r="O343" s="619"/>
    </row>
    <row r="344" spans="2:19" s="618" customFormat="1" x14ac:dyDescent="0.25">
      <c r="O344" s="619"/>
    </row>
    <row r="345" spans="2:19" s="618" customFormat="1" x14ac:dyDescent="0.25">
      <c r="O345" s="619"/>
    </row>
    <row r="346" spans="2:19" s="618" customFormat="1" x14ac:dyDescent="0.25">
      <c r="O346" s="619"/>
    </row>
    <row r="347" spans="2:19" s="618" customFormat="1" x14ac:dyDescent="0.25">
      <c r="O347" s="619"/>
    </row>
    <row r="348" spans="2:19" s="618" customFormat="1" x14ac:dyDescent="0.25">
      <c r="O348" s="619"/>
    </row>
    <row r="349" spans="2:19" s="618" customFormat="1" x14ac:dyDescent="0.25">
      <c r="O349" s="619"/>
    </row>
    <row r="350" spans="2:19" s="618" customFormat="1" x14ac:dyDescent="0.25">
      <c r="O350" s="619"/>
    </row>
    <row r="351" spans="2:19" s="618" customFormat="1" x14ac:dyDescent="0.25">
      <c r="O351" s="619"/>
    </row>
    <row r="352" spans="2:19" s="618" customFormat="1" x14ac:dyDescent="0.25">
      <c r="O352" s="619"/>
    </row>
    <row r="353" spans="15:15" s="618" customFormat="1" x14ac:dyDescent="0.25">
      <c r="O353" s="619"/>
    </row>
    <row r="354" spans="15:15" s="618" customFormat="1" x14ac:dyDescent="0.25">
      <c r="O354" s="619"/>
    </row>
    <row r="355" spans="15:15" s="618" customFormat="1" x14ac:dyDescent="0.25">
      <c r="O355" s="619"/>
    </row>
    <row r="356" spans="15:15" s="618" customFormat="1" x14ac:dyDescent="0.25">
      <c r="O356" s="619"/>
    </row>
    <row r="357" spans="15:15" s="618" customFormat="1" x14ac:dyDescent="0.25">
      <c r="O357" s="619"/>
    </row>
    <row r="358" spans="15:15" s="618" customFormat="1" x14ac:dyDescent="0.25">
      <c r="O358" s="619"/>
    </row>
    <row r="359" spans="15:15" s="618" customFormat="1" x14ac:dyDescent="0.25">
      <c r="O359" s="619"/>
    </row>
    <row r="360" spans="15:15" s="618" customFormat="1" x14ac:dyDescent="0.25">
      <c r="O360" s="619"/>
    </row>
    <row r="361" spans="15:15" s="618" customFormat="1" x14ac:dyDescent="0.25">
      <c r="O361" s="619"/>
    </row>
    <row r="362" spans="15:15" s="618" customFormat="1" x14ac:dyDescent="0.25">
      <c r="O362" s="619"/>
    </row>
    <row r="363" spans="15:15" s="618" customFormat="1" x14ac:dyDescent="0.25">
      <c r="O363" s="619"/>
    </row>
    <row r="364" spans="15:15" s="618" customFormat="1" x14ac:dyDescent="0.25">
      <c r="O364" s="619"/>
    </row>
    <row r="365" spans="15:15" s="618" customFormat="1" x14ac:dyDescent="0.25">
      <c r="O365" s="619"/>
    </row>
    <row r="366" spans="15:15" s="618" customFormat="1" x14ac:dyDescent="0.25">
      <c r="O366" s="619"/>
    </row>
    <row r="367" spans="15:15" s="618" customFormat="1" x14ac:dyDescent="0.25">
      <c r="O367" s="619"/>
    </row>
    <row r="368" spans="15:15" s="618" customFormat="1" x14ac:dyDescent="0.25">
      <c r="O368" s="619"/>
    </row>
    <row r="369" spans="15:15" s="618" customFormat="1" x14ac:dyDescent="0.25">
      <c r="O369" s="619"/>
    </row>
    <row r="370" spans="15:15" s="618" customFormat="1" x14ac:dyDescent="0.25">
      <c r="O370" s="619"/>
    </row>
    <row r="371" spans="15:15" s="618" customFormat="1" x14ac:dyDescent="0.25">
      <c r="O371" s="619"/>
    </row>
    <row r="372" spans="15:15" s="618" customFormat="1" x14ac:dyDescent="0.25">
      <c r="O372" s="619"/>
    </row>
    <row r="373" spans="15:15" s="618" customFormat="1" x14ac:dyDescent="0.25">
      <c r="O373" s="619"/>
    </row>
    <row r="374" spans="15:15" s="618" customFormat="1" x14ac:dyDescent="0.25">
      <c r="O374" s="619"/>
    </row>
    <row r="375" spans="15:15" s="618" customFormat="1" x14ac:dyDescent="0.25">
      <c r="O375" s="619"/>
    </row>
    <row r="376" spans="15:15" s="618" customFormat="1" x14ac:dyDescent="0.25">
      <c r="O376" s="619"/>
    </row>
    <row r="377" spans="15:15" s="618" customFormat="1" x14ac:dyDescent="0.25">
      <c r="O377" s="619"/>
    </row>
    <row r="378" spans="15:15" s="618" customFormat="1" x14ac:dyDescent="0.25">
      <c r="O378" s="619"/>
    </row>
    <row r="379" spans="15:15" s="618" customFormat="1" x14ac:dyDescent="0.25">
      <c r="O379" s="619"/>
    </row>
    <row r="380" spans="15:15" s="618" customFormat="1" x14ac:dyDescent="0.25">
      <c r="O380" s="619"/>
    </row>
    <row r="381" spans="15:15" s="618" customFormat="1" x14ac:dyDescent="0.25">
      <c r="O381" s="619"/>
    </row>
    <row r="382" spans="15:15" s="618" customFormat="1" x14ac:dyDescent="0.25">
      <c r="O382" s="619"/>
    </row>
    <row r="383" spans="15:15" s="618" customFormat="1" x14ac:dyDescent="0.25">
      <c r="O383" s="619"/>
    </row>
    <row r="384" spans="15:15" s="618" customFormat="1" x14ac:dyDescent="0.25">
      <c r="O384" s="619"/>
    </row>
    <row r="385" spans="15:15" s="618" customFormat="1" x14ac:dyDescent="0.25">
      <c r="O385" s="619"/>
    </row>
    <row r="386" spans="15:15" s="618" customFormat="1" x14ac:dyDescent="0.25">
      <c r="O386" s="619"/>
    </row>
    <row r="387" spans="15:15" s="618" customFormat="1" x14ac:dyDescent="0.25">
      <c r="O387" s="619"/>
    </row>
    <row r="388" spans="15:15" s="618" customFormat="1" x14ac:dyDescent="0.25">
      <c r="O388" s="619"/>
    </row>
    <row r="389" spans="15:15" s="618" customFormat="1" x14ac:dyDescent="0.25">
      <c r="O389" s="619"/>
    </row>
    <row r="390" spans="15:15" s="618" customFormat="1" x14ac:dyDescent="0.25">
      <c r="O390" s="619"/>
    </row>
    <row r="391" spans="15:15" s="618" customFormat="1" x14ac:dyDescent="0.25">
      <c r="O391" s="619"/>
    </row>
    <row r="392" spans="15:15" s="618" customFormat="1" x14ac:dyDescent="0.25">
      <c r="O392" s="619"/>
    </row>
    <row r="393" spans="15:15" s="618" customFormat="1" x14ac:dyDescent="0.25">
      <c r="O393" s="619"/>
    </row>
    <row r="394" spans="15:15" s="618" customFormat="1" x14ac:dyDescent="0.25">
      <c r="O394" s="619"/>
    </row>
    <row r="395" spans="15:15" s="618" customFormat="1" x14ac:dyDescent="0.25">
      <c r="O395" s="619"/>
    </row>
    <row r="396" spans="15:15" s="618" customFormat="1" x14ac:dyDescent="0.25">
      <c r="O396" s="619"/>
    </row>
    <row r="397" spans="15:15" s="618" customFormat="1" x14ac:dyDescent="0.25">
      <c r="O397" s="619"/>
    </row>
    <row r="398" spans="15:15" s="618" customFormat="1" x14ac:dyDescent="0.25">
      <c r="O398" s="619"/>
    </row>
    <row r="399" spans="15:15" s="618" customFormat="1" x14ac:dyDescent="0.25">
      <c r="O399" s="619"/>
    </row>
    <row r="400" spans="15:15" s="618" customFormat="1" x14ac:dyDescent="0.25">
      <c r="O400" s="619"/>
    </row>
    <row r="401" spans="15:15" s="618" customFormat="1" x14ac:dyDescent="0.25">
      <c r="O401" s="619"/>
    </row>
    <row r="402" spans="15:15" s="618" customFormat="1" x14ac:dyDescent="0.25">
      <c r="O402" s="619"/>
    </row>
    <row r="403" spans="15:15" s="618" customFormat="1" x14ac:dyDescent="0.25">
      <c r="O403" s="619"/>
    </row>
    <row r="404" spans="15:15" s="618" customFormat="1" x14ac:dyDescent="0.25">
      <c r="O404" s="619"/>
    </row>
    <row r="405" spans="15:15" s="618" customFormat="1" x14ac:dyDescent="0.25">
      <c r="O405" s="619"/>
    </row>
    <row r="406" spans="15:15" s="618" customFormat="1" x14ac:dyDescent="0.25">
      <c r="O406" s="619"/>
    </row>
    <row r="407" spans="15:15" s="618" customFormat="1" x14ac:dyDescent="0.25">
      <c r="O407" s="619"/>
    </row>
    <row r="408" spans="15:15" s="618" customFormat="1" x14ac:dyDescent="0.25">
      <c r="O408" s="619"/>
    </row>
    <row r="409" spans="15:15" s="618" customFormat="1" x14ac:dyDescent="0.25">
      <c r="O409" s="619"/>
    </row>
    <row r="410" spans="15:15" s="618" customFormat="1" x14ac:dyDescent="0.25">
      <c r="O410" s="619"/>
    </row>
    <row r="411" spans="15:15" s="618" customFormat="1" x14ac:dyDescent="0.25">
      <c r="O411" s="619"/>
    </row>
    <row r="412" spans="15:15" s="618" customFormat="1" x14ac:dyDescent="0.25">
      <c r="O412" s="619"/>
    </row>
    <row r="413" spans="15:15" s="618" customFormat="1" x14ac:dyDescent="0.25">
      <c r="O413" s="619"/>
    </row>
    <row r="414" spans="15:15" s="618" customFormat="1" x14ac:dyDescent="0.25">
      <c r="O414" s="619"/>
    </row>
    <row r="415" spans="15:15" s="618" customFormat="1" x14ac:dyDescent="0.25">
      <c r="O415" s="619"/>
    </row>
    <row r="416" spans="15:15" s="618" customFormat="1" x14ac:dyDescent="0.25">
      <c r="O416" s="619"/>
    </row>
    <row r="417" spans="15:15" s="618" customFormat="1" x14ac:dyDescent="0.25">
      <c r="O417" s="619"/>
    </row>
    <row r="418" spans="15:15" s="618" customFormat="1" x14ac:dyDescent="0.25">
      <c r="O418" s="619"/>
    </row>
    <row r="419" spans="15:15" s="618" customFormat="1" x14ac:dyDescent="0.25">
      <c r="O419" s="619"/>
    </row>
    <row r="420" spans="15:15" s="618" customFormat="1" x14ac:dyDescent="0.25">
      <c r="O420" s="619"/>
    </row>
    <row r="421" spans="15:15" s="618" customFormat="1" x14ac:dyDescent="0.25">
      <c r="O421" s="619"/>
    </row>
    <row r="422" spans="15:15" s="618" customFormat="1" x14ac:dyDescent="0.25">
      <c r="O422" s="619"/>
    </row>
    <row r="423" spans="15:15" s="618" customFormat="1" x14ac:dyDescent="0.25">
      <c r="O423" s="619"/>
    </row>
    <row r="424" spans="15:15" s="618" customFormat="1" x14ac:dyDescent="0.25">
      <c r="O424" s="619"/>
    </row>
    <row r="425" spans="15:15" s="618" customFormat="1" x14ac:dyDescent="0.25">
      <c r="O425" s="619"/>
    </row>
    <row r="426" spans="15:15" s="618" customFormat="1" x14ac:dyDescent="0.25">
      <c r="O426" s="619"/>
    </row>
    <row r="427" spans="15:15" s="618" customFormat="1" x14ac:dyDescent="0.25">
      <c r="O427" s="619"/>
    </row>
    <row r="428" spans="15:15" s="618" customFormat="1" x14ac:dyDescent="0.25">
      <c r="O428" s="619"/>
    </row>
    <row r="429" spans="15:15" s="618" customFormat="1" x14ac:dyDescent="0.25">
      <c r="O429" s="619"/>
    </row>
    <row r="430" spans="15:15" s="618" customFormat="1" x14ac:dyDescent="0.25">
      <c r="O430" s="619"/>
    </row>
    <row r="431" spans="15:15" s="618" customFormat="1" x14ac:dyDescent="0.25">
      <c r="O431" s="619"/>
    </row>
    <row r="432" spans="15:15" s="618" customFormat="1" x14ac:dyDescent="0.25">
      <c r="O432" s="619"/>
    </row>
    <row r="433" spans="15:15" s="618" customFormat="1" x14ac:dyDescent="0.25">
      <c r="O433" s="619"/>
    </row>
    <row r="434" spans="15:15" s="618" customFormat="1" x14ac:dyDescent="0.25">
      <c r="O434" s="619"/>
    </row>
    <row r="435" spans="15:15" s="618" customFormat="1" x14ac:dyDescent="0.25">
      <c r="O435" s="619"/>
    </row>
    <row r="436" spans="15:15" s="618" customFormat="1" x14ac:dyDescent="0.25">
      <c r="O436" s="619"/>
    </row>
    <row r="437" spans="15:15" s="618" customFormat="1" x14ac:dyDescent="0.25">
      <c r="O437" s="619"/>
    </row>
    <row r="438" spans="15:15" s="618" customFormat="1" x14ac:dyDescent="0.25">
      <c r="O438" s="619"/>
    </row>
    <row r="439" spans="15:15" s="618" customFormat="1" x14ac:dyDescent="0.25">
      <c r="O439" s="619"/>
    </row>
    <row r="440" spans="15:15" s="618" customFormat="1" x14ac:dyDescent="0.25">
      <c r="O440" s="619"/>
    </row>
    <row r="441" spans="15:15" s="618" customFormat="1" x14ac:dyDescent="0.25">
      <c r="O441" s="619"/>
    </row>
    <row r="442" spans="15:15" s="618" customFormat="1" x14ac:dyDescent="0.25">
      <c r="O442" s="619"/>
    </row>
    <row r="443" spans="15:15" s="618" customFormat="1" x14ac:dyDescent="0.25">
      <c r="O443" s="619"/>
    </row>
    <row r="444" spans="15:15" s="618" customFormat="1" x14ac:dyDescent="0.25">
      <c r="O444" s="619"/>
    </row>
    <row r="445" spans="15:15" s="618" customFormat="1" x14ac:dyDescent="0.25">
      <c r="O445" s="619"/>
    </row>
    <row r="446" spans="15:15" s="618" customFormat="1" x14ac:dyDescent="0.25">
      <c r="O446" s="619"/>
    </row>
    <row r="447" spans="15:15" s="618" customFormat="1" x14ac:dyDescent="0.25">
      <c r="O447" s="619"/>
    </row>
    <row r="448" spans="15:15" s="618" customFormat="1" x14ac:dyDescent="0.25">
      <c r="O448" s="619"/>
    </row>
    <row r="449" spans="15:15" s="618" customFormat="1" x14ac:dyDescent="0.25">
      <c r="O449" s="619"/>
    </row>
    <row r="450" spans="15:15" s="618" customFormat="1" x14ac:dyDescent="0.25">
      <c r="O450" s="619"/>
    </row>
    <row r="451" spans="15:15" s="618" customFormat="1" x14ac:dyDescent="0.25">
      <c r="O451" s="619"/>
    </row>
    <row r="452" spans="15:15" s="618" customFormat="1" x14ac:dyDescent="0.25">
      <c r="O452" s="619"/>
    </row>
    <row r="453" spans="15:15" s="618" customFormat="1" x14ac:dyDescent="0.25">
      <c r="O453" s="619"/>
    </row>
    <row r="454" spans="15:15" s="618" customFormat="1" x14ac:dyDescent="0.25">
      <c r="O454" s="619"/>
    </row>
    <row r="455" spans="15:15" s="618" customFormat="1" x14ac:dyDescent="0.25">
      <c r="O455" s="619"/>
    </row>
    <row r="456" spans="15:15" s="618" customFormat="1" x14ac:dyDescent="0.25">
      <c r="O456" s="619"/>
    </row>
    <row r="457" spans="15:15" s="618" customFormat="1" x14ac:dyDescent="0.25">
      <c r="O457" s="619"/>
    </row>
    <row r="458" spans="15:15" s="618" customFormat="1" x14ac:dyDescent="0.25">
      <c r="O458" s="619"/>
    </row>
    <row r="459" spans="15:15" s="618" customFormat="1" x14ac:dyDescent="0.25">
      <c r="O459" s="619"/>
    </row>
    <row r="460" spans="15:15" s="618" customFormat="1" x14ac:dyDescent="0.25">
      <c r="O460" s="619"/>
    </row>
    <row r="461" spans="15:15" s="618" customFormat="1" x14ac:dyDescent="0.25">
      <c r="O461" s="619"/>
    </row>
    <row r="462" spans="15:15" s="618" customFormat="1" x14ac:dyDescent="0.25">
      <c r="O462" s="619"/>
    </row>
    <row r="463" spans="15:15" s="618" customFormat="1" x14ac:dyDescent="0.25">
      <c r="O463" s="619"/>
    </row>
    <row r="464" spans="15:15" s="618" customFormat="1" x14ac:dyDescent="0.25">
      <c r="O464" s="619"/>
    </row>
    <row r="465" spans="15:15" s="618" customFormat="1" x14ac:dyDescent="0.25">
      <c r="O465" s="619"/>
    </row>
    <row r="466" spans="15:15" s="618" customFormat="1" x14ac:dyDescent="0.25">
      <c r="O466" s="619"/>
    </row>
    <row r="467" spans="15:15" s="618" customFormat="1" x14ac:dyDescent="0.25">
      <c r="O467" s="619"/>
    </row>
    <row r="468" spans="15:15" s="618" customFormat="1" x14ac:dyDescent="0.25">
      <c r="O468" s="619"/>
    </row>
    <row r="469" spans="15:15" s="618" customFormat="1" x14ac:dyDescent="0.25">
      <c r="O469" s="619"/>
    </row>
    <row r="470" spans="15:15" s="618" customFormat="1" x14ac:dyDescent="0.25">
      <c r="O470" s="619"/>
    </row>
    <row r="471" spans="15:15" s="618" customFormat="1" x14ac:dyDescent="0.25">
      <c r="O471" s="619"/>
    </row>
    <row r="472" spans="15:15" s="618" customFormat="1" x14ac:dyDescent="0.25">
      <c r="O472" s="619"/>
    </row>
    <row r="473" spans="15:15" s="618" customFormat="1" x14ac:dyDescent="0.25">
      <c r="O473" s="619"/>
    </row>
    <row r="474" spans="15:15" s="618" customFormat="1" x14ac:dyDescent="0.25">
      <c r="O474" s="619"/>
    </row>
    <row r="475" spans="15:15" s="618" customFormat="1" x14ac:dyDescent="0.25">
      <c r="O475" s="619"/>
    </row>
    <row r="476" spans="15:15" s="618" customFormat="1" x14ac:dyDescent="0.25">
      <c r="O476" s="619"/>
    </row>
    <row r="477" spans="15:15" s="618" customFormat="1" x14ac:dyDescent="0.25">
      <c r="O477" s="619"/>
    </row>
    <row r="478" spans="15:15" s="618" customFormat="1" x14ac:dyDescent="0.25">
      <c r="O478" s="619"/>
    </row>
    <row r="479" spans="15:15" s="618" customFormat="1" x14ac:dyDescent="0.25">
      <c r="O479" s="619"/>
    </row>
    <row r="480" spans="15:15" s="618" customFormat="1" x14ac:dyDescent="0.25">
      <c r="O480" s="619"/>
    </row>
    <row r="481" spans="15:15" s="618" customFormat="1" x14ac:dyDescent="0.25">
      <c r="O481" s="619"/>
    </row>
    <row r="482" spans="15:15" s="618" customFormat="1" x14ac:dyDescent="0.25">
      <c r="O482" s="619"/>
    </row>
    <row r="483" spans="15:15" s="618" customFormat="1" x14ac:dyDescent="0.25">
      <c r="O483" s="619"/>
    </row>
    <row r="484" spans="15:15" s="618" customFormat="1" x14ac:dyDescent="0.25">
      <c r="O484" s="619"/>
    </row>
    <row r="485" spans="15:15" s="618" customFormat="1" x14ac:dyDescent="0.25">
      <c r="O485" s="619"/>
    </row>
    <row r="486" spans="15:15" s="618" customFormat="1" x14ac:dyDescent="0.25">
      <c r="O486" s="619"/>
    </row>
    <row r="487" spans="15:15" s="618" customFormat="1" x14ac:dyDescent="0.25">
      <c r="O487" s="619"/>
    </row>
    <row r="488" spans="15:15" s="618" customFormat="1" x14ac:dyDescent="0.25">
      <c r="O488" s="619"/>
    </row>
    <row r="489" spans="15:15" s="618" customFormat="1" x14ac:dyDescent="0.25">
      <c r="O489" s="619"/>
    </row>
    <row r="490" spans="15:15" s="618" customFormat="1" x14ac:dyDescent="0.25">
      <c r="O490" s="619"/>
    </row>
    <row r="491" spans="15:15" s="618" customFormat="1" x14ac:dyDescent="0.25">
      <c r="O491" s="619"/>
    </row>
    <row r="492" spans="15:15" s="618" customFormat="1" x14ac:dyDescent="0.25">
      <c r="O492" s="619"/>
    </row>
    <row r="493" spans="15:15" s="618" customFormat="1" x14ac:dyDescent="0.25">
      <c r="O493" s="619"/>
    </row>
    <row r="494" spans="15:15" s="618" customFormat="1" x14ac:dyDescent="0.25">
      <c r="O494" s="619"/>
    </row>
    <row r="495" spans="15:15" s="618" customFormat="1" x14ac:dyDescent="0.25">
      <c r="O495" s="619"/>
    </row>
    <row r="496" spans="15:15" s="618" customFormat="1" x14ac:dyDescent="0.25">
      <c r="O496" s="619"/>
    </row>
    <row r="497" spans="15:15" s="618" customFormat="1" x14ac:dyDescent="0.25">
      <c r="O497" s="619"/>
    </row>
    <row r="498" spans="15:15" s="618" customFormat="1" x14ac:dyDescent="0.25">
      <c r="O498" s="619"/>
    </row>
    <row r="499" spans="15:15" s="618" customFormat="1" x14ac:dyDescent="0.25">
      <c r="O499" s="619"/>
    </row>
    <row r="500" spans="15:15" s="618" customFormat="1" x14ac:dyDescent="0.25">
      <c r="O500" s="619"/>
    </row>
    <row r="501" spans="15:15" s="618" customFormat="1" x14ac:dyDescent="0.25">
      <c r="O501" s="619"/>
    </row>
    <row r="502" spans="15:15" s="618" customFormat="1" x14ac:dyDescent="0.25">
      <c r="O502" s="619"/>
    </row>
    <row r="503" spans="15:15" s="618" customFormat="1" x14ac:dyDescent="0.25">
      <c r="O503" s="619"/>
    </row>
    <row r="504" spans="15:15" s="618" customFormat="1" x14ac:dyDescent="0.25">
      <c r="O504" s="619"/>
    </row>
    <row r="505" spans="15:15" s="618" customFormat="1" x14ac:dyDescent="0.25">
      <c r="O505" s="619"/>
    </row>
    <row r="506" spans="15:15" s="618" customFormat="1" x14ac:dyDescent="0.25">
      <c r="O506" s="619"/>
    </row>
  </sheetData>
  <mergeCells count="184">
    <mergeCell ref="C9:K9"/>
    <mergeCell ref="C11:K11"/>
    <mergeCell ref="C13:K13"/>
    <mergeCell ref="B15:C15"/>
    <mergeCell ref="D15:K15"/>
    <mergeCell ref="B16:K16"/>
    <mergeCell ref="C54:D54"/>
    <mergeCell ref="E57:K57"/>
    <mergeCell ref="B58:C58"/>
    <mergeCell ref="C68:D68"/>
    <mergeCell ref="E72:K72"/>
    <mergeCell ref="B73:C73"/>
    <mergeCell ref="B18:K25"/>
    <mergeCell ref="E28:K28"/>
    <mergeCell ref="B29:C29"/>
    <mergeCell ref="C39:D39"/>
    <mergeCell ref="E43:K43"/>
    <mergeCell ref="B44:C44"/>
    <mergeCell ref="C83:D83"/>
    <mergeCell ref="E89:K89"/>
    <mergeCell ref="B90:C90"/>
    <mergeCell ref="C100:D100"/>
    <mergeCell ref="B104:B109"/>
    <mergeCell ref="C104:E104"/>
    <mergeCell ref="F104:N104"/>
    <mergeCell ref="C105:C109"/>
    <mergeCell ref="D105:D109"/>
    <mergeCell ref="E105:E109"/>
    <mergeCell ref="N105:N109"/>
    <mergeCell ref="F105:F109"/>
    <mergeCell ref="G105:G109"/>
    <mergeCell ref="J105:J109"/>
    <mergeCell ref="K105:K109"/>
    <mergeCell ref="L105:L109"/>
    <mergeCell ref="M105:M109"/>
    <mergeCell ref="C110:C112"/>
    <mergeCell ref="D110:D112"/>
    <mergeCell ref="E110:E112"/>
    <mergeCell ref="B118:B122"/>
    <mergeCell ref="C118:E118"/>
    <mergeCell ref="F118:N118"/>
    <mergeCell ref="C119:C122"/>
    <mergeCell ref="D119:D122"/>
    <mergeCell ref="E119:E122"/>
    <mergeCell ref="N119:N122"/>
    <mergeCell ref="F119:F122"/>
    <mergeCell ref="G119:G122"/>
    <mergeCell ref="J119:J122"/>
    <mergeCell ref="K119:K122"/>
    <mergeCell ref="L119:L122"/>
    <mergeCell ref="M119:M122"/>
    <mergeCell ref="N123:N125"/>
    <mergeCell ref="B132:B136"/>
    <mergeCell ref="C132:E132"/>
    <mergeCell ref="F132:N132"/>
    <mergeCell ref="C133:C136"/>
    <mergeCell ref="D133:D136"/>
    <mergeCell ref="E133:E136"/>
    <mergeCell ref="F133:F136"/>
    <mergeCell ref="G133:G136"/>
    <mergeCell ref="J133:J136"/>
    <mergeCell ref="K133:K136"/>
    <mergeCell ref="L133:L136"/>
    <mergeCell ref="M133:M136"/>
    <mergeCell ref="N133:N136"/>
    <mergeCell ref="C123:C125"/>
    <mergeCell ref="D123:D125"/>
    <mergeCell ref="E123:E125"/>
    <mergeCell ref="F123:F125"/>
    <mergeCell ref="G123:G125"/>
    <mergeCell ref="J123:J125"/>
    <mergeCell ref="K123:K125"/>
    <mergeCell ref="L123:L125"/>
    <mergeCell ref="M123:M125"/>
    <mergeCell ref="E147:E150"/>
    <mergeCell ref="F147:F150"/>
    <mergeCell ref="G147:G150"/>
    <mergeCell ref="J147:J150"/>
    <mergeCell ref="K147:K150"/>
    <mergeCell ref="L147:L150"/>
    <mergeCell ref="N137:N139"/>
    <mergeCell ref="O137:O139"/>
    <mergeCell ref="B146:B150"/>
    <mergeCell ref="C146:E146"/>
    <mergeCell ref="F146:N146"/>
    <mergeCell ref="C147:C150"/>
    <mergeCell ref="D147:D150"/>
    <mergeCell ref="M147:M150"/>
    <mergeCell ref="N147:N150"/>
    <mergeCell ref="C137:C139"/>
    <mergeCell ref="D137:D139"/>
    <mergeCell ref="E137:E139"/>
    <mergeCell ref="F137:F139"/>
    <mergeCell ref="G137:G139"/>
    <mergeCell ref="J137:J139"/>
    <mergeCell ref="K137:K139"/>
    <mergeCell ref="L137:L139"/>
    <mergeCell ref="M137:M139"/>
    <mergeCell ref="M151:M153"/>
    <mergeCell ref="N151:N153"/>
    <mergeCell ref="B160:B164"/>
    <mergeCell ref="C160:E160"/>
    <mergeCell ref="F160:N160"/>
    <mergeCell ref="C161:C164"/>
    <mergeCell ref="D161:D164"/>
    <mergeCell ref="E161:E164"/>
    <mergeCell ref="F161:F164"/>
    <mergeCell ref="G161:G164"/>
    <mergeCell ref="J161:J164"/>
    <mergeCell ref="K161:K164"/>
    <mergeCell ref="L161:L164"/>
    <mergeCell ref="M161:M164"/>
    <mergeCell ref="N161:N164"/>
    <mergeCell ref="C151:C153"/>
    <mergeCell ref="D151:D153"/>
    <mergeCell ref="E151:E153"/>
    <mergeCell ref="F151:F153"/>
    <mergeCell ref="G151:G153"/>
    <mergeCell ref="J151:J153"/>
    <mergeCell ref="K151:K153"/>
    <mergeCell ref="L151:L153"/>
    <mergeCell ref="C165:C167"/>
    <mergeCell ref="D165:D167"/>
    <mergeCell ref="E165:E167"/>
    <mergeCell ref="F165:F167"/>
    <mergeCell ref="G165:G167"/>
    <mergeCell ref="J165:J167"/>
    <mergeCell ref="K165:K167"/>
    <mergeCell ref="L165:L167"/>
    <mergeCell ref="M165:M167"/>
    <mergeCell ref="N165:N167"/>
    <mergeCell ref="B174:B178"/>
    <mergeCell ref="C174:E174"/>
    <mergeCell ref="F174:N174"/>
    <mergeCell ref="C175:C178"/>
    <mergeCell ref="D175:D178"/>
    <mergeCell ref="M175:M178"/>
    <mergeCell ref="N175:N178"/>
    <mergeCell ref="C179:C181"/>
    <mergeCell ref="D179:D181"/>
    <mergeCell ref="E179:E181"/>
    <mergeCell ref="F179:F181"/>
    <mergeCell ref="G179:G181"/>
    <mergeCell ref="J179:J181"/>
    <mergeCell ref="K179:K181"/>
    <mergeCell ref="L179:L181"/>
    <mergeCell ref="E175:E178"/>
    <mergeCell ref="F175:F178"/>
    <mergeCell ref="G175:G178"/>
    <mergeCell ref="J175:J178"/>
    <mergeCell ref="K175:K178"/>
    <mergeCell ref="L175:L178"/>
    <mergeCell ref="M179:M181"/>
    <mergeCell ref="N179:N181"/>
    <mergeCell ref="B188:B190"/>
    <mergeCell ref="C188:R188"/>
    <mergeCell ref="C189:C190"/>
    <mergeCell ref="D189:D190"/>
    <mergeCell ref="E189:E190"/>
    <mergeCell ref="F189:F190"/>
    <mergeCell ref="G189:G190"/>
    <mergeCell ref="H189:H190"/>
    <mergeCell ref="I189:I190"/>
    <mergeCell ref="J189:J190"/>
    <mergeCell ref="K189:K190"/>
    <mergeCell ref="L189:R189"/>
    <mergeCell ref="S189:S190"/>
    <mergeCell ref="C191:C194"/>
    <mergeCell ref="D191:D194"/>
    <mergeCell ref="E191:E194"/>
    <mergeCell ref="F191:F194"/>
    <mergeCell ref="G191:G194"/>
    <mergeCell ref="N191:N194"/>
    <mergeCell ref="O191:O194"/>
    <mergeCell ref="P191:P194"/>
    <mergeCell ref="Q191:Q194"/>
    <mergeCell ref="R191:R194"/>
    <mergeCell ref="S191:S194"/>
    <mergeCell ref="H191:H194"/>
    <mergeCell ref="I191:I194"/>
    <mergeCell ref="J191:J194"/>
    <mergeCell ref="K191:K194"/>
    <mergeCell ref="L191:L194"/>
    <mergeCell ref="M191:M19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AK736"/>
  <sheetViews>
    <sheetView showGridLines="0" showZeros="0" topLeftCell="A175" zoomScale="80" zoomScaleNormal="80" workbookViewId="0">
      <pane xSplit="3" topLeftCell="D1" activePane="topRight" state="frozen"/>
      <selection activeCell="A19" sqref="A19"/>
      <selection pane="topRight" activeCell="I5" sqref="I5"/>
    </sheetView>
  </sheetViews>
  <sheetFormatPr baseColWidth="10" defaultColWidth="11.42578125" defaultRowHeight="15" zeroHeight="1" outlineLevelRow="1" x14ac:dyDescent="0.25"/>
  <cols>
    <col min="1" max="1" width="10.42578125" style="369" customWidth="1"/>
    <col min="2" max="2" width="18.85546875" style="15" customWidth="1"/>
    <col min="3" max="3" width="73" style="15" customWidth="1"/>
    <col min="4" max="4" width="18" style="15" customWidth="1"/>
    <col min="5" max="5" width="17.5703125" style="15" customWidth="1"/>
    <col min="6" max="6" width="15" style="15" customWidth="1"/>
    <col min="7" max="7" width="19.28515625" style="15" customWidth="1"/>
    <col min="8" max="8" width="14.7109375" style="15" customWidth="1"/>
    <col min="9" max="9" width="15.140625" style="15" customWidth="1"/>
    <col min="10" max="10" width="17" style="15" customWidth="1"/>
    <col min="11" max="11" width="15.85546875" style="15" customWidth="1"/>
    <col min="12" max="12" width="14.7109375" style="15" customWidth="1"/>
    <col min="13" max="13" width="16.42578125" style="15" customWidth="1"/>
    <col min="14" max="14" width="16.7109375" style="15" customWidth="1"/>
    <col min="15" max="15" width="15" style="15" customWidth="1"/>
    <col min="16" max="17" width="12.42578125" style="15" customWidth="1"/>
    <col min="18" max="20" width="14.7109375" style="15" customWidth="1"/>
    <col min="21" max="21" width="16.42578125" style="15" customWidth="1"/>
    <col min="22" max="25" width="12.42578125" style="15" customWidth="1"/>
    <col min="26" max="27" width="18.28515625" style="15" customWidth="1"/>
    <col min="28" max="31" width="12.42578125" style="15" customWidth="1"/>
    <col min="32" max="32" width="16.28515625" style="15" customWidth="1"/>
    <col min="33" max="33" width="16.85546875" style="15" customWidth="1"/>
    <col min="34" max="34" width="17.140625" style="15" customWidth="1"/>
    <col min="35" max="16383" width="11.42578125" style="15"/>
    <col min="16384" max="16384" width="4.7109375" style="15" customWidth="1"/>
  </cols>
  <sheetData>
    <row r="1" spans="1:34" s="411" customFormat="1" x14ac:dyDescent="0.25">
      <c r="A1" s="410"/>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row>
    <row r="2" spans="1:34" s="411" customFormat="1" x14ac:dyDescent="0.25">
      <c r="A2" s="410"/>
      <c r="B2" s="324"/>
      <c r="C2" s="324"/>
      <c r="D2" s="324"/>
      <c r="E2" s="324"/>
      <c r="F2" s="324"/>
      <c r="G2" s="324"/>
      <c r="H2" s="310"/>
      <c r="I2" s="310"/>
      <c r="J2" s="310"/>
      <c r="K2" s="317" t="s">
        <v>1</v>
      </c>
      <c r="L2" s="318" t="s">
        <v>6</v>
      </c>
      <c r="M2" s="310"/>
      <c r="N2" s="310"/>
      <c r="O2" s="310"/>
      <c r="P2" s="310"/>
      <c r="Q2" s="310"/>
      <c r="R2" s="310"/>
      <c r="S2" s="310"/>
      <c r="T2" s="310"/>
      <c r="U2" s="310"/>
      <c r="V2" s="310"/>
      <c r="W2" s="310"/>
      <c r="X2" s="310"/>
      <c r="Y2" s="310"/>
      <c r="Z2" s="310"/>
      <c r="AA2" s="310"/>
      <c r="AB2" s="310"/>
      <c r="AC2" s="310"/>
      <c r="AD2" s="310"/>
      <c r="AE2" s="310"/>
      <c r="AF2" s="310"/>
      <c r="AG2" s="310"/>
      <c r="AH2" s="310"/>
    </row>
    <row r="3" spans="1:34" s="411" customFormat="1" x14ac:dyDescent="0.25">
      <c r="A3" s="410"/>
      <c r="B3" s="324"/>
      <c r="C3" s="324"/>
      <c r="D3" s="324"/>
      <c r="E3" s="324"/>
      <c r="F3" s="324"/>
      <c r="G3" s="324"/>
      <c r="H3" s="310"/>
      <c r="I3" s="310"/>
      <c r="J3" s="310"/>
      <c r="K3" s="319" t="s">
        <v>3</v>
      </c>
      <c r="L3" s="320">
        <v>7</v>
      </c>
      <c r="M3" s="310"/>
      <c r="N3" s="310"/>
      <c r="O3" s="310"/>
      <c r="P3" s="310"/>
      <c r="Q3" s="310"/>
      <c r="R3" s="310"/>
      <c r="S3" s="310"/>
      <c r="T3" s="310"/>
      <c r="U3" s="310"/>
      <c r="V3" s="310"/>
      <c r="W3" s="310"/>
      <c r="X3" s="310"/>
      <c r="Y3" s="310"/>
      <c r="Z3" s="310"/>
      <c r="AA3" s="310"/>
      <c r="AB3" s="310"/>
      <c r="AC3" s="310"/>
      <c r="AD3" s="310"/>
      <c r="AE3" s="310"/>
      <c r="AF3" s="310"/>
      <c r="AG3" s="310"/>
      <c r="AH3" s="310"/>
    </row>
    <row r="4" spans="1:34" s="411" customFormat="1" x14ac:dyDescent="0.25">
      <c r="A4" s="410"/>
      <c r="B4" s="324"/>
      <c r="C4" s="324"/>
      <c r="D4" s="324"/>
      <c r="E4" s="324"/>
      <c r="F4" s="324"/>
      <c r="G4" s="324"/>
      <c r="H4" s="310"/>
      <c r="I4" s="310"/>
      <c r="J4" s="310"/>
      <c r="K4" s="317" t="s">
        <v>4</v>
      </c>
      <c r="L4" s="321">
        <v>44250</v>
      </c>
      <c r="M4" s="412"/>
      <c r="N4" s="310"/>
      <c r="O4" s="310"/>
      <c r="P4" s="310"/>
      <c r="Q4" s="310"/>
      <c r="R4" s="310"/>
      <c r="S4" s="310"/>
      <c r="T4" s="310"/>
      <c r="U4" s="310"/>
      <c r="V4" s="310"/>
      <c r="W4" s="310"/>
      <c r="X4" s="310"/>
      <c r="Y4" s="310"/>
      <c r="Z4" s="310"/>
      <c r="AA4" s="310"/>
      <c r="AB4" s="310"/>
      <c r="AC4" s="310"/>
      <c r="AD4" s="310"/>
      <c r="AE4" s="310"/>
      <c r="AF4" s="310"/>
      <c r="AG4" s="310"/>
      <c r="AH4" s="310"/>
    </row>
    <row r="5" spans="1:34" s="411" customFormat="1" x14ac:dyDescent="0.25">
      <c r="A5" s="410"/>
      <c r="B5" s="310"/>
      <c r="C5" s="310"/>
      <c r="D5" s="310"/>
      <c r="E5" s="310"/>
      <c r="F5" s="310"/>
      <c r="G5" s="310"/>
      <c r="H5" s="310"/>
      <c r="I5" s="310"/>
      <c r="J5" s="310"/>
      <c r="K5" s="317" t="s">
        <v>5</v>
      </c>
      <c r="L5" s="318" t="s">
        <v>79</v>
      </c>
      <c r="M5" s="413"/>
      <c r="N5" s="310"/>
      <c r="O5" s="310"/>
      <c r="P5" s="310"/>
      <c r="Q5" s="310"/>
      <c r="R5" s="310"/>
      <c r="S5" s="310"/>
      <c r="T5" s="310"/>
      <c r="U5" s="310"/>
      <c r="V5" s="310"/>
      <c r="W5" s="310"/>
      <c r="X5" s="310"/>
      <c r="Y5" s="310"/>
      <c r="Z5" s="310"/>
      <c r="AA5" s="310"/>
      <c r="AB5" s="310"/>
      <c r="AC5" s="310"/>
      <c r="AD5" s="310"/>
      <c r="AE5" s="310"/>
      <c r="AF5" s="310"/>
      <c r="AG5" s="310"/>
      <c r="AH5" s="310"/>
    </row>
    <row r="6" spans="1:34" s="411" customFormat="1" x14ac:dyDescent="0.25">
      <c r="A6" s="410"/>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row>
    <row r="7" spans="1:34" s="411" customFormat="1" ht="37.5" customHeight="1" x14ac:dyDescent="0.25">
      <c r="A7" s="410"/>
      <c r="B7" s="325"/>
      <c r="C7" s="325"/>
      <c r="D7" s="325"/>
      <c r="E7" s="325"/>
      <c r="F7" s="325"/>
      <c r="G7" s="325"/>
      <c r="H7" s="325"/>
      <c r="I7" s="325"/>
      <c r="J7" s="325"/>
      <c r="K7" s="325"/>
      <c r="L7" s="325"/>
      <c r="M7" s="325"/>
      <c r="N7" s="310"/>
      <c r="O7" s="310"/>
      <c r="P7" s="310"/>
      <c r="Q7" s="310"/>
      <c r="R7" s="310"/>
      <c r="S7" s="310"/>
      <c r="T7" s="310"/>
      <c r="U7" s="310"/>
      <c r="V7" s="310"/>
      <c r="W7" s="310"/>
      <c r="X7" s="310"/>
      <c r="Y7" s="310"/>
      <c r="Z7" s="310"/>
      <c r="AA7" s="310"/>
      <c r="AB7" s="310"/>
      <c r="AC7" s="310"/>
      <c r="AD7" s="310"/>
      <c r="AE7" s="310"/>
      <c r="AF7" s="310"/>
      <c r="AG7" s="310"/>
      <c r="AH7" s="310"/>
    </row>
    <row r="8" spans="1:34" s="7" customFormat="1" ht="27" customHeight="1" x14ac:dyDescent="0.25">
      <c r="A8" s="369"/>
    </row>
    <row r="9" spans="1:34" s="415" customFormat="1" ht="30.95" customHeight="1" x14ac:dyDescent="0.25">
      <c r="A9" s="414"/>
      <c r="B9" s="13" t="s">
        <v>932</v>
      </c>
      <c r="C9" s="868" t="str">
        <f>'PDI-01'!E13</f>
        <v>Gestión del contexto y visibilidad nacional e internacional</v>
      </c>
      <c r="D9" s="868"/>
      <c r="E9" s="868"/>
      <c r="F9" s="868"/>
      <c r="G9" s="868"/>
      <c r="H9" s="868"/>
      <c r="I9" s="868"/>
      <c r="J9" s="868"/>
      <c r="K9" s="868"/>
      <c r="L9" s="868"/>
      <c r="M9" s="868"/>
      <c r="N9" s="868"/>
      <c r="O9" s="13"/>
    </row>
    <row r="10" spans="1:34" s="415" customFormat="1" ht="6.75" customHeight="1" x14ac:dyDescent="0.25">
      <c r="A10" s="414"/>
      <c r="B10" s="13"/>
      <c r="C10" s="13"/>
      <c r="D10" s="13"/>
      <c r="E10" s="13"/>
      <c r="F10" s="13"/>
      <c r="G10" s="13"/>
      <c r="H10" s="13"/>
      <c r="I10" s="13"/>
      <c r="J10" s="13"/>
      <c r="K10" s="13"/>
      <c r="L10" s="13"/>
      <c r="M10" s="13"/>
      <c r="N10" s="13"/>
      <c r="O10" s="13"/>
    </row>
    <row r="11" spans="1:34" s="415" customFormat="1" ht="30.95" customHeight="1" x14ac:dyDescent="0.25">
      <c r="A11" s="414"/>
      <c r="B11" s="13" t="s">
        <v>962</v>
      </c>
      <c r="C11" s="868" t="str">
        <f>'PDI-01'!E15</f>
        <v>Procesos asociados al desarrollo sostenible, la competitividad y la movilización social</v>
      </c>
      <c r="D11" s="868"/>
      <c r="E11" s="868"/>
      <c r="F11" s="868"/>
      <c r="G11" s="868"/>
      <c r="H11" s="868"/>
      <c r="I11" s="868"/>
      <c r="J11" s="868"/>
      <c r="K11" s="868"/>
      <c r="L11" s="868"/>
      <c r="M11" s="868"/>
      <c r="N11" s="868"/>
      <c r="O11" s="13"/>
    </row>
    <row r="12" spans="1:34" s="415" customFormat="1" ht="6.75" customHeight="1" x14ac:dyDescent="0.25">
      <c r="A12" s="414"/>
      <c r="B12" s="416"/>
      <c r="C12" s="416"/>
      <c r="D12" s="416"/>
      <c r="E12" s="416"/>
      <c r="F12" s="416"/>
      <c r="G12" s="416"/>
      <c r="H12" s="416"/>
      <c r="I12" s="416"/>
    </row>
    <row r="13" spans="1:34" s="415" customFormat="1" ht="30.95" customHeight="1" x14ac:dyDescent="0.25">
      <c r="A13" s="414"/>
      <c r="B13" s="13" t="s">
        <v>12</v>
      </c>
      <c r="C13" s="868" t="str">
        <f>'PDI-01'!E11</f>
        <v>Procesos de gestión que aportan a la integración académica, el desarrollo sostenible y la competitividad nacional (PDI2028 – GCV - 25)</v>
      </c>
      <c r="D13" s="868"/>
      <c r="E13" s="868"/>
      <c r="F13" s="868"/>
      <c r="G13" s="868"/>
      <c r="H13" s="868"/>
      <c r="I13" s="868"/>
      <c r="J13" s="868"/>
      <c r="K13" s="868"/>
      <c r="L13" s="868"/>
      <c r="M13" s="868"/>
      <c r="N13" s="868"/>
      <c r="O13" s="13"/>
    </row>
    <row r="14" spans="1:34" ht="30" customHeight="1" x14ac:dyDescent="0.25"/>
    <row r="15" spans="1:34" ht="69" customHeight="1" x14ac:dyDescent="0.25">
      <c r="B15" s="846" t="s">
        <v>34</v>
      </c>
      <c r="C15" s="847"/>
      <c r="D15" s="875"/>
      <c r="E15" s="872" t="s">
        <v>80</v>
      </c>
      <c r="F15" s="873"/>
      <c r="G15" s="873"/>
      <c r="H15" s="873"/>
      <c r="I15" s="873"/>
      <c r="J15" s="873"/>
      <c r="K15" s="873"/>
      <c r="L15" s="873"/>
      <c r="M15" s="873"/>
      <c r="N15" s="874"/>
      <c r="O15" s="417"/>
      <c r="P15" s="418"/>
      <c r="Q15" s="418"/>
      <c r="R15" s="418"/>
      <c r="S15" s="418"/>
      <c r="T15" s="418"/>
      <c r="U15" s="418"/>
      <c r="V15" s="367"/>
    </row>
    <row r="16" spans="1:34" ht="30.75" customHeight="1" x14ac:dyDescent="0.25">
      <c r="B16" s="869" t="s">
        <v>800</v>
      </c>
      <c r="C16" s="870"/>
      <c r="D16" s="870"/>
      <c r="E16" s="870"/>
      <c r="F16" s="870"/>
      <c r="G16" s="870"/>
      <c r="H16" s="870"/>
      <c r="I16" s="870"/>
      <c r="J16" s="870"/>
      <c r="K16" s="870"/>
      <c r="L16" s="870"/>
      <c r="M16" s="870"/>
      <c r="N16" s="871"/>
      <c r="O16" s="419"/>
      <c r="P16" s="420"/>
      <c r="Q16" s="420"/>
      <c r="R16" s="420"/>
      <c r="S16" s="420"/>
      <c r="T16" s="420"/>
      <c r="U16" s="420"/>
      <c r="V16" s="367"/>
    </row>
    <row r="17" spans="1:37" ht="16.5" customHeight="1" thickBot="1" x14ac:dyDescent="0.3">
      <c r="B17" s="486" t="s">
        <v>1186</v>
      </c>
      <c r="P17" s="367"/>
      <c r="Q17" s="367"/>
      <c r="R17" s="367"/>
      <c r="S17" s="367"/>
      <c r="T17" s="367"/>
      <c r="U17" s="367"/>
      <c r="V17" s="367"/>
    </row>
    <row r="18" spans="1:37" ht="34.5" customHeight="1" x14ac:dyDescent="0.25">
      <c r="B18" s="421"/>
      <c r="J18" s="880" t="s">
        <v>960</v>
      </c>
      <c r="K18" s="881"/>
      <c r="L18" s="881"/>
      <c r="M18" s="881"/>
      <c r="N18" s="882"/>
      <c r="P18" s="367"/>
      <c r="Q18" s="367"/>
      <c r="R18" s="367"/>
      <c r="S18" s="367"/>
      <c r="T18" s="367"/>
      <c r="U18" s="367"/>
      <c r="V18" s="367"/>
    </row>
    <row r="19" spans="1:37" ht="20.25" customHeight="1" thickBot="1" x14ac:dyDescent="0.3">
      <c r="B19" s="421"/>
      <c r="J19" s="883"/>
      <c r="K19" s="884"/>
      <c r="L19" s="884"/>
      <c r="M19" s="884"/>
      <c r="N19" s="885"/>
      <c r="P19" s="367"/>
      <c r="Q19" s="367"/>
      <c r="R19" s="367"/>
      <c r="S19" s="367"/>
      <c r="T19" s="367"/>
      <c r="U19" s="367"/>
      <c r="V19" s="367"/>
    </row>
    <row r="20" spans="1:37" ht="16.5" customHeight="1" thickBot="1" x14ac:dyDescent="0.3">
      <c r="B20" s="421"/>
      <c r="P20" s="367"/>
      <c r="Q20" s="367"/>
      <c r="R20" s="367"/>
      <c r="S20" s="367"/>
      <c r="T20" s="367"/>
      <c r="U20" s="367"/>
      <c r="V20" s="367"/>
    </row>
    <row r="21" spans="1:37" ht="16.5" customHeight="1" thickTop="1" thickBot="1" x14ac:dyDescent="0.3">
      <c r="B21" s="372"/>
      <c r="C21" s="422"/>
      <c r="D21" s="877" t="s">
        <v>803</v>
      </c>
      <c r="E21" s="878"/>
      <c r="F21" s="878"/>
      <c r="G21" s="878"/>
      <c r="H21" s="878"/>
      <c r="I21" s="878"/>
      <c r="J21" s="878"/>
      <c r="K21" s="878"/>
      <c r="L21" s="878"/>
      <c r="M21" s="878"/>
      <c r="N21" s="878"/>
      <c r="O21" s="878"/>
      <c r="P21" s="878"/>
      <c r="Q21" s="878"/>
      <c r="R21" s="878"/>
      <c r="S21" s="878"/>
      <c r="T21" s="878"/>
      <c r="U21" s="878"/>
      <c r="V21" s="878"/>
      <c r="W21" s="878"/>
      <c r="X21" s="878"/>
      <c r="Y21" s="878"/>
      <c r="Z21" s="878"/>
      <c r="AA21" s="878"/>
      <c r="AB21" s="878"/>
      <c r="AC21" s="878"/>
      <c r="AD21" s="878"/>
      <c r="AE21" s="879"/>
      <c r="AF21" s="374" t="s">
        <v>823</v>
      </c>
      <c r="AG21" s="374"/>
    </row>
    <row r="22" spans="1:37" s="425" customFormat="1" ht="87" hidden="1" customHeight="1" thickTop="1" thickBot="1" x14ac:dyDescent="0.3">
      <c r="A22" s="423"/>
      <c r="B22" s="424"/>
      <c r="D22" s="344" t="str">
        <f>+D23&amp;D24</f>
        <v>Contratación de PersonalR.INV</v>
      </c>
      <c r="E22" s="344" t="str">
        <f>+D23&amp;E24</f>
        <v>Contratación de PersonalR.AG</v>
      </c>
      <c r="F22" s="344" t="str">
        <f>+F23&amp;F24</f>
        <v>Compra de equipoR.INV</v>
      </c>
      <c r="G22" s="344" t="str">
        <f>+F23&amp;G24</f>
        <v>Compra de equipoR.AG</v>
      </c>
      <c r="H22" s="344" t="str">
        <f>+H23&amp;H24</f>
        <v>SegurosR.INV</v>
      </c>
      <c r="I22" s="344" t="str">
        <f>+H23&amp;I24</f>
        <v>SegurosR.AG</v>
      </c>
      <c r="J22" s="344" t="str">
        <f>+J23&amp;J24</f>
        <v>Servicios de mantenimientoR.INV</v>
      </c>
      <c r="K22" s="344" t="str">
        <f>+J23&amp;K24</f>
        <v>Servicios de mantenimientoR.AG</v>
      </c>
      <c r="L22" s="344" t="str">
        <f>+L23&amp;L24</f>
        <v>MaterialesR.INV</v>
      </c>
      <c r="M22" s="344" t="str">
        <f>+L23&amp;M24</f>
        <v>MaterialesR.AG</v>
      </c>
      <c r="N22" s="344" t="str">
        <f>+N23&amp;N24</f>
        <v>Impresos y publicacionesR.INV</v>
      </c>
      <c r="O22" s="344" t="str">
        <f>+N23&amp;O24</f>
        <v>Impresos y publicacionesR.AG</v>
      </c>
      <c r="P22" s="344" t="str">
        <f>+P23&amp;P24</f>
        <v>Libros y/o revistasR.INV</v>
      </c>
      <c r="Q22" s="344" t="str">
        <f>+P23&amp;Q24</f>
        <v>Libros y/o revistasR.AG</v>
      </c>
      <c r="R22" s="344" t="str">
        <f>+R23&amp;R24</f>
        <v>Comunicación y transporteR.INV</v>
      </c>
      <c r="S22" s="344" t="str">
        <f>+R23&amp;S24</f>
        <v>Comunicación y transporteR.AG</v>
      </c>
      <c r="T22" s="344" t="str">
        <f>+T23&amp;T24</f>
        <v>ArrendamientoR.INV</v>
      </c>
      <c r="U22" s="344" t="str">
        <f>+T23&amp;U24</f>
        <v>ArrendamientoR.AG</v>
      </c>
      <c r="V22" s="344" t="str">
        <f>+V23&amp;V24</f>
        <v>ImpuestosR.INV</v>
      </c>
      <c r="W22" s="344" t="str">
        <f>+V23&amp;W24</f>
        <v>ImpuestosR.AG</v>
      </c>
      <c r="X22" s="344" t="str">
        <f>+X23&amp;X24</f>
        <v>Servicios públicosR.INV</v>
      </c>
      <c r="Y22" s="344" t="str">
        <f>+X23&amp;Y24</f>
        <v>Servicios públicosR.AG</v>
      </c>
      <c r="Z22" s="344" t="str">
        <f>+Z23&amp;Z24</f>
        <v>ViáticosR.INV</v>
      </c>
      <c r="AA22" s="344" t="str">
        <f>+Z23&amp;AA24</f>
        <v>ViáticosR.AG</v>
      </c>
      <c r="AB22" s="344" t="str">
        <f>+AB23&amp;AB24</f>
        <v>CapacitaciónR.INV</v>
      </c>
      <c r="AC22" s="344" t="str">
        <f>+AB23&amp;AC24</f>
        <v>CapacitaciónR.AG</v>
      </c>
      <c r="AD22" s="344" t="str">
        <f>+AD23&amp;AD24</f>
        <v>Estudiantes (seguros)R.INV</v>
      </c>
      <c r="AE22" s="344" t="str">
        <f>+AD23&amp;AE24</f>
        <v>Estudiantes (seguros)R.AG</v>
      </c>
      <c r="AF22" s="345" t="str">
        <f>+AF23&amp;AF24</f>
        <v>TOTAL 2020R.INV</v>
      </c>
      <c r="AG22" s="345" t="str">
        <f>+AF23&amp;AG24</f>
        <v>TOTAL 2020R.AG</v>
      </c>
      <c r="AH22" s="15"/>
      <c r="AI22" s="15"/>
      <c r="AJ22" s="15"/>
      <c r="AK22" s="15"/>
    </row>
    <row r="23" spans="1:37" s="427" customFormat="1" ht="38.25" customHeight="1" outlineLevel="1" thickTop="1" thickBot="1" x14ac:dyDescent="0.3">
      <c r="A23" s="426"/>
      <c r="B23" s="851" t="s">
        <v>837</v>
      </c>
      <c r="C23" s="852"/>
      <c r="D23" s="857" t="s">
        <v>804</v>
      </c>
      <c r="E23" s="858"/>
      <c r="F23" s="857" t="s">
        <v>805</v>
      </c>
      <c r="G23" s="858"/>
      <c r="H23" s="857" t="s">
        <v>806</v>
      </c>
      <c r="I23" s="858"/>
      <c r="J23" s="857" t="s">
        <v>807</v>
      </c>
      <c r="K23" s="858"/>
      <c r="L23" s="857" t="s">
        <v>808</v>
      </c>
      <c r="M23" s="858"/>
      <c r="N23" s="857" t="s">
        <v>809</v>
      </c>
      <c r="O23" s="858"/>
      <c r="P23" s="857" t="s">
        <v>96</v>
      </c>
      <c r="Q23" s="858"/>
      <c r="R23" s="857" t="s">
        <v>810</v>
      </c>
      <c r="S23" s="858"/>
      <c r="T23" s="857" t="s">
        <v>811</v>
      </c>
      <c r="U23" s="858"/>
      <c r="V23" s="857" t="s">
        <v>812</v>
      </c>
      <c r="W23" s="858"/>
      <c r="X23" s="857" t="s">
        <v>813</v>
      </c>
      <c r="Y23" s="858"/>
      <c r="Z23" s="857" t="s">
        <v>814</v>
      </c>
      <c r="AA23" s="858"/>
      <c r="AB23" s="857" t="s">
        <v>815</v>
      </c>
      <c r="AC23" s="858"/>
      <c r="AD23" s="857" t="s">
        <v>816</v>
      </c>
      <c r="AE23" s="876"/>
      <c r="AF23" s="374" t="s">
        <v>831</v>
      </c>
      <c r="AG23" s="374"/>
      <c r="AH23" s="15"/>
      <c r="AI23" s="15"/>
      <c r="AJ23" s="15"/>
      <c r="AK23" s="15"/>
    </row>
    <row r="24" spans="1:37" s="373" customFormat="1" ht="16.5" outlineLevel="1" thickTop="1" thickBot="1" x14ac:dyDescent="0.3">
      <c r="A24" s="428"/>
      <c r="B24" s="853"/>
      <c r="C24" s="854"/>
      <c r="D24" s="346" t="s">
        <v>829</v>
      </c>
      <c r="E24" s="347" t="s">
        <v>830</v>
      </c>
      <c r="F24" s="346" t="s">
        <v>829</v>
      </c>
      <c r="G24" s="347" t="s">
        <v>830</v>
      </c>
      <c r="H24" s="346" t="s">
        <v>829</v>
      </c>
      <c r="I24" s="347" t="s">
        <v>830</v>
      </c>
      <c r="J24" s="346" t="s">
        <v>829</v>
      </c>
      <c r="K24" s="347" t="s">
        <v>830</v>
      </c>
      <c r="L24" s="346" t="s">
        <v>829</v>
      </c>
      <c r="M24" s="347" t="s">
        <v>830</v>
      </c>
      <c r="N24" s="346" t="s">
        <v>829</v>
      </c>
      <c r="O24" s="347" t="s">
        <v>830</v>
      </c>
      <c r="P24" s="346" t="s">
        <v>829</v>
      </c>
      <c r="Q24" s="347" t="s">
        <v>830</v>
      </c>
      <c r="R24" s="346" t="s">
        <v>829</v>
      </c>
      <c r="S24" s="347" t="s">
        <v>830</v>
      </c>
      <c r="T24" s="346" t="s">
        <v>829</v>
      </c>
      <c r="U24" s="347" t="s">
        <v>830</v>
      </c>
      <c r="V24" s="346" t="s">
        <v>829</v>
      </c>
      <c r="W24" s="347" t="s">
        <v>830</v>
      </c>
      <c r="X24" s="346" t="s">
        <v>829</v>
      </c>
      <c r="Y24" s="347" t="s">
        <v>830</v>
      </c>
      <c r="Z24" s="346" t="s">
        <v>829</v>
      </c>
      <c r="AA24" s="347" t="s">
        <v>830</v>
      </c>
      <c r="AB24" s="346" t="s">
        <v>829</v>
      </c>
      <c r="AC24" s="347" t="s">
        <v>830</v>
      </c>
      <c r="AD24" s="346" t="s">
        <v>829</v>
      </c>
      <c r="AE24" s="348" t="s">
        <v>830</v>
      </c>
      <c r="AF24" s="375" t="s">
        <v>829</v>
      </c>
      <c r="AG24" s="376" t="s">
        <v>830</v>
      </c>
      <c r="AH24" s="15"/>
      <c r="AI24" s="15"/>
      <c r="AJ24" s="15"/>
      <c r="AK24" s="15"/>
    </row>
    <row r="25" spans="1:37" ht="16.5" customHeight="1" outlineLevel="1" thickTop="1" thickBot="1" x14ac:dyDescent="0.3">
      <c r="B25" s="370" t="s">
        <v>817</v>
      </c>
      <c r="C25" s="371" t="str">
        <f>'PDI-03'!E41</f>
        <v xml:space="preserve">1. Procesos que aportan al desarrollo sostenible </v>
      </c>
      <c r="D25" s="353">
        <f t="shared" ref="D25:AE25" si="0">SUM(D26:D45)</f>
        <v>48312000</v>
      </c>
      <c r="E25" s="354">
        <f t="shared" si="0"/>
        <v>18000000</v>
      </c>
      <c r="F25" s="353">
        <f t="shared" si="0"/>
        <v>0</v>
      </c>
      <c r="G25" s="354">
        <f t="shared" si="0"/>
        <v>0</v>
      </c>
      <c r="H25" s="353">
        <f t="shared" si="0"/>
        <v>0</v>
      </c>
      <c r="I25" s="354">
        <f t="shared" si="0"/>
        <v>0</v>
      </c>
      <c r="J25" s="353">
        <f t="shared" si="0"/>
        <v>0</v>
      </c>
      <c r="K25" s="354">
        <f t="shared" si="0"/>
        <v>0</v>
      </c>
      <c r="L25" s="353">
        <f t="shared" si="0"/>
        <v>1000000</v>
      </c>
      <c r="M25" s="354">
        <f t="shared" si="0"/>
        <v>5400000</v>
      </c>
      <c r="N25" s="353">
        <f t="shared" si="0"/>
        <v>0</v>
      </c>
      <c r="O25" s="354">
        <f t="shared" si="0"/>
        <v>5000000</v>
      </c>
      <c r="P25" s="353">
        <f t="shared" si="0"/>
        <v>0</v>
      </c>
      <c r="Q25" s="354">
        <f t="shared" si="0"/>
        <v>0</v>
      </c>
      <c r="R25" s="353">
        <f t="shared" si="0"/>
        <v>1000000</v>
      </c>
      <c r="S25" s="354">
        <f t="shared" si="0"/>
        <v>1000000</v>
      </c>
      <c r="T25" s="353">
        <f t="shared" si="0"/>
        <v>1400000</v>
      </c>
      <c r="U25" s="354">
        <f t="shared" si="0"/>
        <v>600000</v>
      </c>
      <c r="V25" s="353">
        <f t="shared" si="0"/>
        <v>0</v>
      </c>
      <c r="W25" s="354">
        <f t="shared" si="0"/>
        <v>0</v>
      </c>
      <c r="X25" s="353">
        <f t="shared" si="0"/>
        <v>0</v>
      </c>
      <c r="Y25" s="354">
        <f t="shared" si="0"/>
        <v>0</v>
      </c>
      <c r="Z25" s="353">
        <f t="shared" si="0"/>
        <v>5149000</v>
      </c>
      <c r="AA25" s="354">
        <f t="shared" si="0"/>
        <v>4600000</v>
      </c>
      <c r="AB25" s="353">
        <f t="shared" si="0"/>
        <v>0</v>
      </c>
      <c r="AC25" s="354">
        <f t="shared" si="0"/>
        <v>0</v>
      </c>
      <c r="AD25" s="353">
        <f t="shared" si="0"/>
        <v>0</v>
      </c>
      <c r="AE25" s="355">
        <f t="shared" si="0"/>
        <v>0</v>
      </c>
      <c r="AF25" s="377">
        <f>SUMIF($D$24:$AE$24,AF$24,$D25:$AE25)</f>
        <v>56861000</v>
      </c>
      <c r="AG25" s="378">
        <f>SUMIF($D$24:$AE$24,AG$24,$D25:$AE25)</f>
        <v>34600000</v>
      </c>
    </row>
    <row r="26" spans="1:37" ht="16.5" customHeight="1" outlineLevel="1" thickTop="1" thickBot="1" x14ac:dyDescent="0.3">
      <c r="B26" s="483"/>
      <c r="C26" s="484" t="s">
        <v>1021</v>
      </c>
      <c r="D26" s="358">
        <v>3000000</v>
      </c>
      <c r="E26" s="359"/>
      <c r="F26" s="358"/>
      <c r="G26" s="359"/>
      <c r="H26" s="358"/>
      <c r="I26" s="359"/>
      <c r="J26" s="358"/>
      <c r="K26" s="359"/>
      <c r="L26" s="358"/>
      <c r="M26" s="359"/>
      <c r="N26" s="358"/>
      <c r="O26" s="359"/>
      <c r="P26" s="358"/>
      <c r="Q26" s="359"/>
      <c r="R26" s="358"/>
      <c r="S26" s="359"/>
      <c r="T26" s="358"/>
      <c r="U26" s="359"/>
      <c r="V26" s="358"/>
      <c r="W26" s="359"/>
      <c r="X26" s="358"/>
      <c r="Y26" s="359"/>
      <c r="Z26" s="358"/>
      <c r="AA26" s="359"/>
      <c r="AB26" s="358"/>
      <c r="AC26" s="359"/>
      <c r="AD26" s="358"/>
      <c r="AE26" s="360"/>
      <c r="AF26" s="487">
        <f t="shared" ref="AF26:AG69" si="1">SUMIF($D$24:$AE$24,AF$24,$D26:$AE26)</f>
        <v>3000000</v>
      </c>
      <c r="AG26" s="488">
        <f t="shared" si="1"/>
        <v>0</v>
      </c>
    </row>
    <row r="27" spans="1:37" ht="16.5" customHeight="1" outlineLevel="1" thickTop="1" thickBot="1" x14ac:dyDescent="0.3">
      <c r="B27" s="483"/>
      <c r="C27" s="484" t="s">
        <v>1045</v>
      </c>
      <c r="D27" s="358">
        <v>2000000</v>
      </c>
      <c r="E27" s="359">
        <v>10000000</v>
      </c>
      <c r="F27" s="358"/>
      <c r="G27" s="359"/>
      <c r="H27" s="358"/>
      <c r="I27" s="359"/>
      <c r="J27" s="358"/>
      <c r="K27" s="359"/>
      <c r="L27" s="358"/>
      <c r="M27" s="359"/>
      <c r="N27" s="358"/>
      <c r="O27" s="359"/>
      <c r="P27" s="358"/>
      <c r="Q27" s="359"/>
      <c r="R27" s="358"/>
      <c r="S27" s="359"/>
      <c r="T27" s="358">
        <v>400000</v>
      </c>
      <c r="U27" s="359">
        <v>200000</v>
      </c>
      <c r="V27" s="358"/>
      <c r="W27" s="359"/>
      <c r="X27" s="358"/>
      <c r="Y27" s="359"/>
      <c r="Z27" s="358">
        <v>1000000</v>
      </c>
      <c r="AA27" s="359">
        <v>1000000</v>
      </c>
      <c r="AB27" s="358"/>
      <c r="AC27" s="359"/>
      <c r="AD27" s="358"/>
      <c r="AE27" s="360"/>
      <c r="AF27" s="487">
        <f t="shared" si="1"/>
        <v>3400000</v>
      </c>
      <c r="AG27" s="488">
        <f t="shared" si="1"/>
        <v>11200000</v>
      </c>
    </row>
    <row r="28" spans="1:37" ht="36.75" customHeight="1" outlineLevel="1" thickTop="1" thickBot="1" x14ac:dyDescent="0.3">
      <c r="B28" s="483"/>
      <c r="C28" s="484" t="s">
        <v>1049</v>
      </c>
      <c r="D28" s="358">
        <v>7828000</v>
      </c>
      <c r="E28" s="359">
        <v>1000000</v>
      </c>
      <c r="F28" s="358"/>
      <c r="G28" s="359"/>
      <c r="H28" s="358"/>
      <c r="I28" s="359"/>
      <c r="J28" s="358"/>
      <c r="K28" s="359"/>
      <c r="L28" s="358"/>
      <c r="M28" s="359"/>
      <c r="N28" s="358"/>
      <c r="O28" s="359"/>
      <c r="P28" s="358"/>
      <c r="Q28" s="359"/>
      <c r="R28" s="358"/>
      <c r="S28" s="359"/>
      <c r="T28" s="358">
        <v>200000</v>
      </c>
      <c r="U28" s="359">
        <v>200000</v>
      </c>
      <c r="V28" s="358"/>
      <c r="W28" s="359"/>
      <c r="X28" s="358"/>
      <c r="Y28" s="359"/>
      <c r="Z28" s="358">
        <v>1000000</v>
      </c>
      <c r="AA28" s="359">
        <v>600000</v>
      </c>
      <c r="AB28" s="358"/>
      <c r="AC28" s="359"/>
      <c r="AD28" s="358"/>
      <c r="AE28" s="360"/>
      <c r="AF28" s="487">
        <f t="shared" si="1"/>
        <v>9028000</v>
      </c>
      <c r="AG28" s="488">
        <f t="shared" si="1"/>
        <v>1800000</v>
      </c>
    </row>
    <row r="29" spans="1:37" ht="16.5" customHeight="1" outlineLevel="1" thickTop="1" thickBot="1" x14ac:dyDescent="0.3">
      <c r="B29" s="483"/>
      <c r="C29" s="484" t="s">
        <v>1050</v>
      </c>
      <c r="D29" s="358">
        <v>7828000</v>
      </c>
      <c r="E29" s="359"/>
      <c r="F29" s="358"/>
      <c r="G29" s="359"/>
      <c r="H29" s="358"/>
      <c r="I29" s="359"/>
      <c r="J29" s="358"/>
      <c r="K29" s="359"/>
      <c r="L29" s="358"/>
      <c r="M29" s="359">
        <v>5000000</v>
      </c>
      <c r="N29" s="358"/>
      <c r="O29" s="359"/>
      <c r="P29" s="358"/>
      <c r="Q29" s="359"/>
      <c r="R29" s="358"/>
      <c r="S29" s="359"/>
      <c r="T29" s="358"/>
      <c r="U29" s="359"/>
      <c r="V29" s="358"/>
      <c r="W29" s="359"/>
      <c r="X29" s="358"/>
      <c r="Y29" s="359"/>
      <c r="Z29" s="358"/>
      <c r="AA29" s="359"/>
      <c r="AB29" s="358"/>
      <c r="AC29" s="359"/>
      <c r="AD29" s="358"/>
      <c r="AE29" s="360"/>
      <c r="AF29" s="487">
        <f t="shared" si="1"/>
        <v>7828000</v>
      </c>
      <c r="AG29" s="488">
        <f t="shared" si="1"/>
        <v>5000000</v>
      </c>
    </row>
    <row r="30" spans="1:37" ht="16.5" customHeight="1" outlineLevel="1" thickTop="1" thickBot="1" x14ac:dyDescent="0.3">
      <c r="B30" s="483"/>
      <c r="C30" s="484" t="s">
        <v>1187</v>
      </c>
      <c r="D30" s="358">
        <v>7828000</v>
      </c>
      <c r="E30" s="359"/>
      <c r="F30" s="358"/>
      <c r="G30" s="359"/>
      <c r="H30" s="358"/>
      <c r="I30" s="359"/>
      <c r="J30" s="358"/>
      <c r="K30" s="359"/>
      <c r="L30" s="358"/>
      <c r="M30" s="359"/>
      <c r="N30" s="358"/>
      <c r="O30" s="359"/>
      <c r="P30" s="358"/>
      <c r="Q30" s="359"/>
      <c r="R30" s="358"/>
      <c r="S30" s="359"/>
      <c r="T30" s="358"/>
      <c r="U30" s="359"/>
      <c r="V30" s="358"/>
      <c r="W30" s="359"/>
      <c r="X30" s="358"/>
      <c r="Y30" s="359"/>
      <c r="Z30" s="358"/>
      <c r="AA30" s="359"/>
      <c r="AB30" s="358"/>
      <c r="AC30" s="359"/>
      <c r="AD30" s="358"/>
      <c r="AE30" s="360"/>
      <c r="AF30" s="487">
        <f t="shared" si="1"/>
        <v>7828000</v>
      </c>
      <c r="AG30" s="488">
        <f t="shared" si="1"/>
        <v>0</v>
      </c>
    </row>
    <row r="31" spans="1:37" ht="16.5" customHeight="1" outlineLevel="1" thickTop="1" thickBot="1" x14ac:dyDescent="0.3">
      <c r="B31" s="483"/>
      <c r="C31" s="484" t="s">
        <v>1051</v>
      </c>
      <c r="D31" s="358">
        <v>7828000</v>
      </c>
      <c r="E31" s="359"/>
      <c r="F31" s="358"/>
      <c r="G31" s="359"/>
      <c r="H31" s="358"/>
      <c r="I31" s="359"/>
      <c r="J31" s="358"/>
      <c r="K31" s="359"/>
      <c r="L31" s="358"/>
      <c r="M31" s="359"/>
      <c r="N31" s="358"/>
      <c r="O31" s="359">
        <v>5000000</v>
      </c>
      <c r="P31" s="358"/>
      <c r="Q31" s="359"/>
      <c r="R31" s="358"/>
      <c r="S31" s="359"/>
      <c r="T31" s="358"/>
      <c r="U31" s="359"/>
      <c r="V31" s="358"/>
      <c r="W31" s="359"/>
      <c r="X31" s="358"/>
      <c r="Y31" s="359"/>
      <c r="Z31" s="358">
        <v>1149000</v>
      </c>
      <c r="AA31" s="359">
        <v>2000000</v>
      </c>
      <c r="AB31" s="358"/>
      <c r="AC31" s="359"/>
      <c r="AD31" s="358"/>
      <c r="AE31" s="360"/>
      <c r="AF31" s="487">
        <f t="shared" si="1"/>
        <v>8977000</v>
      </c>
      <c r="AG31" s="488">
        <f t="shared" si="1"/>
        <v>7000000</v>
      </c>
    </row>
    <row r="32" spans="1:37" ht="31.5" customHeight="1" outlineLevel="1" thickTop="1" thickBot="1" x14ac:dyDescent="0.3">
      <c r="B32" s="483"/>
      <c r="C32" s="484" t="s">
        <v>1052</v>
      </c>
      <c r="D32" s="358">
        <v>2000000</v>
      </c>
      <c r="E32" s="359">
        <v>2000000</v>
      </c>
      <c r="F32" s="358"/>
      <c r="G32" s="359"/>
      <c r="H32" s="358"/>
      <c r="I32" s="359"/>
      <c r="J32" s="358"/>
      <c r="K32" s="359"/>
      <c r="L32" s="358">
        <v>500000</v>
      </c>
      <c r="M32" s="359">
        <v>200000</v>
      </c>
      <c r="N32" s="358"/>
      <c r="O32" s="359"/>
      <c r="P32" s="358"/>
      <c r="Q32" s="359"/>
      <c r="R32" s="358">
        <v>1000000</v>
      </c>
      <c r="S32" s="359">
        <v>1000000</v>
      </c>
      <c r="T32" s="358">
        <v>800000</v>
      </c>
      <c r="U32" s="359">
        <v>200000</v>
      </c>
      <c r="V32" s="358"/>
      <c r="W32" s="359"/>
      <c r="X32" s="358"/>
      <c r="Y32" s="359"/>
      <c r="Z32" s="358">
        <v>2000000</v>
      </c>
      <c r="AA32" s="359">
        <v>1000000</v>
      </c>
      <c r="AB32" s="358"/>
      <c r="AC32" s="359"/>
      <c r="AD32" s="358"/>
      <c r="AE32" s="360"/>
      <c r="AF32" s="487">
        <f t="shared" si="1"/>
        <v>6300000</v>
      </c>
      <c r="AG32" s="488">
        <f t="shared" si="1"/>
        <v>4400000</v>
      </c>
    </row>
    <row r="33" spans="2:34" ht="16.5" customHeight="1" outlineLevel="1" thickTop="1" thickBot="1" x14ac:dyDescent="0.3">
      <c r="B33" s="483"/>
      <c r="C33" s="484" t="s">
        <v>1053</v>
      </c>
      <c r="D33" s="358">
        <v>3000000</v>
      </c>
      <c r="E33" s="359"/>
      <c r="F33" s="358"/>
      <c r="G33" s="359"/>
      <c r="H33" s="358"/>
      <c r="I33" s="359"/>
      <c r="J33" s="358"/>
      <c r="K33" s="359"/>
      <c r="L33" s="358">
        <v>500000</v>
      </c>
      <c r="M33" s="359">
        <v>200000</v>
      </c>
      <c r="N33" s="358"/>
      <c r="O33" s="359"/>
      <c r="P33" s="358"/>
      <c r="Q33" s="359"/>
      <c r="R33" s="358"/>
      <c r="S33" s="359"/>
      <c r="T33" s="358"/>
      <c r="U33" s="359"/>
      <c r="V33" s="358"/>
      <c r="W33" s="359"/>
      <c r="X33" s="358"/>
      <c r="Y33" s="359"/>
      <c r="Z33" s="358"/>
      <c r="AA33" s="359"/>
      <c r="AB33" s="358"/>
      <c r="AC33" s="359"/>
      <c r="AD33" s="358"/>
      <c r="AE33" s="360"/>
      <c r="AF33" s="487">
        <f t="shared" si="1"/>
        <v>3500000</v>
      </c>
      <c r="AG33" s="488">
        <f t="shared" si="1"/>
        <v>200000</v>
      </c>
    </row>
    <row r="34" spans="2:34" ht="16.5" customHeight="1" outlineLevel="1" thickTop="1" thickBot="1" x14ac:dyDescent="0.3">
      <c r="B34" s="483"/>
      <c r="C34" s="484" t="s">
        <v>1056</v>
      </c>
      <c r="D34" s="358">
        <v>7000000</v>
      </c>
      <c r="E34" s="359">
        <v>5000000</v>
      </c>
      <c r="F34" s="358"/>
      <c r="G34" s="359"/>
      <c r="H34" s="358"/>
      <c r="I34" s="359"/>
      <c r="J34" s="358"/>
      <c r="K34" s="359"/>
      <c r="L34" s="358"/>
      <c r="M34" s="359"/>
      <c r="N34" s="358"/>
      <c r="O34" s="359"/>
      <c r="P34" s="358"/>
      <c r="Q34" s="359"/>
      <c r="R34" s="358"/>
      <c r="S34" s="359"/>
      <c r="T34" s="358"/>
      <c r="U34" s="359"/>
      <c r="V34" s="358"/>
      <c r="W34" s="359"/>
      <c r="X34" s="358"/>
      <c r="Y34" s="359"/>
      <c r="Z34" s="358"/>
      <c r="AA34" s="359"/>
      <c r="AB34" s="358"/>
      <c r="AC34" s="359"/>
      <c r="AD34" s="358"/>
      <c r="AE34" s="360"/>
      <c r="AF34" s="487">
        <f t="shared" si="1"/>
        <v>7000000</v>
      </c>
      <c r="AG34" s="488">
        <f t="shared" si="1"/>
        <v>5000000</v>
      </c>
    </row>
    <row r="35" spans="2:34" ht="16.5" hidden="1" customHeight="1" outlineLevel="1" thickTop="1" thickBot="1" x14ac:dyDescent="0.3">
      <c r="B35" s="483"/>
      <c r="C35" s="484"/>
      <c r="D35" s="358"/>
      <c r="E35" s="359"/>
      <c r="F35" s="358"/>
      <c r="G35" s="359"/>
      <c r="H35" s="358"/>
      <c r="I35" s="359"/>
      <c r="J35" s="358"/>
      <c r="K35" s="359"/>
      <c r="L35" s="358"/>
      <c r="M35" s="359"/>
      <c r="N35" s="358"/>
      <c r="O35" s="359"/>
      <c r="P35" s="358"/>
      <c r="Q35" s="359"/>
      <c r="R35" s="358"/>
      <c r="S35" s="359"/>
      <c r="T35" s="358"/>
      <c r="U35" s="359"/>
      <c r="V35" s="358"/>
      <c r="W35" s="359"/>
      <c r="X35" s="358"/>
      <c r="Y35" s="359"/>
      <c r="Z35" s="358"/>
      <c r="AA35" s="359"/>
      <c r="AB35" s="358"/>
      <c r="AC35" s="359"/>
      <c r="AD35" s="358"/>
      <c r="AE35" s="360"/>
      <c r="AF35" s="487">
        <f t="shared" si="1"/>
        <v>0</v>
      </c>
      <c r="AG35" s="488">
        <f t="shared" si="1"/>
        <v>0</v>
      </c>
    </row>
    <row r="36" spans="2:34" ht="16.5" hidden="1" customHeight="1" outlineLevel="1" thickTop="1" thickBot="1" x14ac:dyDescent="0.3">
      <c r="B36" s="483"/>
      <c r="C36" s="484"/>
      <c r="D36" s="358"/>
      <c r="E36" s="359"/>
      <c r="F36" s="358"/>
      <c r="G36" s="359"/>
      <c r="H36" s="358"/>
      <c r="I36" s="359"/>
      <c r="J36" s="358"/>
      <c r="K36" s="359"/>
      <c r="L36" s="358"/>
      <c r="M36" s="359"/>
      <c r="N36" s="358"/>
      <c r="O36" s="359"/>
      <c r="P36" s="358"/>
      <c r="Q36" s="359"/>
      <c r="R36" s="358"/>
      <c r="S36" s="359"/>
      <c r="T36" s="358"/>
      <c r="U36" s="359"/>
      <c r="V36" s="358"/>
      <c r="W36" s="359"/>
      <c r="X36" s="358"/>
      <c r="Y36" s="359"/>
      <c r="Z36" s="358"/>
      <c r="AA36" s="359"/>
      <c r="AB36" s="358"/>
      <c r="AC36" s="359"/>
      <c r="AD36" s="358"/>
      <c r="AE36" s="360"/>
      <c r="AF36" s="487">
        <f t="shared" si="1"/>
        <v>0</v>
      </c>
      <c r="AG36" s="488">
        <f t="shared" si="1"/>
        <v>0</v>
      </c>
    </row>
    <row r="37" spans="2:34" ht="16.5" hidden="1" customHeight="1" outlineLevel="1" thickTop="1" thickBot="1" x14ac:dyDescent="0.3">
      <c r="B37" s="483"/>
      <c r="C37" s="484"/>
      <c r="D37" s="358"/>
      <c r="E37" s="359"/>
      <c r="F37" s="358"/>
      <c r="G37" s="359"/>
      <c r="H37" s="358"/>
      <c r="I37" s="359"/>
      <c r="J37" s="358"/>
      <c r="K37" s="359"/>
      <c r="L37" s="358"/>
      <c r="M37" s="359"/>
      <c r="N37" s="358"/>
      <c r="O37" s="359"/>
      <c r="P37" s="358"/>
      <c r="Q37" s="359"/>
      <c r="R37" s="358"/>
      <c r="S37" s="359"/>
      <c r="T37" s="358"/>
      <c r="U37" s="359"/>
      <c r="V37" s="358"/>
      <c r="W37" s="359"/>
      <c r="X37" s="358"/>
      <c r="Y37" s="359"/>
      <c r="Z37" s="358"/>
      <c r="AA37" s="359"/>
      <c r="AB37" s="358"/>
      <c r="AC37" s="359"/>
      <c r="AD37" s="358"/>
      <c r="AE37" s="360"/>
      <c r="AF37" s="487">
        <f t="shared" si="1"/>
        <v>0</v>
      </c>
      <c r="AG37" s="488">
        <f t="shared" si="1"/>
        <v>0</v>
      </c>
    </row>
    <row r="38" spans="2:34" ht="16.5" hidden="1" customHeight="1" outlineLevel="1" thickTop="1" thickBot="1" x14ac:dyDescent="0.3">
      <c r="B38" s="483"/>
      <c r="C38" s="484"/>
      <c r="D38" s="358"/>
      <c r="E38" s="359"/>
      <c r="F38" s="358"/>
      <c r="G38" s="359"/>
      <c r="H38" s="358"/>
      <c r="I38" s="359"/>
      <c r="J38" s="358"/>
      <c r="K38" s="359"/>
      <c r="L38" s="358"/>
      <c r="M38" s="359"/>
      <c r="N38" s="358"/>
      <c r="O38" s="359"/>
      <c r="P38" s="358"/>
      <c r="Q38" s="359"/>
      <c r="R38" s="358"/>
      <c r="S38" s="359"/>
      <c r="T38" s="358"/>
      <c r="U38" s="359"/>
      <c r="V38" s="358"/>
      <c r="W38" s="359"/>
      <c r="X38" s="358"/>
      <c r="Y38" s="359"/>
      <c r="Z38" s="358"/>
      <c r="AA38" s="359"/>
      <c r="AB38" s="358"/>
      <c r="AC38" s="359"/>
      <c r="AD38" s="358"/>
      <c r="AE38" s="360"/>
      <c r="AF38" s="487">
        <f t="shared" si="1"/>
        <v>0</v>
      </c>
      <c r="AG38" s="488">
        <f t="shared" si="1"/>
        <v>0</v>
      </c>
    </row>
    <row r="39" spans="2:34" ht="16.5" hidden="1" customHeight="1" outlineLevel="1" thickTop="1" thickBot="1" x14ac:dyDescent="0.3">
      <c r="B39" s="483"/>
      <c r="C39" s="484"/>
      <c r="D39" s="358"/>
      <c r="E39" s="359"/>
      <c r="F39" s="358"/>
      <c r="G39" s="359"/>
      <c r="H39" s="358"/>
      <c r="I39" s="359"/>
      <c r="J39" s="358"/>
      <c r="K39" s="359"/>
      <c r="L39" s="358"/>
      <c r="M39" s="359"/>
      <c r="N39" s="358"/>
      <c r="O39" s="359"/>
      <c r="P39" s="358"/>
      <c r="Q39" s="359"/>
      <c r="R39" s="358"/>
      <c r="S39" s="359"/>
      <c r="T39" s="358"/>
      <c r="U39" s="359"/>
      <c r="V39" s="358"/>
      <c r="W39" s="359"/>
      <c r="X39" s="358"/>
      <c r="Y39" s="359"/>
      <c r="Z39" s="358"/>
      <c r="AA39" s="359"/>
      <c r="AB39" s="358"/>
      <c r="AC39" s="359"/>
      <c r="AD39" s="358"/>
      <c r="AE39" s="360"/>
      <c r="AF39" s="487">
        <f t="shared" si="1"/>
        <v>0</v>
      </c>
      <c r="AG39" s="488">
        <f t="shared" si="1"/>
        <v>0</v>
      </c>
    </row>
    <row r="40" spans="2:34" ht="16.5" hidden="1" customHeight="1" outlineLevel="1" thickTop="1" thickBot="1" x14ac:dyDescent="0.3">
      <c r="B40" s="483"/>
      <c r="C40" s="484"/>
      <c r="D40" s="358"/>
      <c r="E40" s="359"/>
      <c r="F40" s="358"/>
      <c r="G40" s="359"/>
      <c r="H40" s="358"/>
      <c r="I40" s="359"/>
      <c r="J40" s="358"/>
      <c r="K40" s="359"/>
      <c r="L40" s="358"/>
      <c r="M40" s="359"/>
      <c r="N40" s="358"/>
      <c r="O40" s="359"/>
      <c r="P40" s="358"/>
      <c r="Q40" s="359"/>
      <c r="R40" s="358"/>
      <c r="S40" s="359"/>
      <c r="T40" s="358"/>
      <c r="U40" s="359"/>
      <c r="V40" s="358"/>
      <c r="W40" s="359"/>
      <c r="X40" s="358"/>
      <c r="Y40" s="359"/>
      <c r="Z40" s="358"/>
      <c r="AA40" s="359"/>
      <c r="AB40" s="358"/>
      <c r="AC40" s="359"/>
      <c r="AD40" s="358"/>
      <c r="AE40" s="360"/>
      <c r="AF40" s="487">
        <f t="shared" si="1"/>
        <v>0</v>
      </c>
      <c r="AG40" s="488">
        <f t="shared" si="1"/>
        <v>0</v>
      </c>
    </row>
    <row r="41" spans="2:34" ht="16.5" hidden="1" customHeight="1" outlineLevel="1" thickTop="1" thickBot="1" x14ac:dyDescent="0.3">
      <c r="B41" s="483"/>
      <c r="C41" s="484"/>
      <c r="D41" s="358"/>
      <c r="E41" s="359"/>
      <c r="F41" s="358"/>
      <c r="G41" s="359"/>
      <c r="H41" s="358"/>
      <c r="I41" s="359"/>
      <c r="J41" s="358"/>
      <c r="K41" s="359"/>
      <c r="L41" s="358"/>
      <c r="M41" s="359"/>
      <c r="N41" s="358"/>
      <c r="O41" s="359"/>
      <c r="P41" s="358"/>
      <c r="Q41" s="359"/>
      <c r="R41" s="358"/>
      <c r="S41" s="359"/>
      <c r="T41" s="358"/>
      <c r="U41" s="359"/>
      <c r="V41" s="358"/>
      <c r="W41" s="359"/>
      <c r="X41" s="358"/>
      <c r="Y41" s="359"/>
      <c r="Z41" s="358"/>
      <c r="AA41" s="359"/>
      <c r="AB41" s="358"/>
      <c r="AC41" s="359"/>
      <c r="AD41" s="358"/>
      <c r="AE41" s="360"/>
      <c r="AF41" s="487">
        <f t="shared" si="1"/>
        <v>0</v>
      </c>
      <c r="AG41" s="488">
        <f t="shared" si="1"/>
        <v>0</v>
      </c>
    </row>
    <row r="42" spans="2:34" ht="16.5" hidden="1" customHeight="1" outlineLevel="1" thickTop="1" thickBot="1" x14ac:dyDescent="0.3">
      <c r="B42" s="483"/>
      <c r="C42" s="484"/>
      <c r="D42" s="358"/>
      <c r="E42" s="359"/>
      <c r="F42" s="358"/>
      <c r="G42" s="359"/>
      <c r="H42" s="358"/>
      <c r="I42" s="359"/>
      <c r="J42" s="358"/>
      <c r="K42" s="359"/>
      <c r="L42" s="358"/>
      <c r="M42" s="359"/>
      <c r="N42" s="358"/>
      <c r="O42" s="359"/>
      <c r="P42" s="358"/>
      <c r="Q42" s="359"/>
      <c r="R42" s="358"/>
      <c r="S42" s="359"/>
      <c r="T42" s="358"/>
      <c r="U42" s="359"/>
      <c r="V42" s="358"/>
      <c r="W42" s="359"/>
      <c r="X42" s="358"/>
      <c r="Y42" s="359"/>
      <c r="Z42" s="358"/>
      <c r="AA42" s="359"/>
      <c r="AB42" s="358"/>
      <c r="AC42" s="359"/>
      <c r="AD42" s="358"/>
      <c r="AE42" s="360"/>
      <c r="AF42" s="487">
        <f t="shared" si="1"/>
        <v>0</v>
      </c>
      <c r="AG42" s="488">
        <f t="shared" si="1"/>
        <v>0</v>
      </c>
    </row>
    <row r="43" spans="2:34" ht="16.5" hidden="1" customHeight="1" outlineLevel="1" thickTop="1" thickBot="1" x14ac:dyDescent="0.3">
      <c r="B43" s="483"/>
      <c r="C43" s="484"/>
      <c r="D43" s="358"/>
      <c r="E43" s="359"/>
      <c r="F43" s="358"/>
      <c r="G43" s="359"/>
      <c r="H43" s="358"/>
      <c r="I43" s="359"/>
      <c r="J43" s="358"/>
      <c r="K43" s="359"/>
      <c r="L43" s="358"/>
      <c r="M43" s="359"/>
      <c r="N43" s="358"/>
      <c r="O43" s="359"/>
      <c r="P43" s="358"/>
      <c r="Q43" s="359"/>
      <c r="R43" s="358"/>
      <c r="S43" s="359"/>
      <c r="T43" s="358"/>
      <c r="U43" s="359"/>
      <c r="V43" s="358"/>
      <c r="W43" s="359"/>
      <c r="X43" s="358"/>
      <c r="Y43" s="359"/>
      <c r="Z43" s="358"/>
      <c r="AA43" s="359"/>
      <c r="AB43" s="358"/>
      <c r="AC43" s="359"/>
      <c r="AD43" s="358"/>
      <c r="AE43" s="360"/>
      <c r="AF43" s="487">
        <f t="shared" si="1"/>
        <v>0</v>
      </c>
      <c r="AG43" s="488">
        <f t="shared" si="1"/>
        <v>0</v>
      </c>
    </row>
    <row r="44" spans="2:34" ht="16.5" hidden="1" customHeight="1" outlineLevel="1" thickTop="1" thickBot="1" x14ac:dyDescent="0.3">
      <c r="B44" s="483"/>
      <c r="C44" s="484"/>
      <c r="D44" s="358"/>
      <c r="E44" s="359"/>
      <c r="F44" s="358"/>
      <c r="G44" s="359"/>
      <c r="H44" s="358"/>
      <c r="I44" s="359"/>
      <c r="J44" s="358"/>
      <c r="K44" s="359"/>
      <c r="L44" s="358"/>
      <c r="M44" s="359"/>
      <c r="N44" s="358"/>
      <c r="O44" s="359"/>
      <c r="P44" s="358"/>
      <c r="Q44" s="359"/>
      <c r="R44" s="358"/>
      <c r="S44" s="359"/>
      <c r="T44" s="358"/>
      <c r="U44" s="359"/>
      <c r="V44" s="358"/>
      <c r="W44" s="359"/>
      <c r="X44" s="358"/>
      <c r="Y44" s="359"/>
      <c r="Z44" s="358"/>
      <c r="AA44" s="359"/>
      <c r="AB44" s="358"/>
      <c r="AC44" s="359"/>
      <c r="AD44" s="358"/>
      <c r="AE44" s="360"/>
      <c r="AF44" s="487">
        <f t="shared" si="1"/>
        <v>0</v>
      </c>
      <c r="AG44" s="488">
        <f t="shared" si="1"/>
        <v>0</v>
      </c>
    </row>
    <row r="45" spans="2:34" ht="16.5" hidden="1" customHeight="1" outlineLevel="1" thickTop="1" thickBot="1" x14ac:dyDescent="0.3">
      <c r="B45" s="483"/>
      <c r="C45" s="484"/>
      <c r="D45" s="358"/>
      <c r="E45" s="359"/>
      <c r="F45" s="358"/>
      <c r="G45" s="359"/>
      <c r="H45" s="358"/>
      <c r="I45" s="359"/>
      <c r="J45" s="358"/>
      <c r="K45" s="359"/>
      <c r="L45" s="358"/>
      <c r="M45" s="359"/>
      <c r="N45" s="358"/>
      <c r="O45" s="359"/>
      <c r="P45" s="358"/>
      <c r="Q45" s="359"/>
      <c r="R45" s="358"/>
      <c r="S45" s="359"/>
      <c r="T45" s="358"/>
      <c r="U45" s="359"/>
      <c r="V45" s="358"/>
      <c r="W45" s="359"/>
      <c r="X45" s="358"/>
      <c r="Y45" s="359"/>
      <c r="Z45" s="358"/>
      <c r="AA45" s="359"/>
      <c r="AB45" s="358"/>
      <c r="AC45" s="359"/>
      <c r="AD45" s="358"/>
      <c r="AE45" s="360"/>
      <c r="AF45" s="487">
        <f t="shared" si="1"/>
        <v>0</v>
      </c>
      <c r="AG45" s="488">
        <f t="shared" si="1"/>
        <v>0</v>
      </c>
    </row>
    <row r="46" spans="2:34" ht="7.5" customHeight="1" outlineLevel="1" thickTop="1" thickBot="1" x14ac:dyDescent="0.3">
      <c r="B46" s="372"/>
      <c r="C46" s="373"/>
      <c r="AF46" s="352" t="str">
        <f>IF(SUM(AF26:AF45)=AF25,"","Revisar Fórmula")</f>
        <v/>
      </c>
      <c r="AG46" s="352" t="str">
        <f t="shared" ref="AG46" si="2">IF(SUM(AG26:AG45)=AG25,"","Revisar Fórmula")</f>
        <v/>
      </c>
      <c r="AH46" s="352"/>
    </row>
    <row r="47" spans="2:34" ht="32.25" customHeight="1" outlineLevel="1" thickTop="1" thickBot="1" x14ac:dyDescent="0.3">
      <c r="B47" s="370" t="s">
        <v>818</v>
      </c>
      <c r="C47" s="371" t="str">
        <f>'PDI-03'!E43</f>
        <v xml:space="preserve">2. Procesos que aportan a la competitividad, la planificación y el ordenamiento del territorio </v>
      </c>
      <c r="D47" s="353">
        <f t="shared" ref="D47:AE47" si="3">SUM(D48:D67)</f>
        <v>34000000</v>
      </c>
      <c r="E47" s="354">
        <f t="shared" si="3"/>
        <v>8000000</v>
      </c>
      <c r="F47" s="353">
        <f t="shared" si="3"/>
        <v>0</v>
      </c>
      <c r="G47" s="354">
        <f t="shared" si="3"/>
        <v>0</v>
      </c>
      <c r="H47" s="353">
        <f t="shared" si="3"/>
        <v>0</v>
      </c>
      <c r="I47" s="354">
        <f t="shared" si="3"/>
        <v>0</v>
      </c>
      <c r="J47" s="353">
        <f t="shared" si="3"/>
        <v>0</v>
      </c>
      <c r="K47" s="354">
        <f t="shared" si="3"/>
        <v>0</v>
      </c>
      <c r="L47" s="353">
        <f t="shared" si="3"/>
        <v>500000</v>
      </c>
      <c r="M47" s="354">
        <f t="shared" si="3"/>
        <v>100000</v>
      </c>
      <c r="N47" s="353">
        <f t="shared" si="3"/>
        <v>12500000</v>
      </c>
      <c r="O47" s="354">
        <f t="shared" si="3"/>
        <v>0</v>
      </c>
      <c r="P47" s="353">
        <f t="shared" si="3"/>
        <v>0</v>
      </c>
      <c r="Q47" s="354">
        <f t="shared" si="3"/>
        <v>0</v>
      </c>
      <c r="R47" s="353">
        <f t="shared" si="3"/>
        <v>2500000</v>
      </c>
      <c r="S47" s="354">
        <f t="shared" si="3"/>
        <v>1000000</v>
      </c>
      <c r="T47" s="353">
        <f t="shared" si="3"/>
        <v>800000</v>
      </c>
      <c r="U47" s="354">
        <f t="shared" si="3"/>
        <v>200000</v>
      </c>
      <c r="V47" s="353">
        <f t="shared" si="3"/>
        <v>0</v>
      </c>
      <c r="W47" s="354">
        <f t="shared" si="3"/>
        <v>0</v>
      </c>
      <c r="X47" s="353">
        <f t="shared" si="3"/>
        <v>0</v>
      </c>
      <c r="Y47" s="354">
        <f t="shared" si="3"/>
        <v>0</v>
      </c>
      <c r="Z47" s="353">
        <f t="shared" si="3"/>
        <v>5000000</v>
      </c>
      <c r="AA47" s="354">
        <f t="shared" si="3"/>
        <v>1000000</v>
      </c>
      <c r="AB47" s="353">
        <f t="shared" si="3"/>
        <v>0</v>
      </c>
      <c r="AC47" s="354">
        <f t="shared" si="3"/>
        <v>0</v>
      </c>
      <c r="AD47" s="353">
        <f t="shared" si="3"/>
        <v>0</v>
      </c>
      <c r="AE47" s="355">
        <f t="shared" si="3"/>
        <v>0</v>
      </c>
      <c r="AF47" s="377">
        <f t="shared" si="1"/>
        <v>55300000</v>
      </c>
      <c r="AG47" s="378">
        <f t="shared" si="1"/>
        <v>10300000</v>
      </c>
    </row>
    <row r="48" spans="2:34" ht="16.5" customHeight="1" outlineLevel="1" thickTop="1" thickBot="1" x14ac:dyDescent="0.3">
      <c r="B48" s="511"/>
      <c r="C48" s="484" t="s">
        <v>1021</v>
      </c>
      <c r="D48" s="358">
        <v>8000000</v>
      </c>
      <c r="E48" s="359"/>
      <c r="F48" s="358"/>
      <c r="G48" s="359"/>
      <c r="H48" s="358"/>
      <c r="I48" s="359"/>
      <c r="J48" s="358"/>
      <c r="K48" s="359"/>
      <c r="L48" s="358"/>
      <c r="M48" s="359"/>
      <c r="N48" s="358"/>
      <c r="O48" s="359"/>
      <c r="P48" s="358"/>
      <c r="Q48" s="359"/>
      <c r="R48" s="358">
        <v>0</v>
      </c>
      <c r="S48" s="359">
        <v>0</v>
      </c>
      <c r="T48" s="358"/>
      <c r="U48" s="359"/>
      <c r="V48" s="358"/>
      <c r="W48" s="359"/>
      <c r="X48" s="358"/>
      <c r="Y48" s="359"/>
      <c r="Z48" s="358"/>
      <c r="AA48" s="359"/>
      <c r="AB48" s="358"/>
      <c r="AC48" s="359"/>
      <c r="AD48" s="358"/>
      <c r="AE48" s="360"/>
      <c r="AF48" s="487">
        <f t="shared" si="1"/>
        <v>8000000</v>
      </c>
      <c r="AG48" s="488">
        <f t="shared" si="1"/>
        <v>0</v>
      </c>
    </row>
    <row r="49" spans="2:33" ht="24.75" customHeight="1" outlineLevel="1" thickTop="1" thickBot="1" x14ac:dyDescent="0.3">
      <c r="B49" s="485" t="s">
        <v>938</v>
      </c>
      <c r="C49" s="484" t="s">
        <v>1058</v>
      </c>
      <c r="D49" s="358">
        <v>10000000</v>
      </c>
      <c r="E49" s="359"/>
      <c r="F49" s="358"/>
      <c r="G49" s="359"/>
      <c r="H49" s="358"/>
      <c r="I49" s="359"/>
      <c r="J49" s="358"/>
      <c r="K49" s="359"/>
      <c r="L49" s="358">
        <v>500000</v>
      </c>
      <c r="M49" s="359">
        <v>100000</v>
      </c>
      <c r="N49" s="358">
        <v>6500000</v>
      </c>
      <c r="O49" s="359"/>
      <c r="P49" s="358"/>
      <c r="Q49" s="359"/>
      <c r="R49" s="358">
        <v>2500000</v>
      </c>
      <c r="S49" s="359">
        <v>1000000</v>
      </c>
      <c r="T49" s="358">
        <v>800000</v>
      </c>
      <c r="U49" s="359">
        <v>200000</v>
      </c>
      <c r="V49" s="358"/>
      <c r="W49" s="359"/>
      <c r="X49" s="358"/>
      <c r="Y49" s="359"/>
      <c r="Z49" s="358">
        <v>1000000</v>
      </c>
      <c r="AA49" s="359"/>
      <c r="AB49" s="358"/>
      <c r="AC49" s="359"/>
      <c r="AD49" s="358"/>
      <c r="AE49" s="360"/>
      <c r="AF49" s="487">
        <v>0</v>
      </c>
      <c r="AG49" s="488">
        <f t="shared" si="1"/>
        <v>1300000</v>
      </c>
    </row>
    <row r="50" spans="2:33" ht="32.25" customHeight="1" outlineLevel="1" thickTop="1" thickBot="1" x14ac:dyDescent="0.3">
      <c r="B50" s="485"/>
      <c r="C50" s="484" t="s">
        <v>1188</v>
      </c>
      <c r="D50" s="358">
        <v>6000000</v>
      </c>
      <c r="E50" s="359">
        <v>3000000</v>
      </c>
      <c r="F50" s="358"/>
      <c r="G50" s="359"/>
      <c r="H50" s="358"/>
      <c r="I50" s="359"/>
      <c r="J50" s="358"/>
      <c r="K50" s="359"/>
      <c r="L50" s="358"/>
      <c r="M50" s="359"/>
      <c r="N50" s="358"/>
      <c r="O50" s="359"/>
      <c r="P50" s="358"/>
      <c r="Q50" s="359"/>
      <c r="R50" s="358"/>
      <c r="S50" s="359"/>
      <c r="T50" s="358"/>
      <c r="U50" s="359"/>
      <c r="V50" s="358"/>
      <c r="W50" s="359"/>
      <c r="X50" s="358"/>
      <c r="Y50" s="359"/>
      <c r="Z50" s="358">
        <v>4000000</v>
      </c>
      <c r="AA50" s="359">
        <v>1000000</v>
      </c>
      <c r="AB50" s="358"/>
      <c r="AC50" s="359"/>
      <c r="AD50" s="358"/>
      <c r="AE50" s="360"/>
      <c r="AF50" s="487">
        <f t="shared" si="1"/>
        <v>10000000</v>
      </c>
      <c r="AG50" s="488">
        <f t="shared" si="1"/>
        <v>4000000</v>
      </c>
    </row>
    <row r="51" spans="2:33" ht="30.75" customHeight="1" outlineLevel="1" thickTop="1" thickBot="1" x14ac:dyDescent="0.3">
      <c r="B51" s="485"/>
      <c r="C51" s="484" t="s">
        <v>1055</v>
      </c>
      <c r="D51" s="358">
        <v>2000000</v>
      </c>
      <c r="E51" s="359"/>
      <c r="F51" s="358"/>
      <c r="G51" s="359"/>
      <c r="H51" s="358"/>
      <c r="I51" s="359"/>
      <c r="J51" s="358"/>
      <c r="K51" s="359"/>
      <c r="L51" s="358"/>
      <c r="M51" s="359"/>
      <c r="N51" s="358">
        <v>6000000</v>
      </c>
      <c r="O51" s="359"/>
      <c r="P51" s="358"/>
      <c r="Q51" s="359"/>
      <c r="R51" s="358"/>
      <c r="S51" s="359"/>
      <c r="T51" s="358"/>
      <c r="U51" s="359"/>
      <c r="V51" s="358"/>
      <c r="W51" s="359"/>
      <c r="X51" s="358"/>
      <c r="Y51" s="359"/>
      <c r="Z51" s="358"/>
      <c r="AA51" s="359"/>
      <c r="AB51" s="358"/>
      <c r="AC51" s="359"/>
      <c r="AD51" s="358"/>
      <c r="AE51" s="360"/>
      <c r="AF51" s="487">
        <f t="shared" si="1"/>
        <v>8000000</v>
      </c>
      <c r="AG51" s="488">
        <f t="shared" si="1"/>
        <v>0</v>
      </c>
    </row>
    <row r="52" spans="2:33" ht="16.5" customHeight="1" outlineLevel="1" thickTop="1" thickBot="1" x14ac:dyDescent="0.3">
      <c r="B52" s="485"/>
      <c r="C52" s="484" t="s">
        <v>1054</v>
      </c>
      <c r="D52" s="358">
        <v>8000000</v>
      </c>
      <c r="E52" s="359">
        <v>5000000</v>
      </c>
      <c r="F52" s="358"/>
      <c r="G52" s="359"/>
      <c r="H52" s="358"/>
      <c r="I52" s="359"/>
      <c r="J52" s="358"/>
      <c r="K52" s="359"/>
      <c r="L52" s="358"/>
      <c r="M52" s="359"/>
      <c r="N52" s="358"/>
      <c r="O52" s="359"/>
      <c r="P52" s="358"/>
      <c r="Q52" s="359"/>
      <c r="R52" s="358"/>
      <c r="S52" s="359"/>
      <c r="T52" s="358"/>
      <c r="U52" s="359"/>
      <c r="V52" s="358"/>
      <c r="W52" s="359"/>
      <c r="X52" s="358"/>
      <c r="Y52" s="359"/>
      <c r="Z52" s="358"/>
      <c r="AA52" s="359"/>
      <c r="AB52" s="358"/>
      <c r="AC52" s="359"/>
      <c r="AD52" s="358"/>
      <c r="AE52" s="360"/>
      <c r="AF52" s="487">
        <f t="shared" si="1"/>
        <v>8000000</v>
      </c>
      <c r="AG52" s="488">
        <f t="shared" si="1"/>
        <v>5000000</v>
      </c>
    </row>
    <row r="53" spans="2:33" ht="16.5" hidden="1" customHeight="1" outlineLevel="1" thickTop="1" thickBot="1" x14ac:dyDescent="0.3">
      <c r="B53" s="485"/>
      <c r="C53" s="484"/>
      <c r="D53" s="358"/>
      <c r="E53" s="359"/>
      <c r="F53" s="358"/>
      <c r="G53" s="359"/>
      <c r="H53" s="358"/>
      <c r="I53" s="359"/>
      <c r="J53" s="358"/>
      <c r="K53" s="359"/>
      <c r="L53" s="358"/>
      <c r="M53" s="359"/>
      <c r="N53" s="358"/>
      <c r="O53" s="359"/>
      <c r="P53" s="358"/>
      <c r="Q53" s="359"/>
      <c r="R53" s="358"/>
      <c r="S53" s="359"/>
      <c r="T53" s="358"/>
      <c r="U53" s="359"/>
      <c r="V53" s="358"/>
      <c r="W53" s="359"/>
      <c r="X53" s="358"/>
      <c r="Y53" s="359"/>
      <c r="Z53" s="358"/>
      <c r="AA53" s="359"/>
      <c r="AB53" s="358"/>
      <c r="AC53" s="359"/>
      <c r="AD53" s="358"/>
      <c r="AE53" s="360"/>
      <c r="AF53" s="487">
        <f t="shared" si="1"/>
        <v>0</v>
      </c>
      <c r="AG53" s="488">
        <f t="shared" si="1"/>
        <v>0</v>
      </c>
    </row>
    <row r="54" spans="2:33" ht="16.5" hidden="1" customHeight="1" outlineLevel="1" thickTop="1" thickBot="1" x14ac:dyDescent="0.3">
      <c r="B54" s="485"/>
      <c r="C54" s="484"/>
      <c r="D54" s="358"/>
      <c r="E54" s="359"/>
      <c r="F54" s="358"/>
      <c r="G54" s="359"/>
      <c r="H54" s="358"/>
      <c r="I54" s="359"/>
      <c r="J54" s="358"/>
      <c r="K54" s="359"/>
      <c r="L54" s="358"/>
      <c r="M54" s="359"/>
      <c r="N54" s="358"/>
      <c r="O54" s="359"/>
      <c r="P54" s="358"/>
      <c r="Q54" s="359"/>
      <c r="R54" s="358"/>
      <c r="S54" s="359"/>
      <c r="T54" s="358"/>
      <c r="U54" s="359"/>
      <c r="V54" s="358"/>
      <c r="W54" s="359"/>
      <c r="X54" s="358"/>
      <c r="Y54" s="359"/>
      <c r="Z54" s="358"/>
      <c r="AA54" s="359"/>
      <c r="AB54" s="358"/>
      <c r="AC54" s="359"/>
      <c r="AD54" s="358"/>
      <c r="AE54" s="360"/>
      <c r="AF54" s="487">
        <f t="shared" si="1"/>
        <v>0</v>
      </c>
      <c r="AG54" s="488">
        <f t="shared" si="1"/>
        <v>0</v>
      </c>
    </row>
    <row r="55" spans="2:33" ht="16.5" hidden="1" customHeight="1" outlineLevel="1" thickTop="1" thickBot="1" x14ac:dyDescent="0.3">
      <c r="B55" s="485"/>
      <c r="C55" s="484"/>
      <c r="D55" s="358"/>
      <c r="E55" s="359"/>
      <c r="F55" s="358"/>
      <c r="G55" s="359"/>
      <c r="H55" s="358"/>
      <c r="I55" s="359"/>
      <c r="J55" s="358"/>
      <c r="K55" s="359"/>
      <c r="L55" s="358"/>
      <c r="M55" s="359"/>
      <c r="N55" s="358"/>
      <c r="O55" s="359"/>
      <c r="P55" s="358"/>
      <c r="Q55" s="359"/>
      <c r="R55" s="358"/>
      <c r="S55" s="359"/>
      <c r="T55" s="358"/>
      <c r="U55" s="359"/>
      <c r="V55" s="358"/>
      <c r="W55" s="359"/>
      <c r="X55" s="358"/>
      <c r="Y55" s="359"/>
      <c r="Z55" s="358"/>
      <c r="AA55" s="359"/>
      <c r="AB55" s="358"/>
      <c r="AC55" s="359"/>
      <c r="AD55" s="358"/>
      <c r="AE55" s="360"/>
      <c r="AF55" s="487">
        <f t="shared" si="1"/>
        <v>0</v>
      </c>
      <c r="AG55" s="488">
        <f t="shared" si="1"/>
        <v>0</v>
      </c>
    </row>
    <row r="56" spans="2:33" ht="16.5" hidden="1" customHeight="1" outlineLevel="1" thickTop="1" thickBot="1" x14ac:dyDescent="0.3">
      <c r="B56" s="485"/>
      <c r="C56" s="484"/>
      <c r="D56" s="358"/>
      <c r="E56" s="359"/>
      <c r="F56" s="358"/>
      <c r="G56" s="359"/>
      <c r="H56" s="358"/>
      <c r="I56" s="359"/>
      <c r="J56" s="358"/>
      <c r="K56" s="359"/>
      <c r="L56" s="358"/>
      <c r="M56" s="359"/>
      <c r="N56" s="358"/>
      <c r="O56" s="359"/>
      <c r="P56" s="358"/>
      <c r="Q56" s="359"/>
      <c r="R56" s="358"/>
      <c r="S56" s="359"/>
      <c r="T56" s="358"/>
      <c r="U56" s="359"/>
      <c r="V56" s="358"/>
      <c r="W56" s="359"/>
      <c r="X56" s="358"/>
      <c r="Y56" s="359"/>
      <c r="Z56" s="358"/>
      <c r="AA56" s="359"/>
      <c r="AB56" s="358"/>
      <c r="AC56" s="359"/>
      <c r="AD56" s="358"/>
      <c r="AE56" s="360"/>
      <c r="AF56" s="487">
        <f t="shared" si="1"/>
        <v>0</v>
      </c>
      <c r="AG56" s="488">
        <f t="shared" si="1"/>
        <v>0</v>
      </c>
    </row>
    <row r="57" spans="2:33" ht="16.5" hidden="1" customHeight="1" outlineLevel="1" thickTop="1" thickBot="1" x14ac:dyDescent="0.3">
      <c r="B57" s="485"/>
      <c r="C57" s="484"/>
      <c r="D57" s="358"/>
      <c r="E57" s="359"/>
      <c r="F57" s="358"/>
      <c r="G57" s="359"/>
      <c r="H57" s="358"/>
      <c r="I57" s="359"/>
      <c r="J57" s="358"/>
      <c r="K57" s="359"/>
      <c r="L57" s="358"/>
      <c r="M57" s="359"/>
      <c r="N57" s="358"/>
      <c r="O57" s="359"/>
      <c r="P57" s="358"/>
      <c r="Q57" s="359"/>
      <c r="R57" s="358"/>
      <c r="S57" s="359"/>
      <c r="T57" s="358"/>
      <c r="U57" s="359"/>
      <c r="V57" s="358"/>
      <c r="W57" s="359"/>
      <c r="X57" s="358"/>
      <c r="Y57" s="359"/>
      <c r="Z57" s="358"/>
      <c r="AA57" s="359"/>
      <c r="AB57" s="358"/>
      <c r="AC57" s="359"/>
      <c r="AD57" s="358"/>
      <c r="AE57" s="360"/>
      <c r="AF57" s="487">
        <f t="shared" si="1"/>
        <v>0</v>
      </c>
      <c r="AG57" s="488">
        <f t="shared" si="1"/>
        <v>0</v>
      </c>
    </row>
    <row r="58" spans="2:33" ht="16.5" hidden="1" customHeight="1" outlineLevel="1" thickTop="1" thickBot="1" x14ac:dyDescent="0.3">
      <c r="B58" s="485"/>
      <c r="C58" s="484"/>
      <c r="D58" s="358"/>
      <c r="E58" s="359"/>
      <c r="F58" s="358"/>
      <c r="G58" s="359"/>
      <c r="H58" s="358"/>
      <c r="I58" s="359"/>
      <c r="J58" s="358"/>
      <c r="K58" s="359"/>
      <c r="L58" s="358"/>
      <c r="M58" s="359"/>
      <c r="N58" s="358"/>
      <c r="O58" s="359"/>
      <c r="P58" s="358"/>
      <c r="Q58" s="359"/>
      <c r="R58" s="358"/>
      <c r="S58" s="359"/>
      <c r="T58" s="358"/>
      <c r="U58" s="359"/>
      <c r="V58" s="358"/>
      <c r="W58" s="359"/>
      <c r="X58" s="358"/>
      <c r="Y58" s="359"/>
      <c r="Z58" s="358"/>
      <c r="AA58" s="359"/>
      <c r="AB58" s="358"/>
      <c r="AC58" s="359"/>
      <c r="AD58" s="358"/>
      <c r="AE58" s="360"/>
      <c r="AF58" s="487">
        <f t="shared" si="1"/>
        <v>0</v>
      </c>
      <c r="AG58" s="488">
        <f t="shared" si="1"/>
        <v>0</v>
      </c>
    </row>
    <row r="59" spans="2:33" ht="16.5" hidden="1" customHeight="1" outlineLevel="1" thickTop="1" thickBot="1" x14ac:dyDescent="0.3">
      <c r="B59" s="485"/>
      <c r="C59" s="484"/>
      <c r="D59" s="358"/>
      <c r="E59" s="359"/>
      <c r="F59" s="358"/>
      <c r="G59" s="359"/>
      <c r="H59" s="358"/>
      <c r="I59" s="359"/>
      <c r="J59" s="358"/>
      <c r="K59" s="359"/>
      <c r="L59" s="358"/>
      <c r="M59" s="359"/>
      <c r="N59" s="358"/>
      <c r="O59" s="359"/>
      <c r="P59" s="358"/>
      <c r="Q59" s="359"/>
      <c r="R59" s="358"/>
      <c r="S59" s="359"/>
      <c r="T59" s="358"/>
      <c r="U59" s="359"/>
      <c r="V59" s="358"/>
      <c r="W59" s="359"/>
      <c r="X59" s="358"/>
      <c r="Y59" s="359"/>
      <c r="Z59" s="358"/>
      <c r="AA59" s="359"/>
      <c r="AB59" s="358"/>
      <c r="AC59" s="359"/>
      <c r="AD59" s="358"/>
      <c r="AE59" s="360"/>
      <c r="AF59" s="487">
        <f t="shared" si="1"/>
        <v>0</v>
      </c>
      <c r="AG59" s="488">
        <f t="shared" si="1"/>
        <v>0</v>
      </c>
    </row>
    <row r="60" spans="2:33" ht="16.5" hidden="1" customHeight="1" outlineLevel="1" thickTop="1" thickBot="1" x14ac:dyDescent="0.3">
      <c r="B60" s="485"/>
      <c r="C60" s="484"/>
      <c r="D60" s="358"/>
      <c r="E60" s="359"/>
      <c r="F60" s="358"/>
      <c r="G60" s="359"/>
      <c r="H60" s="358"/>
      <c r="I60" s="359"/>
      <c r="J60" s="358"/>
      <c r="K60" s="359"/>
      <c r="L60" s="358"/>
      <c r="M60" s="359"/>
      <c r="N60" s="358"/>
      <c r="O60" s="359"/>
      <c r="P60" s="358"/>
      <c r="Q60" s="359"/>
      <c r="R60" s="358"/>
      <c r="S60" s="359"/>
      <c r="T60" s="358"/>
      <c r="U60" s="359"/>
      <c r="V60" s="358"/>
      <c r="W60" s="359"/>
      <c r="X60" s="358"/>
      <c r="Y60" s="359"/>
      <c r="Z60" s="358"/>
      <c r="AA60" s="359"/>
      <c r="AB60" s="358"/>
      <c r="AC60" s="359"/>
      <c r="AD60" s="358"/>
      <c r="AE60" s="360"/>
      <c r="AF60" s="487">
        <f t="shared" si="1"/>
        <v>0</v>
      </c>
      <c r="AG60" s="488">
        <f t="shared" si="1"/>
        <v>0</v>
      </c>
    </row>
    <row r="61" spans="2:33" ht="16.5" hidden="1" customHeight="1" outlineLevel="1" thickTop="1" thickBot="1" x14ac:dyDescent="0.3">
      <c r="B61" s="485"/>
      <c r="C61" s="484"/>
      <c r="D61" s="358"/>
      <c r="E61" s="359"/>
      <c r="F61" s="358"/>
      <c r="G61" s="359"/>
      <c r="H61" s="358"/>
      <c r="I61" s="359"/>
      <c r="J61" s="358"/>
      <c r="K61" s="359"/>
      <c r="L61" s="358"/>
      <c r="M61" s="359"/>
      <c r="N61" s="358"/>
      <c r="O61" s="359"/>
      <c r="P61" s="358"/>
      <c r="Q61" s="359"/>
      <c r="R61" s="358"/>
      <c r="S61" s="359"/>
      <c r="T61" s="358"/>
      <c r="U61" s="359"/>
      <c r="V61" s="358"/>
      <c r="W61" s="359"/>
      <c r="X61" s="358"/>
      <c r="Y61" s="359"/>
      <c r="Z61" s="358"/>
      <c r="AA61" s="359"/>
      <c r="AB61" s="358"/>
      <c r="AC61" s="359"/>
      <c r="AD61" s="358"/>
      <c r="AE61" s="360"/>
      <c r="AF61" s="487">
        <f t="shared" si="1"/>
        <v>0</v>
      </c>
      <c r="AG61" s="488">
        <f t="shared" si="1"/>
        <v>0</v>
      </c>
    </row>
    <row r="62" spans="2:33" ht="16.5" hidden="1" customHeight="1" outlineLevel="1" thickTop="1" thickBot="1" x14ac:dyDescent="0.3">
      <c r="B62" s="485"/>
      <c r="C62" s="484"/>
      <c r="D62" s="358"/>
      <c r="E62" s="359"/>
      <c r="F62" s="358"/>
      <c r="G62" s="359"/>
      <c r="H62" s="358"/>
      <c r="I62" s="359"/>
      <c r="J62" s="358"/>
      <c r="K62" s="359"/>
      <c r="L62" s="358"/>
      <c r="M62" s="359"/>
      <c r="N62" s="358"/>
      <c r="O62" s="359"/>
      <c r="P62" s="358"/>
      <c r="Q62" s="359"/>
      <c r="R62" s="358"/>
      <c r="S62" s="359"/>
      <c r="T62" s="358"/>
      <c r="U62" s="359"/>
      <c r="V62" s="358"/>
      <c r="W62" s="359"/>
      <c r="X62" s="358"/>
      <c r="Y62" s="359"/>
      <c r="Z62" s="358"/>
      <c r="AA62" s="359"/>
      <c r="AB62" s="358"/>
      <c r="AC62" s="359"/>
      <c r="AD62" s="358"/>
      <c r="AE62" s="360"/>
      <c r="AF62" s="487">
        <f t="shared" si="1"/>
        <v>0</v>
      </c>
      <c r="AG62" s="488">
        <f t="shared" si="1"/>
        <v>0</v>
      </c>
    </row>
    <row r="63" spans="2:33" ht="16.5" hidden="1" customHeight="1" outlineLevel="1" thickTop="1" thickBot="1" x14ac:dyDescent="0.3">
      <c r="B63" s="485"/>
      <c r="C63" s="484"/>
      <c r="D63" s="358"/>
      <c r="E63" s="359"/>
      <c r="F63" s="358"/>
      <c r="G63" s="359"/>
      <c r="H63" s="358"/>
      <c r="I63" s="359"/>
      <c r="J63" s="358"/>
      <c r="K63" s="359"/>
      <c r="L63" s="358"/>
      <c r="M63" s="359"/>
      <c r="N63" s="358"/>
      <c r="O63" s="359"/>
      <c r="P63" s="358"/>
      <c r="Q63" s="359"/>
      <c r="R63" s="358"/>
      <c r="S63" s="359"/>
      <c r="T63" s="358"/>
      <c r="U63" s="359"/>
      <c r="V63" s="358"/>
      <c r="W63" s="359"/>
      <c r="X63" s="358"/>
      <c r="Y63" s="359"/>
      <c r="Z63" s="358"/>
      <c r="AA63" s="359"/>
      <c r="AB63" s="358"/>
      <c r="AC63" s="359"/>
      <c r="AD63" s="358"/>
      <c r="AE63" s="360"/>
      <c r="AF63" s="487">
        <f t="shared" si="1"/>
        <v>0</v>
      </c>
      <c r="AG63" s="488">
        <f t="shared" si="1"/>
        <v>0</v>
      </c>
    </row>
    <row r="64" spans="2:33" ht="16.5" hidden="1" customHeight="1" outlineLevel="1" thickTop="1" thickBot="1" x14ac:dyDescent="0.3">
      <c r="B64" s="485" t="s">
        <v>939</v>
      </c>
      <c r="C64" s="484"/>
      <c r="D64" s="358"/>
      <c r="E64" s="359"/>
      <c r="F64" s="358"/>
      <c r="G64" s="359"/>
      <c r="H64" s="358"/>
      <c r="I64" s="359"/>
      <c r="J64" s="358"/>
      <c r="K64" s="359"/>
      <c r="L64" s="358"/>
      <c r="M64" s="359"/>
      <c r="N64" s="358"/>
      <c r="O64" s="359"/>
      <c r="P64" s="358"/>
      <c r="Q64" s="359"/>
      <c r="R64" s="358"/>
      <c r="S64" s="359"/>
      <c r="T64" s="358"/>
      <c r="U64" s="359"/>
      <c r="V64" s="358"/>
      <c r="W64" s="359"/>
      <c r="X64" s="358"/>
      <c r="Y64" s="359"/>
      <c r="Z64" s="358"/>
      <c r="AA64" s="359"/>
      <c r="AB64" s="358"/>
      <c r="AC64" s="359"/>
      <c r="AD64" s="358"/>
      <c r="AE64" s="360"/>
      <c r="AF64" s="487">
        <f t="shared" si="1"/>
        <v>0</v>
      </c>
      <c r="AG64" s="488">
        <f t="shared" si="1"/>
        <v>0</v>
      </c>
    </row>
    <row r="65" spans="2:34" ht="16.5" hidden="1" customHeight="1" outlineLevel="1" thickTop="1" thickBot="1" x14ac:dyDescent="0.3">
      <c r="B65" s="485" t="s">
        <v>940</v>
      </c>
      <c r="C65" s="484"/>
      <c r="D65" s="358"/>
      <c r="E65" s="359"/>
      <c r="F65" s="358"/>
      <c r="G65" s="359"/>
      <c r="H65" s="358"/>
      <c r="I65" s="359"/>
      <c r="J65" s="358"/>
      <c r="K65" s="359"/>
      <c r="L65" s="358"/>
      <c r="M65" s="359"/>
      <c r="N65" s="358"/>
      <c r="O65" s="359"/>
      <c r="P65" s="358"/>
      <c r="Q65" s="359"/>
      <c r="R65" s="358"/>
      <c r="S65" s="359"/>
      <c r="T65" s="358"/>
      <c r="U65" s="359"/>
      <c r="V65" s="358"/>
      <c r="W65" s="359"/>
      <c r="X65" s="358"/>
      <c r="Y65" s="359"/>
      <c r="Z65" s="358"/>
      <c r="AA65" s="359"/>
      <c r="AB65" s="358"/>
      <c r="AC65" s="359"/>
      <c r="AD65" s="358"/>
      <c r="AE65" s="360"/>
      <c r="AF65" s="487">
        <f t="shared" si="1"/>
        <v>0</v>
      </c>
      <c r="AG65" s="488">
        <f t="shared" si="1"/>
        <v>0</v>
      </c>
    </row>
    <row r="66" spans="2:34" ht="16.5" hidden="1" customHeight="1" outlineLevel="1" thickTop="1" thickBot="1" x14ac:dyDescent="0.3">
      <c r="B66" s="485" t="s">
        <v>941</v>
      </c>
      <c r="C66" s="484"/>
      <c r="D66" s="358"/>
      <c r="E66" s="359"/>
      <c r="F66" s="358"/>
      <c r="G66" s="359"/>
      <c r="H66" s="358"/>
      <c r="I66" s="359"/>
      <c r="J66" s="358"/>
      <c r="K66" s="359"/>
      <c r="L66" s="358"/>
      <c r="M66" s="359"/>
      <c r="N66" s="358"/>
      <c r="O66" s="359"/>
      <c r="P66" s="358"/>
      <c r="Q66" s="359"/>
      <c r="R66" s="358"/>
      <c r="S66" s="359"/>
      <c r="T66" s="358"/>
      <c r="U66" s="359"/>
      <c r="V66" s="358"/>
      <c r="W66" s="359"/>
      <c r="X66" s="358"/>
      <c r="Y66" s="359"/>
      <c r="Z66" s="358"/>
      <c r="AA66" s="359"/>
      <c r="AB66" s="358"/>
      <c r="AC66" s="359"/>
      <c r="AD66" s="358"/>
      <c r="AE66" s="360"/>
      <c r="AF66" s="487">
        <f t="shared" si="1"/>
        <v>0</v>
      </c>
      <c r="AG66" s="488">
        <f t="shared" si="1"/>
        <v>0</v>
      </c>
    </row>
    <row r="67" spans="2:34" ht="16.5" hidden="1" customHeight="1" outlineLevel="1" thickTop="1" thickBot="1" x14ac:dyDescent="0.3">
      <c r="B67" s="485" t="s">
        <v>942</v>
      </c>
      <c r="C67" s="484"/>
      <c r="D67" s="358"/>
      <c r="E67" s="359"/>
      <c r="F67" s="358"/>
      <c r="G67" s="359"/>
      <c r="H67" s="358"/>
      <c r="I67" s="359"/>
      <c r="J67" s="358"/>
      <c r="K67" s="359"/>
      <c r="L67" s="358"/>
      <c r="M67" s="359"/>
      <c r="N67" s="358"/>
      <c r="O67" s="359"/>
      <c r="P67" s="358"/>
      <c r="Q67" s="359"/>
      <c r="R67" s="358"/>
      <c r="S67" s="359"/>
      <c r="T67" s="358"/>
      <c r="U67" s="359"/>
      <c r="V67" s="358"/>
      <c r="W67" s="359"/>
      <c r="X67" s="358"/>
      <c r="Y67" s="359"/>
      <c r="Z67" s="358"/>
      <c r="AA67" s="359"/>
      <c r="AB67" s="358"/>
      <c r="AC67" s="359"/>
      <c r="AD67" s="358"/>
      <c r="AE67" s="360"/>
      <c r="AF67" s="487">
        <f t="shared" si="1"/>
        <v>0</v>
      </c>
      <c r="AG67" s="488">
        <f t="shared" si="1"/>
        <v>0</v>
      </c>
    </row>
    <row r="68" spans="2:34" ht="6.75" customHeight="1" outlineLevel="1" thickTop="1" thickBot="1" x14ac:dyDescent="0.3">
      <c r="B68" s="372"/>
      <c r="C68" s="373" t="str">
        <f>IFERROR(IF(MID(B68,1,1)="P",VLOOKUP(#REF!,[2]BD!#REF!,9,0),VLOOKUP(#REF!,[2]BD!#REF!,9,0)),"")</f>
        <v/>
      </c>
      <c r="AF68" s="352" t="str">
        <f>IF(SUM(AF48:AF67)=AF47,"","Revisar Fórmula")</f>
        <v>Revisar Fórmula</v>
      </c>
      <c r="AG68" s="352" t="str">
        <f t="shared" ref="AG68" si="4">IF(SUM(AG48:AG67)=AG47,"","Revisar Fórmula")</f>
        <v/>
      </c>
      <c r="AH68" s="352"/>
    </row>
    <row r="69" spans="2:34" ht="16.5" customHeight="1" outlineLevel="1" thickTop="1" thickBot="1" x14ac:dyDescent="0.3">
      <c r="B69" s="370" t="s">
        <v>819</v>
      </c>
      <c r="C69" s="371" t="str">
        <f>'PDI-03'!E44</f>
        <v>3. Procesos que aportan a la integración académica</v>
      </c>
      <c r="D69" s="353">
        <f t="shared" ref="D69:AE69" si="5">SUM(D70:D89)</f>
        <v>6000000</v>
      </c>
      <c r="E69" s="354">
        <f t="shared" si="5"/>
        <v>1000000</v>
      </c>
      <c r="F69" s="353">
        <f t="shared" si="5"/>
        <v>0</v>
      </c>
      <c r="G69" s="354">
        <f t="shared" si="5"/>
        <v>0</v>
      </c>
      <c r="H69" s="353">
        <f t="shared" si="5"/>
        <v>0</v>
      </c>
      <c r="I69" s="354">
        <f t="shared" si="5"/>
        <v>0</v>
      </c>
      <c r="J69" s="353">
        <f t="shared" si="5"/>
        <v>0</v>
      </c>
      <c r="K69" s="354">
        <f t="shared" si="5"/>
        <v>0</v>
      </c>
      <c r="L69" s="353">
        <f t="shared" si="5"/>
        <v>0</v>
      </c>
      <c r="M69" s="354">
        <f t="shared" si="5"/>
        <v>0</v>
      </c>
      <c r="N69" s="353">
        <f t="shared" si="5"/>
        <v>0</v>
      </c>
      <c r="O69" s="354">
        <f t="shared" si="5"/>
        <v>0</v>
      </c>
      <c r="P69" s="353">
        <f t="shared" si="5"/>
        <v>0</v>
      </c>
      <c r="Q69" s="354">
        <f t="shared" si="5"/>
        <v>0</v>
      </c>
      <c r="R69" s="353">
        <f t="shared" si="5"/>
        <v>1600000</v>
      </c>
      <c r="S69" s="354">
        <f t="shared" si="5"/>
        <v>1000000</v>
      </c>
      <c r="T69" s="353">
        <f t="shared" si="5"/>
        <v>400000</v>
      </c>
      <c r="U69" s="354">
        <f t="shared" si="5"/>
        <v>100000</v>
      </c>
      <c r="V69" s="353">
        <f t="shared" si="5"/>
        <v>0</v>
      </c>
      <c r="W69" s="354">
        <f t="shared" si="5"/>
        <v>0</v>
      </c>
      <c r="X69" s="353">
        <f t="shared" si="5"/>
        <v>0</v>
      </c>
      <c r="Y69" s="354">
        <f t="shared" si="5"/>
        <v>0</v>
      </c>
      <c r="Z69" s="353">
        <f t="shared" si="5"/>
        <v>0</v>
      </c>
      <c r="AA69" s="354">
        <f t="shared" si="5"/>
        <v>0</v>
      </c>
      <c r="AB69" s="353">
        <f t="shared" si="5"/>
        <v>0</v>
      </c>
      <c r="AC69" s="354">
        <f t="shared" si="5"/>
        <v>0</v>
      </c>
      <c r="AD69" s="353">
        <f t="shared" si="5"/>
        <v>0</v>
      </c>
      <c r="AE69" s="355">
        <f t="shared" si="5"/>
        <v>0</v>
      </c>
      <c r="AF69" s="377">
        <f t="shared" si="1"/>
        <v>8000000</v>
      </c>
      <c r="AG69" s="378">
        <f t="shared" si="1"/>
        <v>2100000</v>
      </c>
    </row>
    <row r="70" spans="2:34" ht="16.5" customHeight="1" outlineLevel="1" thickTop="1" thickBot="1" x14ac:dyDescent="0.3">
      <c r="B70" s="511"/>
      <c r="C70" s="484" t="s">
        <v>1057</v>
      </c>
      <c r="D70" s="358">
        <v>1000000</v>
      </c>
      <c r="E70" s="359">
        <v>1000000</v>
      </c>
      <c r="F70" s="358"/>
      <c r="G70" s="359"/>
      <c r="H70" s="358"/>
      <c r="I70" s="359"/>
      <c r="J70" s="358"/>
      <c r="K70" s="359"/>
      <c r="L70" s="358"/>
      <c r="M70" s="359"/>
      <c r="N70" s="358"/>
      <c r="O70" s="359"/>
      <c r="P70" s="358"/>
      <c r="Q70" s="359"/>
      <c r="R70" s="358">
        <v>1000000</v>
      </c>
      <c r="S70" s="359">
        <v>500000</v>
      </c>
      <c r="T70" s="358">
        <v>100000</v>
      </c>
      <c r="U70" s="359">
        <v>100000</v>
      </c>
      <c r="V70" s="358"/>
      <c r="W70" s="359"/>
      <c r="X70" s="358"/>
      <c r="Y70" s="359"/>
      <c r="Z70" s="358"/>
      <c r="AA70" s="359"/>
      <c r="AB70" s="358"/>
      <c r="AC70" s="359"/>
      <c r="AD70" s="358"/>
      <c r="AE70" s="360"/>
      <c r="AF70" s="487">
        <f t="shared" ref="AF70:AG133" si="6">SUMIF($D$24:$AE$24,AF$24,$D70:$AE70)</f>
        <v>2100000</v>
      </c>
      <c r="AG70" s="488">
        <f t="shared" si="6"/>
        <v>1600000</v>
      </c>
    </row>
    <row r="71" spans="2:34" ht="16.5" customHeight="1" outlineLevel="1" thickTop="1" thickBot="1" x14ac:dyDescent="0.3">
      <c r="B71" s="485" t="s">
        <v>943</v>
      </c>
      <c r="C71" s="484" t="s">
        <v>1048</v>
      </c>
      <c r="D71" s="358">
        <v>3000000</v>
      </c>
      <c r="E71" s="359"/>
      <c r="F71" s="358"/>
      <c r="G71" s="359"/>
      <c r="H71" s="358"/>
      <c r="I71" s="359"/>
      <c r="J71" s="358"/>
      <c r="K71" s="359"/>
      <c r="L71" s="358"/>
      <c r="M71" s="359"/>
      <c r="N71" s="358"/>
      <c r="O71" s="359"/>
      <c r="P71" s="358"/>
      <c r="Q71" s="359"/>
      <c r="R71" s="358"/>
      <c r="S71" s="359"/>
      <c r="T71" s="358"/>
      <c r="U71" s="359"/>
      <c r="V71" s="358"/>
      <c r="W71" s="359"/>
      <c r="X71" s="358"/>
      <c r="Y71" s="359"/>
      <c r="Z71" s="358"/>
      <c r="AA71" s="359"/>
      <c r="AB71" s="358"/>
      <c r="AC71" s="359"/>
      <c r="AD71" s="358"/>
      <c r="AE71" s="360"/>
      <c r="AF71" s="487">
        <f t="shared" si="6"/>
        <v>3000000</v>
      </c>
      <c r="AG71" s="488">
        <f t="shared" si="6"/>
        <v>0</v>
      </c>
    </row>
    <row r="72" spans="2:34" ht="36" customHeight="1" outlineLevel="1" thickTop="1" thickBot="1" x14ac:dyDescent="0.3">
      <c r="B72" s="485"/>
      <c r="C72" s="484" t="s">
        <v>1189</v>
      </c>
      <c r="D72" s="358"/>
      <c r="E72" s="359"/>
      <c r="F72" s="358"/>
      <c r="G72" s="359"/>
      <c r="H72" s="358"/>
      <c r="I72" s="359"/>
      <c r="J72" s="358"/>
      <c r="K72" s="359"/>
      <c r="L72" s="358"/>
      <c r="M72" s="359"/>
      <c r="N72" s="358"/>
      <c r="O72" s="359"/>
      <c r="P72" s="358"/>
      <c r="Q72" s="359"/>
      <c r="R72" s="358">
        <v>600000</v>
      </c>
      <c r="S72" s="359">
        <v>500000</v>
      </c>
      <c r="T72" s="358">
        <v>300000</v>
      </c>
      <c r="U72" s="359"/>
      <c r="V72" s="358"/>
      <c r="W72" s="359"/>
      <c r="X72" s="358"/>
      <c r="Y72" s="359"/>
      <c r="Z72" s="358"/>
      <c r="AA72" s="359"/>
      <c r="AB72" s="358"/>
      <c r="AC72" s="359"/>
      <c r="AD72" s="358"/>
      <c r="AE72" s="360"/>
      <c r="AF72" s="487">
        <f t="shared" si="6"/>
        <v>900000</v>
      </c>
      <c r="AG72" s="488">
        <f t="shared" si="6"/>
        <v>500000</v>
      </c>
    </row>
    <row r="73" spans="2:34" ht="16.5" customHeight="1" outlineLevel="1" thickTop="1" thickBot="1" x14ac:dyDescent="0.3">
      <c r="B73" s="485"/>
      <c r="C73" s="484" t="s">
        <v>1021</v>
      </c>
      <c r="D73" s="358">
        <v>2000000</v>
      </c>
      <c r="E73" s="359"/>
      <c r="F73" s="358"/>
      <c r="G73" s="359"/>
      <c r="H73" s="358"/>
      <c r="I73" s="359"/>
      <c r="J73" s="358"/>
      <c r="K73" s="359"/>
      <c r="L73" s="358"/>
      <c r="M73" s="359"/>
      <c r="N73" s="358"/>
      <c r="O73" s="359"/>
      <c r="P73" s="358"/>
      <c r="Q73" s="359"/>
      <c r="R73" s="358"/>
      <c r="S73" s="359"/>
      <c r="T73" s="358"/>
      <c r="U73" s="359"/>
      <c r="V73" s="358"/>
      <c r="W73" s="359"/>
      <c r="X73" s="358"/>
      <c r="Y73" s="359"/>
      <c r="Z73" s="358"/>
      <c r="AA73" s="359"/>
      <c r="AB73" s="358"/>
      <c r="AC73" s="359"/>
      <c r="AD73" s="358"/>
      <c r="AE73" s="360"/>
      <c r="AF73" s="487">
        <f t="shared" si="6"/>
        <v>2000000</v>
      </c>
      <c r="AG73" s="488">
        <f t="shared" si="6"/>
        <v>0</v>
      </c>
    </row>
    <row r="74" spans="2:34" ht="16.5" hidden="1" customHeight="1" outlineLevel="1" thickTop="1" thickBot="1" x14ac:dyDescent="0.3">
      <c r="B74" s="485"/>
      <c r="C74" s="484"/>
      <c r="D74" s="358"/>
      <c r="E74" s="359"/>
      <c r="F74" s="358"/>
      <c r="G74" s="359"/>
      <c r="H74" s="358"/>
      <c r="I74" s="359"/>
      <c r="J74" s="358"/>
      <c r="K74" s="359"/>
      <c r="L74" s="358"/>
      <c r="M74" s="359"/>
      <c r="N74" s="358"/>
      <c r="O74" s="359"/>
      <c r="P74" s="358"/>
      <c r="Q74" s="359"/>
      <c r="R74" s="358"/>
      <c r="S74" s="359"/>
      <c r="T74" s="358"/>
      <c r="U74" s="359"/>
      <c r="V74" s="358"/>
      <c r="W74" s="359"/>
      <c r="X74" s="358"/>
      <c r="Y74" s="359"/>
      <c r="Z74" s="358"/>
      <c r="AA74" s="359"/>
      <c r="AB74" s="358"/>
      <c r="AC74" s="359"/>
      <c r="AD74" s="358"/>
      <c r="AE74" s="360"/>
      <c r="AF74" s="487">
        <f t="shared" si="6"/>
        <v>0</v>
      </c>
      <c r="AG74" s="488">
        <f t="shared" si="6"/>
        <v>0</v>
      </c>
    </row>
    <row r="75" spans="2:34" ht="16.5" hidden="1" customHeight="1" outlineLevel="1" thickTop="1" thickBot="1" x14ac:dyDescent="0.3">
      <c r="B75" s="485"/>
      <c r="C75" s="484"/>
      <c r="D75" s="358"/>
      <c r="E75" s="359"/>
      <c r="F75" s="358"/>
      <c r="G75" s="359"/>
      <c r="H75" s="358"/>
      <c r="I75" s="359"/>
      <c r="J75" s="358"/>
      <c r="K75" s="359"/>
      <c r="L75" s="358"/>
      <c r="M75" s="359"/>
      <c r="N75" s="358"/>
      <c r="O75" s="359"/>
      <c r="P75" s="358"/>
      <c r="Q75" s="359"/>
      <c r="R75" s="358"/>
      <c r="S75" s="359"/>
      <c r="T75" s="358"/>
      <c r="U75" s="359"/>
      <c r="V75" s="358"/>
      <c r="W75" s="359"/>
      <c r="X75" s="358"/>
      <c r="Y75" s="359"/>
      <c r="Z75" s="358"/>
      <c r="AA75" s="359"/>
      <c r="AB75" s="358"/>
      <c r="AC75" s="359"/>
      <c r="AD75" s="358"/>
      <c r="AE75" s="360"/>
      <c r="AF75" s="487">
        <f t="shared" si="6"/>
        <v>0</v>
      </c>
      <c r="AG75" s="488">
        <f t="shared" si="6"/>
        <v>0</v>
      </c>
    </row>
    <row r="76" spans="2:34" ht="16.5" hidden="1" customHeight="1" outlineLevel="1" thickTop="1" thickBot="1" x14ac:dyDescent="0.3">
      <c r="B76" s="485"/>
      <c r="C76" s="484"/>
      <c r="D76" s="358"/>
      <c r="E76" s="359"/>
      <c r="F76" s="358"/>
      <c r="G76" s="359"/>
      <c r="H76" s="358"/>
      <c r="I76" s="359"/>
      <c r="J76" s="358"/>
      <c r="K76" s="359"/>
      <c r="L76" s="358"/>
      <c r="M76" s="359"/>
      <c r="N76" s="358"/>
      <c r="O76" s="359"/>
      <c r="P76" s="358"/>
      <c r="Q76" s="359"/>
      <c r="R76" s="358"/>
      <c r="S76" s="359"/>
      <c r="T76" s="358"/>
      <c r="U76" s="359"/>
      <c r="V76" s="358"/>
      <c r="W76" s="359"/>
      <c r="X76" s="358"/>
      <c r="Y76" s="359"/>
      <c r="Z76" s="358"/>
      <c r="AA76" s="359"/>
      <c r="AB76" s="358"/>
      <c r="AC76" s="359"/>
      <c r="AD76" s="358"/>
      <c r="AE76" s="360"/>
      <c r="AF76" s="487">
        <f t="shared" si="6"/>
        <v>0</v>
      </c>
      <c r="AG76" s="488">
        <f t="shared" si="6"/>
        <v>0</v>
      </c>
    </row>
    <row r="77" spans="2:34" ht="16.5" hidden="1" customHeight="1" outlineLevel="1" thickTop="1" thickBot="1" x14ac:dyDescent="0.3">
      <c r="B77" s="485"/>
      <c r="C77" s="484"/>
      <c r="D77" s="358"/>
      <c r="E77" s="359"/>
      <c r="F77" s="358"/>
      <c r="G77" s="359"/>
      <c r="H77" s="358"/>
      <c r="I77" s="359"/>
      <c r="J77" s="358"/>
      <c r="K77" s="359"/>
      <c r="L77" s="358"/>
      <c r="M77" s="359"/>
      <c r="N77" s="358"/>
      <c r="O77" s="359"/>
      <c r="P77" s="358"/>
      <c r="Q77" s="359"/>
      <c r="R77" s="358"/>
      <c r="S77" s="359"/>
      <c r="T77" s="358"/>
      <c r="U77" s="359"/>
      <c r="V77" s="358"/>
      <c r="W77" s="359"/>
      <c r="X77" s="358"/>
      <c r="Y77" s="359"/>
      <c r="Z77" s="358"/>
      <c r="AA77" s="359"/>
      <c r="AB77" s="358"/>
      <c r="AC77" s="359"/>
      <c r="AD77" s="358"/>
      <c r="AE77" s="360"/>
      <c r="AF77" s="487">
        <f t="shared" si="6"/>
        <v>0</v>
      </c>
      <c r="AG77" s="488">
        <f t="shared" si="6"/>
        <v>0</v>
      </c>
    </row>
    <row r="78" spans="2:34" ht="16.5" hidden="1" customHeight="1" outlineLevel="1" thickTop="1" thickBot="1" x14ac:dyDescent="0.3">
      <c r="B78" s="485"/>
      <c r="C78" s="484"/>
      <c r="D78" s="358"/>
      <c r="E78" s="359"/>
      <c r="F78" s="358"/>
      <c r="G78" s="359"/>
      <c r="H78" s="358"/>
      <c r="I78" s="359"/>
      <c r="J78" s="358"/>
      <c r="K78" s="359"/>
      <c r="L78" s="358"/>
      <c r="M78" s="359"/>
      <c r="N78" s="358"/>
      <c r="O78" s="359"/>
      <c r="P78" s="358"/>
      <c r="Q78" s="359"/>
      <c r="R78" s="358"/>
      <c r="S78" s="359"/>
      <c r="T78" s="358"/>
      <c r="U78" s="359"/>
      <c r="V78" s="358"/>
      <c r="W78" s="359"/>
      <c r="X78" s="358"/>
      <c r="Y78" s="359"/>
      <c r="Z78" s="358"/>
      <c r="AA78" s="359"/>
      <c r="AB78" s="358"/>
      <c r="AC78" s="359"/>
      <c r="AD78" s="358"/>
      <c r="AE78" s="360"/>
      <c r="AF78" s="487">
        <f t="shared" si="6"/>
        <v>0</v>
      </c>
      <c r="AG78" s="488">
        <f t="shared" si="6"/>
        <v>0</v>
      </c>
    </row>
    <row r="79" spans="2:34" ht="16.5" hidden="1" customHeight="1" outlineLevel="1" thickTop="1" thickBot="1" x14ac:dyDescent="0.3">
      <c r="B79" s="485"/>
      <c r="C79" s="484"/>
      <c r="D79" s="358"/>
      <c r="E79" s="359"/>
      <c r="F79" s="358"/>
      <c r="G79" s="359"/>
      <c r="H79" s="358"/>
      <c r="I79" s="359"/>
      <c r="J79" s="358"/>
      <c r="K79" s="359"/>
      <c r="L79" s="358"/>
      <c r="M79" s="359"/>
      <c r="N79" s="358"/>
      <c r="O79" s="359"/>
      <c r="P79" s="358"/>
      <c r="Q79" s="359"/>
      <c r="R79" s="358"/>
      <c r="S79" s="359"/>
      <c r="T79" s="358"/>
      <c r="U79" s="359"/>
      <c r="V79" s="358"/>
      <c r="W79" s="359"/>
      <c r="X79" s="358"/>
      <c r="Y79" s="359"/>
      <c r="Z79" s="358"/>
      <c r="AA79" s="359"/>
      <c r="AB79" s="358"/>
      <c r="AC79" s="359"/>
      <c r="AD79" s="358"/>
      <c r="AE79" s="360"/>
      <c r="AF79" s="487">
        <f t="shared" si="6"/>
        <v>0</v>
      </c>
      <c r="AG79" s="488">
        <f t="shared" si="6"/>
        <v>0</v>
      </c>
    </row>
    <row r="80" spans="2:34" ht="16.5" hidden="1" customHeight="1" outlineLevel="1" thickTop="1" thickBot="1" x14ac:dyDescent="0.3">
      <c r="B80" s="485"/>
      <c r="C80" s="484"/>
      <c r="D80" s="358"/>
      <c r="E80" s="359"/>
      <c r="F80" s="358"/>
      <c r="G80" s="359"/>
      <c r="H80" s="358"/>
      <c r="I80" s="359"/>
      <c r="J80" s="358"/>
      <c r="K80" s="359"/>
      <c r="L80" s="358"/>
      <c r="M80" s="359"/>
      <c r="N80" s="358"/>
      <c r="O80" s="359"/>
      <c r="P80" s="358"/>
      <c r="Q80" s="359"/>
      <c r="R80" s="358"/>
      <c r="S80" s="359"/>
      <c r="T80" s="358"/>
      <c r="U80" s="359"/>
      <c r="V80" s="358"/>
      <c r="W80" s="359"/>
      <c r="X80" s="358"/>
      <c r="Y80" s="359"/>
      <c r="Z80" s="358"/>
      <c r="AA80" s="359"/>
      <c r="AB80" s="358"/>
      <c r="AC80" s="359"/>
      <c r="AD80" s="358"/>
      <c r="AE80" s="360"/>
      <c r="AF80" s="487">
        <f t="shared" si="6"/>
        <v>0</v>
      </c>
      <c r="AG80" s="488">
        <f t="shared" si="6"/>
        <v>0</v>
      </c>
    </row>
    <row r="81" spans="2:34" ht="16.5" hidden="1" customHeight="1" outlineLevel="1" thickTop="1" thickBot="1" x14ac:dyDescent="0.3">
      <c r="B81" s="485"/>
      <c r="C81" s="484"/>
      <c r="D81" s="358"/>
      <c r="E81" s="359"/>
      <c r="F81" s="358"/>
      <c r="G81" s="359"/>
      <c r="H81" s="358"/>
      <c r="I81" s="359"/>
      <c r="J81" s="358"/>
      <c r="K81" s="359"/>
      <c r="L81" s="358"/>
      <c r="M81" s="359"/>
      <c r="N81" s="358"/>
      <c r="O81" s="359"/>
      <c r="P81" s="358"/>
      <c r="Q81" s="359"/>
      <c r="R81" s="358"/>
      <c r="S81" s="359"/>
      <c r="T81" s="358"/>
      <c r="U81" s="359"/>
      <c r="V81" s="358"/>
      <c r="W81" s="359"/>
      <c r="X81" s="358"/>
      <c r="Y81" s="359"/>
      <c r="Z81" s="358"/>
      <c r="AA81" s="359"/>
      <c r="AB81" s="358"/>
      <c r="AC81" s="359"/>
      <c r="AD81" s="358"/>
      <c r="AE81" s="360"/>
      <c r="AF81" s="487">
        <f t="shared" si="6"/>
        <v>0</v>
      </c>
      <c r="AG81" s="488">
        <f t="shared" si="6"/>
        <v>0</v>
      </c>
    </row>
    <row r="82" spans="2:34" ht="16.5" hidden="1" customHeight="1" outlineLevel="1" thickTop="1" thickBot="1" x14ac:dyDescent="0.3">
      <c r="B82" s="485"/>
      <c r="C82" s="484"/>
      <c r="D82" s="358"/>
      <c r="E82" s="359"/>
      <c r="F82" s="358"/>
      <c r="G82" s="359"/>
      <c r="H82" s="358"/>
      <c r="I82" s="359"/>
      <c r="J82" s="358"/>
      <c r="K82" s="359"/>
      <c r="L82" s="358"/>
      <c r="M82" s="359"/>
      <c r="N82" s="358"/>
      <c r="O82" s="359"/>
      <c r="P82" s="358"/>
      <c r="Q82" s="359"/>
      <c r="R82" s="358"/>
      <c r="S82" s="359"/>
      <c r="T82" s="358"/>
      <c r="U82" s="359"/>
      <c r="V82" s="358"/>
      <c r="W82" s="359"/>
      <c r="X82" s="358"/>
      <c r="Y82" s="359"/>
      <c r="Z82" s="358"/>
      <c r="AA82" s="359"/>
      <c r="AB82" s="358"/>
      <c r="AC82" s="359"/>
      <c r="AD82" s="358"/>
      <c r="AE82" s="360"/>
      <c r="AF82" s="487">
        <f t="shared" si="6"/>
        <v>0</v>
      </c>
      <c r="AG82" s="488">
        <f t="shared" si="6"/>
        <v>0</v>
      </c>
    </row>
    <row r="83" spans="2:34" ht="16.5" hidden="1" customHeight="1" outlineLevel="1" thickTop="1" thickBot="1" x14ac:dyDescent="0.3">
      <c r="B83" s="485"/>
      <c r="C83" s="484"/>
      <c r="D83" s="358"/>
      <c r="E83" s="359"/>
      <c r="F83" s="358"/>
      <c r="G83" s="359"/>
      <c r="H83" s="358"/>
      <c r="I83" s="359"/>
      <c r="J83" s="358"/>
      <c r="K83" s="359"/>
      <c r="L83" s="358"/>
      <c r="M83" s="359"/>
      <c r="N83" s="358"/>
      <c r="O83" s="359"/>
      <c r="P83" s="358"/>
      <c r="Q83" s="359"/>
      <c r="R83" s="358"/>
      <c r="S83" s="359"/>
      <c r="T83" s="358"/>
      <c r="U83" s="359"/>
      <c r="V83" s="358"/>
      <c r="W83" s="359"/>
      <c r="X83" s="358"/>
      <c r="Y83" s="359"/>
      <c r="Z83" s="358"/>
      <c r="AA83" s="359"/>
      <c r="AB83" s="358"/>
      <c r="AC83" s="359"/>
      <c r="AD83" s="358"/>
      <c r="AE83" s="360"/>
      <c r="AF83" s="487">
        <f t="shared" si="6"/>
        <v>0</v>
      </c>
      <c r="AG83" s="488">
        <f t="shared" si="6"/>
        <v>0</v>
      </c>
    </row>
    <row r="84" spans="2:34" ht="16.5" hidden="1" customHeight="1" outlineLevel="1" thickTop="1" thickBot="1" x14ac:dyDescent="0.3">
      <c r="B84" s="485"/>
      <c r="C84" s="484"/>
      <c r="D84" s="358"/>
      <c r="E84" s="359"/>
      <c r="F84" s="358"/>
      <c r="G84" s="359"/>
      <c r="H84" s="358"/>
      <c r="I84" s="359"/>
      <c r="J84" s="358"/>
      <c r="K84" s="359"/>
      <c r="L84" s="358"/>
      <c r="M84" s="359"/>
      <c r="N84" s="358"/>
      <c r="O84" s="359"/>
      <c r="P84" s="358"/>
      <c r="Q84" s="359"/>
      <c r="R84" s="358"/>
      <c r="S84" s="359"/>
      <c r="T84" s="358"/>
      <c r="U84" s="359"/>
      <c r="V84" s="358"/>
      <c r="W84" s="359"/>
      <c r="X84" s="358"/>
      <c r="Y84" s="359"/>
      <c r="Z84" s="358"/>
      <c r="AA84" s="359"/>
      <c r="AB84" s="358"/>
      <c r="AC84" s="359"/>
      <c r="AD84" s="358"/>
      <c r="AE84" s="360"/>
      <c r="AF84" s="487">
        <f t="shared" si="6"/>
        <v>0</v>
      </c>
      <c r="AG84" s="488">
        <f t="shared" si="6"/>
        <v>0</v>
      </c>
    </row>
    <row r="85" spans="2:34" ht="16.5" hidden="1" customHeight="1" outlineLevel="1" thickTop="1" thickBot="1" x14ac:dyDescent="0.3">
      <c r="B85" s="485"/>
      <c r="C85" s="484"/>
      <c r="D85" s="358"/>
      <c r="E85" s="359"/>
      <c r="F85" s="358"/>
      <c r="G85" s="359"/>
      <c r="H85" s="358"/>
      <c r="I85" s="359"/>
      <c r="J85" s="358"/>
      <c r="K85" s="359"/>
      <c r="L85" s="358"/>
      <c r="M85" s="359"/>
      <c r="N85" s="358"/>
      <c r="O85" s="359"/>
      <c r="P85" s="358"/>
      <c r="Q85" s="359"/>
      <c r="R85" s="358"/>
      <c r="S85" s="359"/>
      <c r="T85" s="358"/>
      <c r="U85" s="359"/>
      <c r="V85" s="358"/>
      <c r="W85" s="359"/>
      <c r="X85" s="358"/>
      <c r="Y85" s="359"/>
      <c r="Z85" s="358"/>
      <c r="AA85" s="359"/>
      <c r="AB85" s="358"/>
      <c r="AC85" s="359"/>
      <c r="AD85" s="358"/>
      <c r="AE85" s="360"/>
      <c r="AF85" s="487">
        <f t="shared" si="6"/>
        <v>0</v>
      </c>
      <c r="AG85" s="488">
        <f t="shared" si="6"/>
        <v>0</v>
      </c>
    </row>
    <row r="86" spans="2:34" ht="16.5" hidden="1" customHeight="1" outlineLevel="1" thickTop="1" thickBot="1" x14ac:dyDescent="0.3">
      <c r="B86" s="485" t="s">
        <v>944</v>
      </c>
      <c r="C86" s="484"/>
      <c r="D86" s="358"/>
      <c r="E86" s="359"/>
      <c r="F86" s="358"/>
      <c r="G86" s="359"/>
      <c r="H86" s="358"/>
      <c r="I86" s="359"/>
      <c r="J86" s="358"/>
      <c r="K86" s="359"/>
      <c r="L86" s="358"/>
      <c r="M86" s="359"/>
      <c r="N86" s="358"/>
      <c r="O86" s="359"/>
      <c r="P86" s="358"/>
      <c r="Q86" s="359"/>
      <c r="R86" s="358"/>
      <c r="S86" s="359"/>
      <c r="T86" s="358"/>
      <c r="U86" s="359"/>
      <c r="V86" s="358"/>
      <c r="W86" s="359"/>
      <c r="X86" s="358"/>
      <c r="Y86" s="359"/>
      <c r="Z86" s="358"/>
      <c r="AA86" s="359"/>
      <c r="AB86" s="358"/>
      <c r="AC86" s="359"/>
      <c r="AD86" s="358"/>
      <c r="AE86" s="360"/>
      <c r="AF86" s="487">
        <f t="shared" si="6"/>
        <v>0</v>
      </c>
      <c r="AG86" s="488">
        <f t="shared" si="6"/>
        <v>0</v>
      </c>
    </row>
    <row r="87" spans="2:34" ht="16.5" hidden="1" customHeight="1" outlineLevel="1" thickTop="1" thickBot="1" x14ac:dyDescent="0.3">
      <c r="B87" s="485" t="s">
        <v>945</v>
      </c>
      <c r="C87" s="484"/>
      <c r="D87" s="358"/>
      <c r="E87" s="359"/>
      <c r="F87" s="358"/>
      <c r="G87" s="359"/>
      <c r="H87" s="358"/>
      <c r="I87" s="359"/>
      <c r="J87" s="358"/>
      <c r="K87" s="359"/>
      <c r="L87" s="358"/>
      <c r="M87" s="359"/>
      <c r="N87" s="358"/>
      <c r="O87" s="359"/>
      <c r="P87" s="358"/>
      <c r="Q87" s="359"/>
      <c r="R87" s="358"/>
      <c r="S87" s="359"/>
      <c r="T87" s="358"/>
      <c r="U87" s="359"/>
      <c r="V87" s="358"/>
      <c r="W87" s="359"/>
      <c r="X87" s="358"/>
      <c r="Y87" s="359"/>
      <c r="Z87" s="358"/>
      <c r="AA87" s="359"/>
      <c r="AB87" s="358"/>
      <c r="AC87" s="359"/>
      <c r="AD87" s="358"/>
      <c r="AE87" s="360"/>
      <c r="AF87" s="487">
        <f t="shared" si="6"/>
        <v>0</v>
      </c>
      <c r="AG87" s="488">
        <f t="shared" si="6"/>
        <v>0</v>
      </c>
    </row>
    <row r="88" spans="2:34" ht="16.5" hidden="1" customHeight="1" outlineLevel="1" thickTop="1" thickBot="1" x14ac:dyDescent="0.3">
      <c r="B88" s="485" t="s">
        <v>946</v>
      </c>
      <c r="C88" s="484"/>
      <c r="D88" s="358"/>
      <c r="E88" s="359"/>
      <c r="F88" s="358"/>
      <c r="G88" s="359"/>
      <c r="H88" s="358"/>
      <c r="I88" s="359"/>
      <c r="J88" s="358"/>
      <c r="K88" s="359"/>
      <c r="L88" s="358"/>
      <c r="M88" s="359"/>
      <c r="N88" s="358"/>
      <c r="O88" s="359"/>
      <c r="P88" s="358"/>
      <c r="Q88" s="359"/>
      <c r="R88" s="358"/>
      <c r="S88" s="359"/>
      <c r="T88" s="358"/>
      <c r="U88" s="359"/>
      <c r="V88" s="358"/>
      <c r="W88" s="359"/>
      <c r="X88" s="358"/>
      <c r="Y88" s="359"/>
      <c r="Z88" s="358"/>
      <c r="AA88" s="359"/>
      <c r="AB88" s="358"/>
      <c r="AC88" s="359"/>
      <c r="AD88" s="358"/>
      <c r="AE88" s="360"/>
      <c r="AF88" s="487">
        <f t="shared" si="6"/>
        <v>0</v>
      </c>
      <c r="AG88" s="488">
        <f t="shared" si="6"/>
        <v>0</v>
      </c>
    </row>
    <row r="89" spans="2:34" ht="16.5" hidden="1" customHeight="1" outlineLevel="1" thickTop="1" thickBot="1" x14ac:dyDescent="0.3">
      <c r="B89" s="485" t="s">
        <v>947</v>
      </c>
      <c r="C89" s="484"/>
      <c r="D89" s="358"/>
      <c r="E89" s="359"/>
      <c r="F89" s="358"/>
      <c r="G89" s="359"/>
      <c r="H89" s="358"/>
      <c r="I89" s="359"/>
      <c r="J89" s="358"/>
      <c r="K89" s="359"/>
      <c r="L89" s="358"/>
      <c r="M89" s="359"/>
      <c r="N89" s="358"/>
      <c r="O89" s="359"/>
      <c r="P89" s="358"/>
      <c r="Q89" s="359"/>
      <c r="R89" s="358"/>
      <c r="S89" s="359"/>
      <c r="T89" s="358"/>
      <c r="U89" s="359"/>
      <c r="V89" s="358"/>
      <c r="W89" s="359"/>
      <c r="X89" s="358"/>
      <c r="Y89" s="359"/>
      <c r="Z89" s="358"/>
      <c r="AA89" s="359"/>
      <c r="AB89" s="358"/>
      <c r="AC89" s="359"/>
      <c r="AD89" s="358"/>
      <c r="AE89" s="360"/>
      <c r="AF89" s="487">
        <f t="shared" si="6"/>
        <v>0</v>
      </c>
      <c r="AG89" s="488">
        <f t="shared" si="6"/>
        <v>0</v>
      </c>
    </row>
    <row r="90" spans="2:34" ht="6.75" customHeight="1" outlineLevel="1" thickTop="1" x14ac:dyDescent="0.25">
      <c r="B90" s="372"/>
      <c r="C90" s="373"/>
      <c r="AF90" s="352" t="str">
        <f>IF(SUM(AF70:AF89)=AF69,"","Revisar Fórmula")</f>
        <v/>
      </c>
      <c r="AG90" s="352" t="str">
        <f t="shared" ref="AG90" si="7">IF(SUM(AG70:AG89)=AG69,"","Revisar Fórmula")</f>
        <v/>
      </c>
      <c r="AH90" s="352"/>
    </row>
    <row r="91" spans="2:34" ht="16.5" hidden="1" customHeight="1" outlineLevel="1" thickTop="1" thickBot="1" x14ac:dyDescent="0.3">
      <c r="B91" s="370" t="s">
        <v>820</v>
      </c>
      <c r="C91" s="371" t="e">
        <f>'PDI-03'!#REF!</f>
        <v>#REF!</v>
      </c>
      <c r="D91" s="353">
        <f t="shared" ref="D91:AE91" si="8">SUM(D92:D111)</f>
        <v>0</v>
      </c>
      <c r="E91" s="354">
        <f t="shared" si="8"/>
        <v>0</v>
      </c>
      <c r="F91" s="353">
        <f t="shared" si="8"/>
        <v>0</v>
      </c>
      <c r="G91" s="354">
        <f t="shared" si="8"/>
        <v>0</v>
      </c>
      <c r="H91" s="353">
        <f t="shared" si="8"/>
        <v>0</v>
      </c>
      <c r="I91" s="354">
        <f t="shared" si="8"/>
        <v>0</v>
      </c>
      <c r="J91" s="353">
        <f t="shared" si="8"/>
        <v>0</v>
      </c>
      <c r="K91" s="354">
        <f t="shared" si="8"/>
        <v>0</v>
      </c>
      <c r="L91" s="353">
        <f t="shared" si="8"/>
        <v>0</v>
      </c>
      <c r="M91" s="354">
        <f t="shared" si="8"/>
        <v>0</v>
      </c>
      <c r="N91" s="353">
        <f t="shared" si="8"/>
        <v>0</v>
      </c>
      <c r="O91" s="354">
        <f t="shared" si="8"/>
        <v>0</v>
      </c>
      <c r="P91" s="353">
        <f t="shared" si="8"/>
        <v>0</v>
      </c>
      <c r="Q91" s="354">
        <f t="shared" si="8"/>
        <v>0</v>
      </c>
      <c r="R91" s="353">
        <f t="shared" si="8"/>
        <v>0</v>
      </c>
      <c r="S91" s="354">
        <f t="shared" si="8"/>
        <v>0</v>
      </c>
      <c r="T91" s="353">
        <f t="shared" si="8"/>
        <v>0</v>
      </c>
      <c r="U91" s="354">
        <f t="shared" si="8"/>
        <v>0</v>
      </c>
      <c r="V91" s="353">
        <f t="shared" si="8"/>
        <v>0</v>
      </c>
      <c r="W91" s="354">
        <f t="shared" si="8"/>
        <v>0</v>
      </c>
      <c r="X91" s="353">
        <f t="shared" si="8"/>
        <v>0</v>
      </c>
      <c r="Y91" s="354">
        <f t="shared" si="8"/>
        <v>0</v>
      </c>
      <c r="Z91" s="353">
        <f t="shared" si="8"/>
        <v>0</v>
      </c>
      <c r="AA91" s="354">
        <f t="shared" si="8"/>
        <v>0</v>
      </c>
      <c r="AB91" s="353">
        <f t="shared" si="8"/>
        <v>0</v>
      </c>
      <c r="AC91" s="354">
        <f t="shared" si="8"/>
        <v>0</v>
      </c>
      <c r="AD91" s="353">
        <f t="shared" si="8"/>
        <v>0</v>
      </c>
      <c r="AE91" s="355">
        <f t="shared" si="8"/>
        <v>0</v>
      </c>
      <c r="AF91" s="377">
        <f t="shared" si="6"/>
        <v>0</v>
      </c>
      <c r="AG91" s="378">
        <f t="shared" si="6"/>
        <v>0</v>
      </c>
    </row>
    <row r="92" spans="2:34" ht="16.5" hidden="1" customHeight="1" outlineLevel="1" thickTop="1" thickBot="1" x14ac:dyDescent="0.3">
      <c r="B92" s="485" t="s">
        <v>948</v>
      </c>
      <c r="C92" s="484"/>
      <c r="D92" s="358"/>
      <c r="E92" s="359"/>
      <c r="F92" s="358"/>
      <c r="G92" s="359"/>
      <c r="H92" s="358"/>
      <c r="I92" s="359"/>
      <c r="J92" s="358"/>
      <c r="K92" s="359"/>
      <c r="L92" s="358"/>
      <c r="M92" s="359"/>
      <c r="N92" s="358"/>
      <c r="O92" s="359"/>
      <c r="P92" s="358"/>
      <c r="Q92" s="359"/>
      <c r="R92" s="358"/>
      <c r="S92" s="359"/>
      <c r="T92" s="358"/>
      <c r="U92" s="359"/>
      <c r="V92" s="358"/>
      <c r="W92" s="359"/>
      <c r="X92" s="358"/>
      <c r="Y92" s="359"/>
      <c r="Z92" s="358"/>
      <c r="AA92" s="359"/>
      <c r="AB92" s="358"/>
      <c r="AC92" s="359"/>
      <c r="AD92" s="358"/>
      <c r="AE92" s="360"/>
      <c r="AF92" s="487">
        <f t="shared" si="6"/>
        <v>0</v>
      </c>
      <c r="AG92" s="488">
        <f t="shared" si="6"/>
        <v>0</v>
      </c>
    </row>
    <row r="93" spans="2:34" ht="16.5" hidden="1" customHeight="1" outlineLevel="1" thickTop="1" thickBot="1" x14ac:dyDescent="0.3">
      <c r="B93" s="485"/>
      <c r="C93" s="484"/>
      <c r="D93" s="358"/>
      <c r="E93" s="359"/>
      <c r="F93" s="358"/>
      <c r="G93" s="359"/>
      <c r="H93" s="358"/>
      <c r="I93" s="359"/>
      <c r="J93" s="358"/>
      <c r="K93" s="359"/>
      <c r="L93" s="358"/>
      <c r="M93" s="359"/>
      <c r="N93" s="358"/>
      <c r="O93" s="359"/>
      <c r="P93" s="358"/>
      <c r="Q93" s="359"/>
      <c r="R93" s="358"/>
      <c r="S93" s="359"/>
      <c r="T93" s="358"/>
      <c r="U93" s="359"/>
      <c r="V93" s="358"/>
      <c r="W93" s="359"/>
      <c r="X93" s="358"/>
      <c r="Y93" s="359"/>
      <c r="Z93" s="358"/>
      <c r="AA93" s="359"/>
      <c r="AB93" s="358"/>
      <c r="AC93" s="359"/>
      <c r="AD93" s="358"/>
      <c r="AE93" s="360"/>
      <c r="AF93" s="487">
        <f t="shared" si="6"/>
        <v>0</v>
      </c>
      <c r="AG93" s="488">
        <f t="shared" si="6"/>
        <v>0</v>
      </c>
    </row>
    <row r="94" spans="2:34" ht="16.5" hidden="1" customHeight="1" outlineLevel="1" thickTop="1" thickBot="1" x14ac:dyDescent="0.3">
      <c r="B94" s="485"/>
      <c r="C94" s="484"/>
      <c r="D94" s="358"/>
      <c r="E94" s="359"/>
      <c r="F94" s="358"/>
      <c r="G94" s="359"/>
      <c r="H94" s="358"/>
      <c r="I94" s="359"/>
      <c r="J94" s="358"/>
      <c r="K94" s="359"/>
      <c r="L94" s="358"/>
      <c r="M94" s="359"/>
      <c r="N94" s="358"/>
      <c r="O94" s="359"/>
      <c r="P94" s="358"/>
      <c r="Q94" s="359"/>
      <c r="R94" s="358"/>
      <c r="S94" s="359"/>
      <c r="T94" s="358"/>
      <c r="U94" s="359"/>
      <c r="V94" s="358"/>
      <c r="W94" s="359"/>
      <c r="X94" s="358"/>
      <c r="Y94" s="359"/>
      <c r="Z94" s="358"/>
      <c r="AA94" s="359"/>
      <c r="AB94" s="358"/>
      <c r="AC94" s="359"/>
      <c r="AD94" s="358"/>
      <c r="AE94" s="360"/>
      <c r="AF94" s="487">
        <f t="shared" si="6"/>
        <v>0</v>
      </c>
      <c r="AG94" s="488">
        <f t="shared" si="6"/>
        <v>0</v>
      </c>
    </row>
    <row r="95" spans="2:34" ht="16.5" hidden="1" customHeight="1" outlineLevel="1" thickTop="1" thickBot="1" x14ac:dyDescent="0.3">
      <c r="B95" s="485"/>
      <c r="C95" s="484"/>
      <c r="D95" s="358"/>
      <c r="E95" s="359"/>
      <c r="F95" s="358"/>
      <c r="G95" s="359"/>
      <c r="H95" s="358"/>
      <c r="I95" s="359"/>
      <c r="J95" s="358"/>
      <c r="K95" s="359"/>
      <c r="L95" s="358"/>
      <c r="M95" s="359"/>
      <c r="N95" s="358"/>
      <c r="O95" s="359"/>
      <c r="P95" s="358"/>
      <c r="Q95" s="359"/>
      <c r="R95" s="358"/>
      <c r="S95" s="359"/>
      <c r="T95" s="358"/>
      <c r="U95" s="359"/>
      <c r="V95" s="358"/>
      <c r="W95" s="359"/>
      <c r="X95" s="358"/>
      <c r="Y95" s="359"/>
      <c r="Z95" s="358"/>
      <c r="AA95" s="359"/>
      <c r="AB95" s="358"/>
      <c r="AC95" s="359"/>
      <c r="AD95" s="358"/>
      <c r="AE95" s="360"/>
      <c r="AF95" s="487">
        <f t="shared" si="6"/>
        <v>0</v>
      </c>
      <c r="AG95" s="488">
        <f t="shared" si="6"/>
        <v>0</v>
      </c>
    </row>
    <row r="96" spans="2:34" ht="16.5" hidden="1" customHeight="1" outlineLevel="1" thickTop="1" thickBot="1" x14ac:dyDescent="0.3">
      <c r="B96" s="485"/>
      <c r="C96" s="484"/>
      <c r="D96" s="358"/>
      <c r="E96" s="359"/>
      <c r="F96" s="358"/>
      <c r="G96" s="359"/>
      <c r="H96" s="358"/>
      <c r="I96" s="359"/>
      <c r="J96" s="358"/>
      <c r="K96" s="359"/>
      <c r="L96" s="358"/>
      <c r="M96" s="359"/>
      <c r="N96" s="358"/>
      <c r="O96" s="359"/>
      <c r="P96" s="358"/>
      <c r="Q96" s="359"/>
      <c r="R96" s="358"/>
      <c r="S96" s="359"/>
      <c r="T96" s="358"/>
      <c r="U96" s="359"/>
      <c r="V96" s="358"/>
      <c r="W96" s="359"/>
      <c r="X96" s="358"/>
      <c r="Y96" s="359"/>
      <c r="Z96" s="358"/>
      <c r="AA96" s="359"/>
      <c r="AB96" s="358"/>
      <c r="AC96" s="359"/>
      <c r="AD96" s="358"/>
      <c r="AE96" s="360"/>
      <c r="AF96" s="487">
        <f t="shared" si="6"/>
        <v>0</v>
      </c>
      <c r="AG96" s="488">
        <f t="shared" si="6"/>
        <v>0</v>
      </c>
    </row>
    <row r="97" spans="2:34" ht="16.5" hidden="1" customHeight="1" outlineLevel="1" thickTop="1" thickBot="1" x14ac:dyDescent="0.3">
      <c r="B97" s="485"/>
      <c r="C97" s="484"/>
      <c r="D97" s="358"/>
      <c r="E97" s="359"/>
      <c r="F97" s="358"/>
      <c r="G97" s="359"/>
      <c r="H97" s="358"/>
      <c r="I97" s="359"/>
      <c r="J97" s="358"/>
      <c r="K97" s="359"/>
      <c r="L97" s="358"/>
      <c r="M97" s="359"/>
      <c r="N97" s="358"/>
      <c r="O97" s="359"/>
      <c r="P97" s="358"/>
      <c r="Q97" s="359"/>
      <c r="R97" s="358"/>
      <c r="S97" s="359"/>
      <c r="T97" s="358"/>
      <c r="U97" s="359"/>
      <c r="V97" s="358"/>
      <c r="W97" s="359"/>
      <c r="X97" s="358"/>
      <c r="Y97" s="359"/>
      <c r="Z97" s="358"/>
      <c r="AA97" s="359"/>
      <c r="AB97" s="358"/>
      <c r="AC97" s="359"/>
      <c r="AD97" s="358"/>
      <c r="AE97" s="360"/>
      <c r="AF97" s="487">
        <f t="shared" si="6"/>
        <v>0</v>
      </c>
      <c r="AG97" s="488">
        <f t="shared" si="6"/>
        <v>0</v>
      </c>
    </row>
    <row r="98" spans="2:34" ht="16.5" hidden="1" customHeight="1" outlineLevel="1" thickTop="1" thickBot="1" x14ac:dyDescent="0.3">
      <c r="B98" s="485"/>
      <c r="C98" s="484"/>
      <c r="D98" s="358"/>
      <c r="E98" s="359"/>
      <c r="F98" s="358"/>
      <c r="G98" s="359"/>
      <c r="H98" s="358"/>
      <c r="I98" s="359"/>
      <c r="J98" s="358"/>
      <c r="K98" s="359"/>
      <c r="L98" s="358"/>
      <c r="M98" s="359"/>
      <c r="N98" s="358"/>
      <c r="O98" s="359"/>
      <c r="P98" s="358"/>
      <c r="Q98" s="359"/>
      <c r="R98" s="358"/>
      <c r="S98" s="359"/>
      <c r="T98" s="358"/>
      <c r="U98" s="359"/>
      <c r="V98" s="358"/>
      <c r="W98" s="359"/>
      <c r="X98" s="358"/>
      <c r="Y98" s="359"/>
      <c r="Z98" s="358"/>
      <c r="AA98" s="359"/>
      <c r="AB98" s="358"/>
      <c r="AC98" s="359"/>
      <c r="AD98" s="358"/>
      <c r="AE98" s="360"/>
      <c r="AF98" s="487">
        <f t="shared" si="6"/>
        <v>0</v>
      </c>
      <c r="AG98" s="488">
        <f t="shared" si="6"/>
        <v>0</v>
      </c>
    </row>
    <row r="99" spans="2:34" ht="16.5" hidden="1" customHeight="1" outlineLevel="1" thickTop="1" thickBot="1" x14ac:dyDescent="0.3">
      <c r="B99" s="485"/>
      <c r="C99" s="484"/>
      <c r="D99" s="358"/>
      <c r="E99" s="359"/>
      <c r="F99" s="358"/>
      <c r="G99" s="359"/>
      <c r="H99" s="358"/>
      <c r="I99" s="359"/>
      <c r="J99" s="358"/>
      <c r="K99" s="359"/>
      <c r="L99" s="358"/>
      <c r="M99" s="359"/>
      <c r="N99" s="358"/>
      <c r="O99" s="359"/>
      <c r="P99" s="358"/>
      <c r="Q99" s="359"/>
      <c r="R99" s="358"/>
      <c r="S99" s="359"/>
      <c r="T99" s="358"/>
      <c r="U99" s="359"/>
      <c r="V99" s="358"/>
      <c r="W99" s="359"/>
      <c r="X99" s="358"/>
      <c r="Y99" s="359"/>
      <c r="Z99" s="358"/>
      <c r="AA99" s="359"/>
      <c r="AB99" s="358"/>
      <c r="AC99" s="359"/>
      <c r="AD99" s="358"/>
      <c r="AE99" s="360"/>
      <c r="AF99" s="487">
        <f t="shared" si="6"/>
        <v>0</v>
      </c>
      <c r="AG99" s="488">
        <f t="shared" si="6"/>
        <v>0</v>
      </c>
    </row>
    <row r="100" spans="2:34" ht="16.5" hidden="1" customHeight="1" outlineLevel="1" thickTop="1" thickBot="1" x14ac:dyDescent="0.3">
      <c r="B100" s="485"/>
      <c r="C100" s="484"/>
      <c r="D100" s="358"/>
      <c r="E100" s="359"/>
      <c r="F100" s="358"/>
      <c r="G100" s="359"/>
      <c r="H100" s="358"/>
      <c r="I100" s="359"/>
      <c r="J100" s="358"/>
      <c r="K100" s="359"/>
      <c r="L100" s="358"/>
      <c r="M100" s="359"/>
      <c r="N100" s="358"/>
      <c r="O100" s="359"/>
      <c r="P100" s="358"/>
      <c r="Q100" s="359"/>
      <c r="R100" s="358"/>
      <c r="S100" s="359"/>
      <c r="T100" s="358"/>
      <c r="U100" s="359"/>
      <c r="V100" s="358"/>
      <c r="W100" s="359"/>
      <c r="X100" s="358"/>
      <c r="Y100" s="359"/>
      <c r="Z100" s="358"/>
      <c r="AA100" s="359"/>
      <c r="AB100" s="358"/>
      <c r="AC100" s="359"/>
      <c r="AD100" s="358"/>
      <c r="AE100" s="360"/>
      <c r="AF100" s="487">
        <f t="shared" si="6"/>
        <v>0</v>
      </c>
      <c r="AG100" s="488">
        <f t="shared" si="6"/>
        <v>0</v>
      </c>
    </row>
    <row r="101" spans="2:34" ht="16.5" hidden="1" customHeight="1" outlineLevel="1" thickTop="1" thickBot="1" x14ac:dyDescent="0.3">
      <c r="B101" s="485" t="s">
        <v>949</v>
      </c>
      <c r="C101" s="484"/>
      <c r="D101" s="358"/>
      <c r="E101" s="359"/>
      <c r="F101" s="358"/>
      <c r="G101" s="359"/>
      <c r="H101" s="358"/>
      <c r="I101" s="359"/>
      <c r="J101" s="358"/>
      <c r="K101" s="359"/>
      <c r="L101" s="358"/>
      <c r="M101" s="359"/>
      <c r="N101" s="358"/>
      <c r="O101" s="359"/>
      <c r="P101" s="358"/>
      <c r="Q101" s="359"/>
      <c r="R101" s="358"/>
      <c r="S101" s="359"/>
      <c r="T101" s="358"/>
      <c r="U101" s="359"/>
      <c r="V101" s="358"/>
      <c r="W101" s="359"/>
      <c r="X101" s="358"/>
      <c r="Y101" s="359"/>
      <c r="Z101" s="358"/>
      <c r="AA101" s="359"/>
      <c r="AB101" s="358"/>
      <c r="AC101" s="359"/>
      <c r="AD101" s="358"/>
      <c r="AE101" s="360"/>
      <c r="AF101" s="487">
        <f t="shared" si="6"/>
        <v>0</v>
      </c>
      <c r="AG101" s="488">
        <f t="shared" si="6"/>
        <v>0</v>
      </c>
    </row>
    <row r="102" spans="2:34" ht="16.5" hidden="1" customHeight="1" outlineLevel="1" thickTop="1" thickBot="1" x14ac:dyDescent="0.3">
      <c r="B102" s="485"/>
      <c r="C102" s="484"/>
      <c r="D102" s="358"/>
      <c r="E102" s="359"/>
      <c r="F102" s="358"/>
      <c r="G102" s="359"/>
      <c r="H102" s="358"/>
      <c r="I102" s="359"/>
      <c r="J102" s="358"/>
      <c r="K102" s="359"/>
      <c r="L102" s="358"/>
      <c r="M102" s="359"/>
      <c r="N102" s="358"/>
      <c r="O102" s="359"/>
      <c r="P102" s="358"/>
      <c r="Q102" s="359"/>
      <c r="R102" s="358"/>
      <c r="S102" s="359"/>
      <c r="T102" s="358"/>
      <c r="U102" s="359"/>
      <c r="V102" s="358"/>
      <c r="W102" s="359"/>
      <c r="X102" s="358"/>
      <c r="Y102" s="359"/>
      <c r="Z102" s="358"/>
      <c r="AA102" s="359"/>
      <c r="AB102" s="358"/>
      <c r="AC102" s="359"/>
      <c r="AD102" s="358"/>
      <c r="AE102" s="360"/>
      <c r="AF102" s="487">
        <f t="shared" si="6"/>
        <v>0</v>
      </c>
      <c r="AG102" s="488">
        <f t="shared" si="6"/>
        <v>0</v>
      </c>
    </row>
    <row r="103" spans="2:34" ht="16.5" hidden="1" customHeight="1" outlineLevel="1" thickTop="1" thickBot="1" x14ac:dyDescent="0.3">
      <c r="B103" s="485"/>
      <c r="C103" s="484"/>
      <c r="D103" s="358"/>
      <c r="E103" s="359"/>
      <c r="F103" s="358"/>
      <c r="G103" s="359"/>
      <c r="H103" s="358"/>
      <c r="I103" s="359"/>
      <c r="J103" s="358"/>
      <c r="K103" s="359"/>
      <c r="L103" s="358"/>
      <c r="M103" s="359"/>
      <c r="N103" s="358"/>
      <c r="O103" s="359"/>
      <c r="P103" s="358"/>
      <c r="Q103" s="359"/>
      <c r="R103" s="358"/>
      <c r="S103" s="359"/>
      <c r="T103" s="358"/>
      <c r="U103" s="359"/>
      <c r="V103" s="358"/>
      <c r="W103" s="359"/>
      <c r="X103" s="358"/>
      <c r="Y103" s="359"/>
      <c r="Z103" s="358"/>
      <c r="AA103" s="359"/>
      <c r="AB103" s="358"/>
      <c r="AC103" s="359"/>
      <c r="AD103" s="358"/>
      <c r="AE103" s="360"/>
      <c r="AF103" s="487">
        <f t="shared" si="6"/>
        <v>0</v>
      </c>
      <c r="AG103" s="488">
        <f t="shared" si="6"/>
        <v>0</v>
      </c>
    </row>
    <row r="104" spans="2:34" ht="16.5" hidden="1" customHeight="1" outlineLevel="1" thickTop="1" thickBot="1" x14ac:dyDescent="0.3">
      <c r="B104" s="485"/>
      <c r="C104" s="484"/>
      <c r="D104" s="358"/>
      <c r="E104" s="359"/>
      <c r="F104" s="358"/>
      <c r="G104" s="359"/>
      <c r="H104" s="358"/>
      <c r="I104" s="359"/>
      <c r="J104" s="358"/>
      <c r="K104" s="359"/>
      <c r="L104" s="358"/>
      <c r="M104" s="359"/>
      <c r="N104" s="358"/>
      <c r="O104" s="359"/>
      <c r="P104" s="358"/>
      <c r="Q104" s="359"/>
      <c r="R104" s="358"/>
      <c r="S104" s="359"/>
      <c r="T104" s="358"/>
      <c r="U104" s="359"/>
      <c r="V104" s="358"/>
      <c r="W104" s="359"/>
      <c r="X104" s="358"/>
      <c r="Y104" s="359"/>
      <c r="Z104" s="358"/>
      <c r="AA104" s="359"/>
      <c r="AB104" s="358"/>
      <c r="AC104" s="359"/>
      <c r="AD104" s="358"/>
      <c r="AE104" s="360"/>
      <c r="AF104" s="487">
        <f t="shared" si="6"/>
        <v>0</v>
      </c>
      <c r="AG104" s="488">
        <f t="shared" si="6"/>
        <v>0</v>
      </c>
    </row>
    <row r="105" spans="2:34" ht="16.5" hidden="1" customHeight="1" outlineLevel="1" thickTop="1" thickBot="1" x14ac:dyDescent="0.3">
      <c r="B105" s="485"/>
      <c r="C105" s="484"/>
      <c r="D105" s="358"/>
      <c r="E105" s="359"/>
      <c r="F105" s="358"/>
      <c r="G105" s="359"/>
      <c r="H105" s="358"/>
      <c r="I105" s="359"/>
      <c r="J105" s="358"/>
      <c r="K105" s="359"/>
      <c r="L105" s="358"/>
      <c r="M105" s="359"/>
      <c r="N105" s="358"/>
      <c r="O105" s="359"/>
      <c r="P105" s="358"/>
      <c r="Q105" s="359"/>
      <c r="R105" s="358"/>
      <c r="S105" s="359"/>
      <c r="T105" s="358"/>
      <c r="U105" s="359"/>
      <c r="V105" s="358"/>
      <c r="W105" s="359"/>
      <c r="X105" s="358"/>
      <c r="Y105" s="359"/>
      <c r="Z105" s="358"/>
      <c r="AA105" s="359"/>
      <c r="AB105" s="358"/>
      <c r="AC105" s="359"/>
      <c r="AD105" s="358"/>
      <c r="AE105" s="360"/>
      <c r="AF105" s="487">
        <f t="shared" si="6"/>
        <v>0</v>
      </c>
      <c r="AG105" s="488">
        <f t="shared" si="6"/>
        <v>0</v>
      </c>
    </row>
    <row r="106" spans="2:34" ht="16.5" hidden="1" customHeight="1" outlineLevel="1" thickTop="1" thickBot="1" x14ac:dyDescent="0.3">
      <c r="B106" s="485"/>
      <c r="C106" s="484"/>
      <c r="D106" s="358"/>
      <c r="E106" s="359"/>
      <c r="F106" s="358"/>
      <c r="G106" s="359"/>
      <c r="H106" s="358"/>
      <c r="I106" s="359"/>
      <c r="J106" s="358"/>
      <c r="K106" s="359"/>
      <c r="L106" s="358"/>
      <c r="M106" s="359"/>
      <c r="N106" s="358"/>
      <c r="O106" s="359"/>
      <c r="P106" s="358"/>
      <c r="Q106" s="359"/>
      <c r="R106" s="358"/>
      <c r="S106" s="359"/>
      <c r="T106" s="358"/>
      <c r="U106" s="359"/>
      <c r="V106" s="358"/>
      <c r="W106" s="359"/>
      <c r="X106" s="358"/>
      <c r="Y106" s="359"/>
      <c r="Z106" s="358"/>
      <c r="AA106" s="359"/>
      <c r="AB106" s="358"/>
      <c r="AC106" s="359"/>
      <c r="AD106" s="358"/>
      <c r="AE106" s="360"/>
      <c r="AF106" s="487">
        <f t="shared" si="6"/>
        <v>0</v>
      </c>
      <c r="AG106" s="488">
        <f t="shared" si="6"/>
        <v>0</v>
      </c>
    </row>
    <row r="107" spans="2:34" ht="16.5" hidden="1" customHeight="1" outlineLevel="1" thickTop="1" thickBot="1" x14ac:dyDescent="0.3">
      <c r="B107" s="485"/>
      <c r="C107" s="484"/>
      <c r="D107" s="358"/>
      <c r="E107" s="359"/>
      <c r="F107" s="358"/>
      <c r="G107" s="359"/>
      <c r="H107" s="358"/>
      <c r="I107" s="359"/>
      <c r="J107" s="358"/>
      <c r="K107" s="359"/>
      <c r="L107" s="358"/>
      <c r="M107" s="359"/>
      <c r="N107" s="358"/>
      <c r="O107" s="359"/>
      <c r="P107" s="358"/>
      <c r="Q107" s="359"/>
      <c r="R107" s="358"/>
      <c r="S107" s="359"/>
      <c r="T107" s="358"/>
      <c r="U107" s="359"/>
      <c r="V107" s="358"/>
      <c r="W107" s="359"/>
      <c r="X107" s="358"/>
      <c r="Y107" s="359"/>
      <c r="Z107" s="358"/>
      <c r="AA107" s="359"/>
      <c r="AB107" s="358"/>
      <c r="AC107" s="359"/>
      <c r="AD107" s="358"/>
      <c r="AE107" s="360"/>
      <c r="AF107" s="487">
        <f t="shared" si="6"/>
        <v>0</v>
      </c>
      <c r="AG107" s="488">
        <f t="shared" si="6"/>
        <v>0</v>
      </c>
    </row>
    <row r="108" spans="2:34" ht="16.5" hidden="1" customHeight="1" outlineLevel="1" thickTop="1" thickBot="1" x14ac:dyDescent="0.3">
      <c r="B108" s="485" t="s">
        <v>950</v>
      </c>
      <c r="C108" s="484"/>
      <c r="D108" s="358"/>
      <c r="E108" s="359"/>
      <c r="F108" s="358"/>
      <c r="G108" s="359"/>
      <c r="H108" s="358"/>
      <c r="I108" s="359"/>
      <c r="J108" s="358"/>
      <c r="K108" s="359"/>
      <c r="L108" s="358"/>
      <c r="M108" s="359"/>
      <c r="N108" s="358"/>
      <c r="O108" s="359"/>
      <c r="P108" s="358"/>
      <c r="Q108" s="359"/>
      <c r="R108" s="358"/>
      <c r="S108" s="359"/>
      <c r="T108" s="358"/>
      <c r="U108" s="359"/>
      <c r="V108" s="358"/>
      <c r="W108" s="359"/>
      <c r="X108" s="358"/>
      <c r="Y108" s="359"/>
      <c r="Z108" s="358"/>
      <c r="AA108" s="359"/>
      <c r="AB108" s="358"/>
      <c r="AC108" s="359"/>
      <c r="AD108" s="358"/>
      <c r="AE108" s="360"/>
      <c r="AF108" s="487">
        <f t="shared" si="6"/>
        <v>0</v>
      </c>
      <c r="AG108" s="488">
        <f t="shared" si="6"/>
        <v>0</v>
      </c>
    </row>
    <row r="109" spans="2:34" ht="16.5" hidden="1" customHeight="1" outlineLevel="1" thickTop="1" thickBot="1" x14ac:dyDescent="0.3">
      <c r="B109" s="485" t="s">
        <v>951</v>
      </c>
      <c r="C109" s="484"/>
      <c r="D109" s="358"/>
      <c r="E109" s="359"/>
      <c r="F109" s="358"/>
      <c r="G109" s="359"/>
      <c r="H109" s="358"/>
      <c r="I109" s="359"/>
      <c r="J109" s="358"/>
      <c r="K109" s="359"/>
      <c r="L109" s="358"/>
      <c r="M109" s="359"/>
      <c r="N109" s="358"/>
      <c r="O109" s="359"/>
      <c r="P109" s="358"/>
      <c r="Q109" s="359"/>
      <c r="R109" s="358"/>
      <c r="S109" s="359"/>
      <c r="T109" s="358"/>
      <c r="U109" s="359"/>
      <c r="V109" s="358"/>
      <c r="W109" s="359"/>
      <c r="X109" s="358"/>
      <c r="Y109" s="359"/>
      <c r="Z109" s="358"/>
      <c r="AA109" s="359"/>
      <c r="AB109" s="358"/>
      <c r="AC109" s="359"/>
      <c r="AD109" s="358"/>
      <c r="AE109" s="360"/>
      <c r="AF109" s="487">
        <f t="shared" si="6"/>
        <v>0</v>
      </c>
      <c r="AG109" s="488">
        <f t="shared" si="6"/>
        <v>0</v>
      </c>
    </row>
    <row r="110" spans="2:34" ht="16.5" hidden="1" customHeight="1" outlineLevel="1" thickTop="1" thickBot="1" x14ac:dyDescent="0.3">
      <c r="B110" s="485" t="s">
        <v>952</v>
      </c>
      <c r="C110" s="484"/>
      <c r="D110" s="358"/>
      <c r="E110" s="359"/>
      <c r="F110" s="358"/>
      <c r="G110" s="359"/>
      <c r="H110" s="358"/>
      <c r="I110" s="359"/>
      <c r="J110" s="358"/>
      <c r="K110" s="359"/>
      <c r="L110" s="358"/>
      <c r="M110" s="359"/>
      <c r="N110" s="358"/>
      <c r="O110" s="359"/>
      <c r="P110" s="358"/>
      <c r="Q110" s="359"/>
      <c r="R110" s="358"/>
      <c r="S110" s="359"/>
      <c r="T110" s="358"/>
      <c r="U110" s="359"/>
      <c r="V110" s="358"/>
      <c r="W110" s="359"/>
      <c r="X110" s="358"/>
      <c r="Y110" s="359"/>
      <c r="Z110" s="358"/>
      <c r="AA110" s="359"/>
      <c r="AB110" s="358"/>
      <c r="AC110" s="359"/>
      <c r="AD110" s="358"/>
      <c r="AE110" s="360"/>
      <c r="AF110" s="487">
        <f t="shared" si="6"/>
        <v>0</v>
      </c>
      <c r="AG110" s="488">
        <f t="shared" si="6"/>
        <v>0</v>
      </c>
    </row>
    <row r="111" spans="2:34" ht="16.5" hidden="1" customHeight="1" outlineLevel="1" thickTop="1" thickBot="1" x14ac:dyDescent="0.3">
      <c r="B111" s="485" t="s">
        <v>953</v>
      </c>
      <c r="C111" s="484"/>
      <c r="D111" s="358"/>
      <c r="E111" s="359"/>
      <c r="F111" s="358"/>
      <c r="G111" s="359"/>
      <c r="H111" s="358"/>
      <c r="I111" s="359"/>
      <c r="J111" s="358"/>
      <c r="K111" s="359"/>
      <c r="L111" s="358"/>
      <c r="M111" s="359"/>
      <c r="N111" s="358"/>
      <c r="O111" s="359"/>
      <c r="P111" s="358"/>
      <c r="Q111" s="359"/>
      <c r="R111" s="358"/>
      <c r="S111" s="359"/>
      <c r="T111" s="358"/>
      <c r="U111" s="359"/>
      <c r="V111" s="358"/>
      <c r="W111" s="359"/>
      <c r="X111" s="358"/>
      <c r="Y111" s="359"/>
      <c r="Z111" s="358"/>
      <c r="AA111" s="359"/>
      <c r="AB111" s="358"/>
      <c r="AC111" s="359"/>
      <c r="AD111" s="358"/>
      <c r="AE111" s="360"/>
      <c r="AF111" s="487">
        <f t="shared" si="6"/>
        <v>0</v>
      </c>
      <c r="AG111" s="488">
        <f t="shared" si="6"/>
        <v>0</v>
      </c>
    </row>
    <row r="112" spans="2:34" ht="6.75" hidden="1" customHeight="1" outlineLevel="1" thickTop="1" thickBot="1" x14ac:dyDescent="0.3">
      <c r="B112" s="372"/>
      <c r="C112" s="373" t="str">
        <f>IFERROR(IF(MID(B112,1,1)="P",VLOOKUP(#REF!,[2]BD!#REF!,9,0),VLOOKUP(#REF!,[2]BD!#REF!,9,0)),"")</f>
        <v/>
      </c>
      <c r="AF112" s="352" t="str">
        <f>IF(SUM(AF92:AF111)=AF91,"","Revisar Fórmula")</f>
        <v/>
      </c>
      <c r="AG112" s="352" t="str">
        <f t="shared" ref="AG112" si="9">IF(SUM(AG92:AG111)=AG91,"","Revisar Fórmula")</f>
        <v/>
      </c>
      <c r="AH112" s="352"/>
    </row>
    <row r="113" spans="2:33" ht="16.5" hidden="1" customHeight="1" outlineLevel="1" thickTop="1" thickBot="1" x14ac:dyDescent="0.3">
      <c r="B113" s="370" t="s">
        <v>821</v>
      </c>
      <c r="C113" s="371" t="e">
        <f>'PDI-03'!#REF!</f>
        <v>#REF!</v>
      </c>
      <c r="D113" s="353">
        <f t="shared" ref="D113:AE113" si="10">SUM(D114:D133)</f>
        <v>0</v>
      </c>
      <c r="E113" s="354">
        <f t="shared" si="10"/>
        <v>0</v>
      </c>
      <c r="F113" s="353">
        <f t="shared" si="10"/>
        <v>0</v>
      </c>
      <c r="G113" s="354">
        <f t="shared" si="10"/>
        <v>0</v>
      </c>
      <c r="H113" s="353">
        <f t="shared" si="10"/>
        <v>0</v>
      </c>
      <c r="I113" s="354">
        <f t="shared" si="10"/>
        <v>0</v>
      </c>
      <c r="J113" s="353">
        <f t="shared" si="10"/>
        <v>0</v>
      </c>
      <c r="K113" s="354">
        <f t="shared" si="10"/>
        <v>0</v>
      </c>
      <c r="L113" s="353">
        <f t="shared" si="10"/>
        <v>0</v>
      </c>
      <c r="M113" s="354">
        <f t="shared" si="10"/>
        <v>0</v>
      </c>
      <c r="N113" s="353">
        <f t="shared" si="10"/>
        <v>0</v>
      </c>
      <c r="O113" s="354">
        <f t="shared" si="10"/>
        <v>0</v>
      </c>
      <c r="P113" s="353">
        <f t="shared" si="10"/>
        <v>0</v>
      </c>
      <c r="Q113" s="354">
        <f t="shared" si="10"/>
        <v>0</v>
      </c>
      <c r="R113" s="353">
        <f t="shared" si="10"/>
        <v>0</v>
      </c>
      <c r="S113" s="354">
        <f t="shared" si="10"/>
        <v>0</v>
      </c>
      <c r="T113" s="353">
        <f t="shared" si="10"/>
        <v>0</v>
      </c>
      <c r="U113" s="354">
        <f t="shared" si="10"/>
        <v>0</v>
      </c>
      <c r="V113" s="353">
        <f t="shared" si="10"/>
        <v>0</v>
      </c>
      <c r="W113" s="354">
        <f t="shared" si="10"/>
        <v>0</v>
      </c>
      <c r="X113" s="353">
        <f t="shared" si="10"/>
        <v>0</v>
      </c>
      <c r="Y113" s="354">
        <f t="shared" si="10"/>
        <v>0</v>
      </c>
      <c r="Z113" s="353">
        <f t="shared" si="10"/>
        <v>0</v>
      </c>
      <c r="AA113" s="354">
        <f t="shared" si="10"/>
        <v>0</v>
      </c>
      <c r="AB113" s="353">
        <f t="shared" si="10"/>
        <v>0</v>
      </c>
      <c r="AC113" s="354">
        <f t="shared" si="10"/>
        <v>0</v>
      </c>
      <c r="AD113" s="353">
        <f t="shared" si="10"/>
        <v>0</v>
      </c>
      <c r="AE113" s="355">
        <f t="shared" si="10"/>
        <v>0</v>
      </c>
      <c r="AF113" s="377">
        <f t="shared" si="6"/>
        <v>0</v>
      </c>
      <c r="AG113" s="378">
        <f t="shared" si="6"/>
        <v>0</v>
      </c>
    </row>
    <row r="114" spans="2:33" ht="16.5" hidden="1" customHeight="1" outlineLevel="1" thickTop="1" thickBot="1" x14ac:dyDescent="0.3">
      <c r="B114" s="485" t="s">
        <v>954</v>
      </c>
      <c r="C114" s="484"/>
      <c r="D114" s="358"/>
      <c r="E114" s="359"/>
      <c r="F114" s="358"/>
      <c r="G114" s="359"/>
      <c r="H114" s="358"/>
      <c r="I114" s="359"/>
      <c r="J114" s="358"/>
      <c r="K114" s="359"/>
      <c r="L114" s="358"/>
      <c r="M114" s="359"/>
      <c r="N114" s="358"/>
      <c r="O114" s="359"/>
      <c r="P114" s="358"/>
      <c r="Q114" s="359"/>
      <c r="R114" s="358"/>
      <c r="S114" s="359"/>
      <c r="T114" s="358"/>
      <c r="U114" s="359"/>
      <c r="V114" s="358"/>
      <c r="W114" s="359"/>
      <c r="X114" s="358"/>
      <c r="Y114" s="359"/>
      <c r="Z114" s="358"/>
      <c r="AA114" s="359"/>
      <c r="AB114" s="358"/>
      <c r="AC114" s="359"/>
      <c r="AD114" s="358"/>
      <c r="AE114" s="360"/>
      <c r="AF114" s="487">
        <f t="shared" si="6"/>
        <v>0</v>
      </c>
      <c r="AG114" s="488">
        <f t="shared" si="6"/>
        <v>0</v>
      </c>
    </row>
    <row r="115" spans="2:33" ht="16.5" hidden="1" customHeight="1" outlineLevel="1" thickTop="1" thickBot="1" x14ac:dyDescent="0.3">
      <c r="B115" s="485" t="s">
        <v>955</v>
      </c>
      <c r="C115" s="484"/>
      <c r="D115" s="358"/>
      <c r="E115" s="359"/>
      <c r="F115" s="358"/>
      <c r="G115" s="359"/>
      <c r="H115" s="358"/>
      <c r="I115" s="359"/>
      <c r="J115" s="358"/>
      <c r="K115" s="359"/>
      <c r="L115" s="358"/>
      <c r="M115" s="359"/>
      <c r="N115" s="358"/>
      <c r="O115" s="359"/>
      <c r="P115" s="358"/>
      <c r="Q115" s="359"/>
      <c r="R115" s="358"/>
      <c r="S115" s="359"/>
      <c r="T115" s="358"/>
      <c r="U115" s="359"/>
      <c r="V115" s="358"/>
      <c r="W115" s="359"/>
      <c r="X115" s="358"/>
      <c r="Y115" s="359"/>
      <c r="Z115" s="358"/>
      <c r="AA115" s="359"/>
      <c r="AB115" s="358"/>
      <c r="AC115" s="359"/>
      <c r="AD115" s="358"/>
      <c r="AE115" s="360"/>
      <c r="AF115" s="487">
        <f t="shared" si="6"/>
        <v>0</v>
      </c>
      <c r="AG115" s="488">
        <f t="shared" si="6"/>
        <v>0</v>
      </c>
    </row>
    <row r="116" spans="2:33" ht="16.5" hidden="1" customHeight="1" outlineLevel="1" thickTop="1" thickBot="1" x14ac:dyDescent="0.3">
      <c r="B116" s="485"/>
      <c r="C116" s="484"/>
      <c r="D116" s="358"/>
      <c r="E116" s="359"/>
      <c r="F116" s="358"/>
      <c r="G116" s="359"/>
      <c r="H116" s="358"/>
      <c r="I116" s="359"/>
      <c r="J116" s="358"/>
      <c r="K116" s="359"/>
      <c r="L116" s="358"/>
      <c r="M116" s="359"/>
      <c r="N116" s="358"/>
      <c r="O116" s="359"/>
      <c r="P116" s="358"/>
      <c r="Q116" s="359"/>
      <c r="R116" s="358"/>
      <c r="S116" s="359"/>
      <c r="T116" s="358"/>
      <c r="U116" s="359"/>
      <c r="V116" s="358"/>
      <c r="W116" s="359"/>
      <c r="X116" s="358"/>
      <c r="Y116" s="359"/>
      <c r="Z116" s="358"/>
      <c r="AA116" s="359"/>
      <c r="AB116" s="358"/>
      <c r="AC116" s="359"/>
      <c r="AD116" s="358"/>
      <c r="AE116" s="360"/>
      <c r="AF116" s="487">
        <f t="shared" si="6"/>
        <v>0</v>
      </c>
      <c r="AG116" s="488">
        <f t="shared" si="6"/>
        <v>0</v>
      </c>
    </row>
    <row r="117" spans="2:33" ht="16.5" hidden="1" customHeight="1" outlineLevel="1" thickTop="1" thickBot="1" x14ac:dyDescent="0.3">
      <c r="B117" s="485"/>
      <c r="C117" s="484"/>
      <c r="D117" s="358"/>
      <c r="E117" s="359"/>
      <c r="F117" s="358"/>
      <c r="G117" s="359"/>
      <c r="H117" s="358"/>
      <c r="I117" s="359"/>
      <c r="J117" s="358"/>
      <c r="K117" s="359"/>
      <c r="L117" s="358"/>
      <c r="M117" s="359"/>
      <c r="N117" s="358"/>
      <c r="O117" s="359"/>
      <c r="P117" s="358"/>
      <c r="Q117" s="359"/>
      <c r="R117" s="358"/>
      <c r="S117" s="359"/>
      <c r="T117" s="358"/>
      <c r="U117" s="359"/>
      <c r="V117" s="358"/>
      <c r="W117" s="359"/>
      <c r="X117" s="358"/>
      <c r="Y117" s="359"/>
      <c r="Z117" s="358"/>
      <c r="AA117" s="359"/>
      <c r="AB117" s="358"/>
      <c r="AC117" s="359"/>
      <c r="AD117" s="358"/>
      <c r="AE117" s="360"/>
      <c r="AF117" s="487">
        <f t="shared" si="6"/>
        <v>0</v>
      </c>
      <c r="AG117" s="488">
        <f t="shared" si="6"/>
        <v>0</v>
      </c>
    </row>
    <row r="118" spans="2:33" ht="16.5" hidden="1" customHeight="1" outlineLevel="1" thickTop="1" thickBot="1" x14ac:dyDescent="0.3">
      <c r="B118" s="485"/>
      <c r="C118" s="484"/>
      <c r="D118" s="358"/>
      <c r="E118" s="359"/>
      <c r="F118" s="358"/>
      <c r="G118" s="359"/>
      <c r="H118" s="358"/>
      <c r="I118" s="359"/>
      <c r="J118" s="358"/>
      <c r="K118" s="359"/>
      <c r="L118" s="358"/>
      <c r="M118" s="359"/>
      <c r="N118" s="358"/>
      <c r="O118" s="359"/>
      <c r="P118" s="358"/>
      <c r="Q118" s="359"/>
      <c r="R118" s="358"/>
      <c r="S118" s="359"/>
      <c r="T118" s="358"/>
      <c r="U118" s="359"/>
      <c r="V118" s="358"/>
      <c r="W118" s="359"/>
      <c r="X118" s="358"/>
      <c r="Y118" s="359"/>
      <c r="Z118" s="358"/>
      <c r="AA118" s="359"/>
      <c r="AB118" s="358"/>
      <c r="AC118" s="359"/>
      <c r="AD118" s="358"/>
      <c r="AE118" s="360"/>
      <c r="AF118" s="487">
        <f t="shared" si="6"/>
        <v>0</v>
      </c>
      <c r="AG118" s="488">
        <f t="shared" si="6"/>
        <v>0</v>
      </c>
    </row>
    <row r="119" spans="2:33" ht="16.5" hidden="1" customHeight="1" outlineLevel="1" thickTop="1" thickBot="1" x14ac:dyDescent="0.3">
      <c r="B119" s="485"/>
      <c r="C119" s="484"/>
      <c r="D119" s="358"/>
      <c r="E119" s="359"/>
      <c r="F119" s="358"/>
      <c r="G119" s="359"/>
      <c r="H119" s="358"/>
      <c r="I119" s="359"/>
      <c r="J119" s="358"/>
      <c r="K119" s="359"/>
      <c r="L119" s="358"/>
      <c r="M119" s="359"/>
      <c r="N119" s="358"/>
      <c r="O119" s="359"/>
      <c r="P119" s="358"/>
      <c r="Q119" s="359"/>
      <c r="R119" s="358"/>
      <c r="S119" s="359"/>
      <c r="T119" s="358"/>
      <c r="U119" s="359"/>
      <c r="V119" s="358"/>
      <c r="W119" s="359"/>
      <c r="X119" s="358"/>
      <c r="Y119" s="359"/>
      <c r="Z119" s="358"/>
      <c r="AA119" s="359"/>
      <c r="AB119" s="358"/>
      <c r="AC119" s="359"/>
      <c r="AD119" s="358"/>
      <c r="AE119" s="360"/>
      <c r="AF119" s="487">
        <f t="shared" si="6"/>
        <v>0</v>
      </c>
      <c r="AG119" s="488">
        <f t="shared" si="6"/>
        <v>0</v>
      </c>
    </row>
    <row r="120" spans="2:33" ht="16.5" hidden="1" customHeight="1" outlineLevel="1" thickTop="1" thickBot="1" x14ac:dyDescent="0.3">
      <c r="B120" s="485"/>
      <c r="C120" s="484"/>
      <c r="D120" s="358"/>
      <c r="E120" s="359"/>
      <c r="F120" s="358"/>
      <c r="G120" s="359"/>
      <c r="H120" s="358"/>
      <c r="I120" s="359"/>
      <c r="J120" s="358"/>
      <c r="K120" s="359"/>
      <c r="L120" s="358"/>
      <c r="M120" s="359"/>
      <c r="N120" s="358"/>
      <c r="O120" s="359"/>
      <c r="P120" s="358"/>
      <c r="Q120" s="359"/>
      <c r="R120" s="358"/>
      <c r="S120" s="359"/>
      <c r="T120" s="358"/>
      <c r="U120" s="359"/>
      <c r="V120" s="358"/>
      <c r="W120" s="359"/>
      <c r="X120" s="358"/>
      <c r="Y120" s="359"/>
      <c r="Z120" s="358"/>
      <c r="AA120" s="359"/>
      <c r="AB120" s="358"/>
      <c r="AC120" s="359"/>
      <c r="AD120" s="358"/>
      <c r="AE120" s="360"/>
      <c r="AF120" s="487">
        <f t="shared" si="6"/>
        <v>0</v>
      </c>
      <c r="AG120" s="488">
        <f t="shared" si="6"/>
        <v>0</v>
      </c>
    </row>
    <row r="121" spans="2:33" ht="16.5" hidden="1" customHeight="1" outlineLevel="1" thickTop="1" thickBot="1" x14ac:dyDescent="0.3">
      <c r="B121" s="485"/>
      <c r="C121" s="484"/>
      <c r="D121" s="358"/>
      <c r="E121" s="359"/>
      <c r="F121" s="358"/>
      <c r="G121" s="359"/>
      <c r="H121" s="358"/>
      <c r="I121" s="359"/>
      <c r="J121" s="358"/>
      <c r="K121" s="359"/>
      <c r="L121" s="358"/>
      <c r="M121" s="359"/>
      <c r="N121" s="358"/>
      <c r="O121" s="359"/>
      <c r="P121" s="358"/>
      <c r="Q121" s="359"/>
      <c r="R121" s="358"/>
      <c r="S121" s="359"/>
      <c r="T121" s="358"/>
      <c r="U121" s="359"/>
      <c r="V121" s="358"/>
      <c r="W121" s="359"/>
      <c r="X121" s="358"/>
      <c r="Y121" s="359"/>
      <c r="Z121" s="358"/>
      <c r="AA121" s="359"/>
      <c r="AB121" s="358"/>
      <c r="AC121" s="359"/>
      <c r="AD121" s="358"/>
      <c r="AE121" s="360"/>
      <c r="AF121" s="487">
        <f t="shared" si="6"/>
        <v>0</v>
      </c>
      <c r="AG121" s="488">
        <f t="shared" si="6"/>
        <v>0</v>
      </c>
    </row>
    <row r="122" spans="2:33" ht="16.5" hidden="1" customHeight="1" outlineLevel="1" thickTop="1" thickBot="1" x14ac:dyDescent="0.3">
      <c r="B122" s="485"/>
      <c r="C122" s="484"/>
      <c r="D122" s="358"/>
      <c r="E122" s="359"/>
      <c r="F122" s="358"/>
      <c r="G122" s="359"/>
      <c r="H122" s="358"/>
      <c r="I122" s="359"/>
      <c r="J122" s="358"/>
      <c r="K122" s="359"/>
      <c r="L122" s="358"/>
      <c r="M122" s="359"/>
      <c r="N122" s="358"/>
      <c r="O122" s="359"/>
      <c r="P122" s="358"/>
      <c r="Q122" s="359"/>
      <c r="R122" s="358"/>
      <c r="S122" s="359"/>
      <c r="T122" s="358"/>
      <c r="U122" s="359"/>
      <c r="V122" s="358"/>
      <c r="W122" s="359"/>
      <c r="X122" s="358"/>
      <c r="Y122" s="359"/>
      <c r="Z122" s="358"/>
      <c r="AA122" s="359"/>
      <c r="AB122" s="358"/>
      <c r="AC122" s="359"/>
      <c r="AD122" s="358"/>
      <c r="AE122" s="360"/>
      <c r="AF122" s="487">
        <f t="shared" si="6"/>
        <v>0</v>
      </c>
      <c r="AG122" s="488">
        <f t="shared" si="6"/>
        <v>0</v>
      </c>
    </row>
    <row r="123" spans="2:33" ht="16.5" hidden="1" customHeight="1" outlineLevel="1" thickTop="1" thickBot="1" x14ac:dyDescent="0.3">
      <c r="B123" s="485"/>
      <c r="C123" s="484"/>
      <c r="D123" s="358"/>
      <c r="E123" s="359"/>
      <c r="F123" s="358"/>
      <c r="G123" s="359"/>
      <c r="H123" s="358"/>
      <c r="I123" s="359"/>
      <c r="J123" s="358"/>
      <c r="K123" s="359"/>
      <c r="L123" s="358"/>
      <c r="M123" s="359"/>
      <c r="N123" s="358"/>
      <c r="O123" s="359"/>
      <c r="P123" s="358"/>
      <c r="Q123" s="359"/>
      <c r="R123" s="358"/>
      <c r="S123" s="359"/>
      <c r="T123" s="358"/>
      <c r="U123" s="359"/>
      <c r="V123" s="358"/>
      <c r="W123" s="359"/>
      <c r="X123" s="358"/>
      <c r="Y123" s="359"/>
      <c r="Z123" s="358"/>
      <c r="AA123" s="359"/>
      <c r="AB123" s="358"/>
      <c r="AC123" s="359"/>
      <c r="AD123" s="358"/>
      <c r="AE123" s="360"/>
      <c r="AF123" s="487">
        <f t="shared" si="6"/>
        <v>0</v>
      </c>
      <c r="AG123" s="488">
        <f t="shared" si="6"/>
        <v>0</v>
      </c>
    </row>
    <row r="124" spans="2:33" ht="16.5" hidden="1" customHeight="1" outlineLevel="1" thickTop="1" thickBot="1" x14ac:dyDescent="0.3">
      <c r="B124" s="485"/>
      <c r="C124" s="484"/>
      <c r="D124" s="358"/>
      <c r="E124" s="359"/>
      <c r="F124" s="358"/>
      <c r="G124" s="359"/>
      <c r="H124" s="358"/>
      <c r="I124" s="359"/>
      <c r="J124" s="358"/>
      <c r="K124" s="359"/>
      <c r="L124" s="358"/>
      <c r="M124" s="359"/>
      <c r="N124" s="358"/>
      <c r="O124" s="359"/>
      <c r="P124" s="358"/>
      <c r="Q124" s="359"/>
      <c r="R124" s="358"/>
      <c r="S124" s="359"/>
      <c r="T124" s="358"/>
      <c r="U124" s="359"/>
      <c r="V124" s="358"/>
      <c r="W124" s="359"/>
      <c r="X124" s="358"/>
      <c r="Y124" s="359"/>
      <c r="Z124" s="358"/>
      <c r="AA124" s="359"/>
      <c r="AB124" s="358"/>
      <c r="AC124" s="359"/>
      <c r="AD124" s="358"/>
      <c r="AE124" s="360"/>
      <c r="AF124" s="487">
        <f t="shared" si="6"/>
        <v>0</v>
      </c>
      <c r="AG124" s="488">
        <f t="shared" si="6"/>
        <v>0</v>
      </c>
    </row>
    <row r="125" spans="2:33" ht="16.5" hidden="1" customHeight="1" outlineLevel="1" thickTop="1" thickBot="1" x14ac:dyDescent="0.3">
      <c r="B125" s="485"/>
      <c r="C125" s="484"/>
      <c r="D125" s="358"/>
      <c r="E125" s="359"/>
      <c r="F125" s="358"/>
      <c r="G125" s="359"/>
      <c r="H125" s="358"/>
      <c r="I125" s="359"/>
      <c r="J125" s="358"/>
      <c r="K125" s="359"/>
      <c r="L125" s="358"/>
      <c r="M125" s="359"/>
      <c r="N125" s="358"/>
      <c r="O125" s="359"/>
      <c r="P125" s="358"/>
      <c r="Q125" s="359"/>
      <c r="R125" s="358"/>
      <c r="S125" s="359"/>
      <c r="T125" s="358"/>
      <c r="U125" s="359"/>
      <c r="V125" s="358"/>
      <c r="W125" s="359"/>
      <c r="X125" s="358"/>
      <c r="Y125" s="359"/>
      <c r="Z125" s="358"/>
      <c r="AA125" s="359"/>
      <c r="AB125" s="358"/>
      <c r="AC125" s="359"/>
      <c r="AD125" s="358"/>
      <c r="AE125" s="360"/>
      <c r="AF125" s="487">
        <f t="shared" si="6"/>
        <v>0</v>
      </c>
      <c r="AG125" s="488">
        <f t="shared" si="6"/>
        <v>0</v>
      </c>
    </row>
    <row r="126" spans="2:33" ht="16.5" hidden="1" customHeight="1" outlineLevel="1" thickTop="1" thickBot="1" x14ac:dyDescent="0.3">
      <c r="B126" s="485"/>
      <c r="C126" s="484"/>
      <c r="D126" s="358"/>
      <c r="E126" s="359"/>
      <c r="F126" s="358"/>
      <c r="G126" s="359"/>
      <c r="H126" s="358"/>
      <c r="I126" s="359"/>
      <c r="J126" s="358"/>
      <c r="K126" s="359"/>
      <c r="L126" s="358"/>
      <c r="M126" s="359"/>
      <c r="N126" s="358"/>
      <c r="O126" s="359"/>
      <c r="P126" s="358"/>
      <c r="Q126" s="359"/>
      <c r="R126" s="358"/>
      <c r="S126" s="359"/>
      <c r="T126" s="358"/>
      <c r="U126" s="359"/>
      <c r="V126" s="358"/>
      <c r="W126" s="359"/>
      <c r="X126" s="358"/>
      <c r="Y126" s="359"/>
      <c r="Z126" s="358"/>
      <c r="AA126" s="359"/>
      <c r="AB126" s="358"/>
      <c r="AC126" s="359"/>
      <c r="AD126" s="358"/>
      <c r="AE126" s="360"/>
      <c r="AF126" s="487">
        <f t="shared" si="6"/>
        <v>0</v>
      </c>
      <c r="AG126" s="488">
        <f t="shared" si="6"/>
        <v>0</v>
      </c>
    </row>
    <row r="127" spans="2:33" ht="16.5" hidden="1" customHeight="1" outlineLevel="1" thickTop="1" thickBot="1" x14ac:dyDescent="0.3">
      <c r="B127" s="485"/>
      <c r="C127" s="484"/>
      <c r="D127" s="358"/>
      <c r="E127" s="359"/>
      <c r="F127" s="358"/>
      <c r="G127" s="359"/>
      <c r="H127" s="358"/>
      <c r="I127" s="359"/>
      <c r="J127" s="358"/>
      <c r="K127" s="359"/>
      <c r="L127" s="358"/>
      <c r="M127" s="359"/>
      <c r="N127" s="358"/>
      <c r="O127" s="359"/>
      <c r="P127" s="358"/>
      <c r="Q127" s="359"/>
      <c r="R127" s="358"/>
      <c r="S127" s="359"/>
      <c r="T127" s="358"/>
      <c r="U127" s="359"/>
      <c r="V127" s="358"/>
      <c r="W127" s="359"/>
      <c r="X127" s="358"/>
      <c r="Y127" s="359"/>
      <c r="Z127" s="358"/>
      <c r="AA127" s="359"/>
      <c r="AB127" s="358"/>
      <c r="AC127" s="359"/>
      <c r="AD127" s="358"/>
      <c r="AE127" s="360"/>
      <c r="AF127" s="487">
        <f t="shared" si="6"/>
        <v>0</v>
      </c>
      <c r="AG127" s="488">
        <f t="shared" si="6"/>
        <v>0</v>
      </c>
    </row>
    <row r="128" spans="2:33" ht="16.5" hidden="1" customHeight="1" outlineLevel="1" thickTop="1" thickBot="1" x14ac:dyDescent="0.3">
      <c r="B128" s="485"/>
      <c r="C128" s="484"/>
      <c r="D128" s="358"/>
      <c r="E128" s="359"/>
      <c r="F128" s="358"/>
      <c r="G128" s="359"/>
      <c r="H128" s="358"/>
      <c r="I128" s="359"/>
      <c r="J128" s="358"/>
      <c r="K128" s="359"/>
      <c r="L128" s="358"/>
      <c r="M128" s="359"/>
      <c r="N128" s="358"/>
      <c r="O128" s="359"/>
      <c r="P128" s="358"/>
      <c r="Q128" s="359"/>
      <c r="R128" s="358"/>
      <c r="S128" s="359"/>
      <c r="T128" s="358"/>
      <c r="U128" s="359"/>
      <c r="V128" s="358"/>
      <c r="W128" s="359"/>
      <c r="X128" s="358"/>
      <c r="Y128" s="359"/>
      <c r="Z128" s="358"/>
      <c r="AA128" s="359"/>
      <c r="AB128" s="358"/>
      <c r="AC128" s="359"/>
      <c r="AD128" s="358"/>
      <c r="AE128" s="360"/>
      <c r="AF128" s="487">
        <f t="shared" si="6"/>
        <v>0</v>
      </c>
      <c r="AG128" s="488">
        <f t="shared" si="6"/>
        <v>0</v>
      </c>
    </row>
    <row r="129" spans="2:37" ht="16.5" hidden="1" customHeight="1" outlineLevel="1" thickTop="1" thickBot="1" x14ac:dyDescent="0.3">
      <c r="B129" s="485"/>
      <c r="C129" s="484"/>
      <c r="D129" s="358"/>
      <c r="E129" s="359"/>
      <c r="F129" s="358"/>
      <c r="G129" s="359"/>
      <c r="H129" s="358"/>
      <c r="I129" s="359"/>
      <c r="J129" s="358"/>
      <c r="K129" s="359"/>
      <c r="L129" s="358"/>
      <c r="M129" s="359"/>
      <c r="N129" s="358"/>
      <c r="O129" s="359"/>
      <c r="P129" s="358"/>
      <c r="Q129" s="359"/>
      <c r="R129" s="358"/>
      <c r="S129" s="359"/>
      <c r="T129" s="358"/>
      <c r="U129" s="359"/>
      <c r="V129" s="358"/>
      <c r="W129" s="359"/>
      <c r="X129" s="358"/>
      <c r="Y129" s="359"/>
      <c r="Z129" s="358"/>
      <c r="AA129" s="359"/>
      <c r="AB129" s="358"/>
      <c r="AC129" s="359"/>
      <c r="AD129" s="358"/>
      <c r="AE129" s="360"/>
      <c r="AF129" s="487">
        <f t="shared" si="6"/>
        <v>0</v>
      </c>
      <c r="AG129" s="488">
        <f t="shared" si="6"/>
        <v>0</v>
      </c>
    </row>
    <row r="130" spans="2:37" ht="16.5" hidden="1" customHeight="1" outlineLevel="1" thickTop="1" thickBot="1" x14ac:dyDescent="0.3">
      <c r="B130" s="485" t="s">
        <v>956</v>
      </c>
      <c r="C130" s="484"/>
      <c r="D130" s="358"/>
      <c r="E130" s="359"/>
      <c r="F130" s="358"/>
      <c r="G130" s="359"/>
      <c r="H130" s="358"/>
      <c r="I130" s="359"/>
      <c r="J130" s="358"/>
      <c r="K130" s="359"/>
      <c r="L130" s="358"/>
      <c r="M130" s="359"/>
      <c r="N130" s="358"/>
      <c r="O130" s="359"/>
      <c r="P130" s="358"/>
      <c r="Q130" s="359"/>
      <c r="R130" s="358"/>
      <c r="S130" s="359"/>
      <c r="T130" s="358"/>
      <c r="U130" s="359"/>
      <c r="V130" s="358"/>
      <c r="W130" s="359"/>
      <c r="X130" s="358"/>
      <c r="Y130" s="359"/>
      <c r="Z130" s="358"/>
      <c r="AA130" s="359"/>
      <c r="AB130" s="358"/>
      <c r="AC130" s="359"/>
      <c r="AD130" s="358"/>
      <c r="AE130" s="360"/>
      <c r="AF130" s="487">
        <f t="shared" si="6"/>
        <v>0</v>
      </c>
      <c r="AG130" s="488">
        <f t="shared" si="6"/>
        <v>0</v>
      </c>
    </row>
    <row r="131" spans="2:37" ht="17.25" hidden="1" customHeight="1" outlineLevel="1" thickTop="1" thickBot="1" x14ac:dyDescent="0.3">
      <c r="B131" s="485" t="s">
        <v>957</v>
      </c>
      <c r="C131" s="484"/>
      <c r="D131" s="358"/>
      <c r="E131" s="359"/>
      <c r="F131" s="358"/>
      <c r="G131" s="359"/>
      <c r="H131" s="358"/>
      <c r="I131" s="359"/>
      <c r="J131" s="358"/>
      <c r="K131" s="359"/>
      <c r="L131" s="358"/>
      <c r="M131" s="359"/>
      <c r="N131" s="358"/>
      <c r="O131" s="359"/>
      <c r="P131" s="358"/>
      <c r="Q131" s="359"/>
      <c r="R131" s="358"/>
      <c r="S131" s="359"/>
      <c r="T131" s="358"/>
      <c r="U131" s="359"/>
      <c r="V131" s="358"/>
      <c r="W131" s="359"/>
      <c r="X131" s="358"/>
      <c r="Y131" s="359"/>
      <c r="Z131" s="358"/>
      <c r="AA131" s="359"/>
      <c r="AB131" s="358"/>
      <c r="AC131" s="359"/>
      <c r="AD131" s="358"/>
      <c r="AE131" s="360"/>
      <c r="AF131" s="487">
        <f t="shared" si="6"/>
        <v>0</v>
      </c>
      <c r="AG131" s="488">
        <f t="shared" si="6"/>
        <v>0</v>
      </c>
    </row>
    <row r="132" spans="2:37" ht="16.5" hidden="1" customHeight="1" outlineLevel="1" thickTop="1" thickBot="1" x14ac:dyDescent="0.3">
      <c r="B132" s="485" t="s">
        <v>958</v>
      </c>
      <c r="C132" s="484"/>
      <c r="D132" s="358"/>
      <c r="E132" s="359"/>
      <c r="F132" s="358"/>
      <c r="G132" s="359"/>
      <c r="H132" s="358"/>
      <c r="I132" s="359"/>
      <c r="J132" s="358"/>
      <c r="K132" s="359"/>
      <c r="L132" s="358"/>
      <c r="M132" s="359"/>
      <c r="N132" s="358"/>
      <c r="O132" s="359"/>
      <c r="P132" s="358"/>
      <c r="Q132" s="359"/>
      <c r="R132" s="358"/>
      <c r="S132" s="359"/>
      <c r="T132" s="358"/>
      <c r="U132" s="359"/>
      <c r="V132" s="358"/>
      <c r="W132" s="359"/>
      <c r="X132" s="358"/>
      <c r="Y132" s="359"/>
      <c r="Z132" s="358"/>
      <c r="AA132" s="359"/>
      <c r="AB132" s="358"/>
      <c r="AC132" s="359"/>
      <c r="AD132" s="358"/>
      <c r="AE132" s="360"/>
      <c r="AF132" s="487">
        <f t="shared" si="6"/>
        <v>0</v>
      </c>
      <c r="AG132" s="488">
        <f t="shared" si="6"/>
        <v>0</v>
      </c>
    </row>
    <row r="133" spans="2:37" ht="16.5" hidden="1" customHeight="1" outlineLevel="1" thickTop="1" thickBot="1" x14ac:dyDescent="0.3">
      <c r="B133" s="485" t="s">
        <v>959</v>
      </c>
      <c r="C133" s="484"/>
      <c r="D133" s="358"/>
      <c r="E133" s="359"/>
      <c r="F133" s="358"/>
      <c r="G133" s="359"/>
      <c r="H133" s="358"/>
      <c r="I133" s="359"/>
      <c r="J133" s="358"/>
      <c r="K133" s="359"/>
      <c r="L133" s="358"/>
      <c r="M133" s="359"/>
      <c r="N133" s="358"/>
      <c r="O133" s="359"/>
      <c r="P133" s="358"/>
      <c r="Q133" s="359"/>
      <c r="R133" s="358"/>
      <c r="S133" s="359"/>
      <c r="T133" s="358"/>
      <c r="U133" s="359"/>
      <c r="V133" s="358"/>
      <c r="W133" s="359"/>
      <c r="X133" s="358"/>
      <c r="Y133" s="359"/>
      <c r="Z133" s="358"/>
      <c r="AA133" s="359"/>
      <c r="AB133" s="358"/>
      <c r="AC133" s="359"/>
      <c r="AD133" s="358"/>
      <c r="AE133" s="360"/>
      <c r="AF133" s="487">
        <f t="shared" si="6"/>
        <v>0</v>
      </c>
      <c r="AG133" s="488">
        <f t="shared" si="6"/>
        <v>0</v>
      </c>
    </row>
    <row r="134" spans="2:37" ht="16.5" customHeight="1" collapsed="1" thickBot="1" x14ac:dyDescent="0.3">
      <c r="C134" s="422"/>
      <c r="R134" s="367"/>
      <c r="S134" s="367"/>
      <c r="T134" s="367"/>
      <c r="U134" s="367"/>
      <c r="V134" s="367"/>
      <c r="AF134" s="352" t="str">
        <f>IF(SUM(AF114:AF133)=AF113,"","Revisar Fórmula")</f>
        <v/>
      </c>
      <c r="AG134" s="352" t="str">
        <f t="shared" ref="AG134" si="11">IF(SUM(AG114:AG133)=AG113,"","Revisar Fórmula")</f>
        <v/>
      </c>
      <c r="AH134" s="352"/>
    </row>
    <row r="135" spans="2:37" ht="103.5" hidden="1" thickBot="1" x14ac:dyDescent="0.3">
      <c r="B135" s="372"/>
      <c r="C135" s="422"/>
      <c r="D135" s="344" t="str">
        <f>+D136&amp;D137</f>
        <v>Contratación de PersonalR.INV</v>
      </c>
      <c r="E135" s="344" t="str">
        <f>+D136&amp;E137</f>
        <v>Contratación de PersonalR.AG</v>
      </c>
      <c r="F135" s="344" t="str">
        <f>+F136&amp;F137</f>
        <v>Compra de equipoR.INV</v>
      </c>
      <c r="G135" s="344" t="str">
        <f>+F136&amp;G137</f>
        <v>Compra de equipoR.AG</v>
      </c>
      <c r="H135" s="344" t="str">
        <f>+H136&amp;H137</f>
        <v>SegurosR.INV</v>
      </c>
      <c r="I135" s="344" t="str">
        <f>+H136&amp;I137</f>
        <v>SegurosR.AG</v>
      </c>
      <c r="J135" s="344" t="str">
        <f>+J136&amp;J137</f>
        <v>Servicios de mantenimientoR.INV</v>
      </c>
      <c r="K135" s="344" t="str">
        <f>+J136&amp;K137</f>
        <v>Servicios de mantenimientoR.AG</v>
      </c>
      <c r="L135" s="344" t="str">
        <f>+L136&amp;L137</f>
        <v>MaterialesR.INV</v>
      </c>
      <c r="M135" s="344" t="str">
        <f>+L136&amp;M137</f>
        <v>MaterialesR.AG</v>
      </c>
      <c r="N135" s="344" t="str">
        <f>+N136&amp;N137</f>
        <v>Impresos y publicacionesR.INV</v>
      </c>
      <c r="O135" s="344" t="str">
        <f>+N136&amp;O137</f>
        <v>Impresos y publicacionesR.AG</v>
      </c>
      <c r="P135" s="344" t="str">
        <f>+P136&amp;P137</f>
        <v>Libros y/o revistasR.INV</v>
      </c>
      <c r="Q135" s="344" t="str">
        <f>+P136&amp;Q137</f>
        <v>Libros y/o revistasR.AG</v>
      </c>
      <c r="R135" s="344" t="str">
        <f>+R136&amp;R137</f>
        <v>Comunicación y transporteR.INV</v>
      </c>
      <c r="S135" s="344" t="str">
        <f>+R136&amp;S137</f>
        <v>Comunicación y transporteR.AG</v>
      </c>
      <c r="T135" s="344" t="str">
        <f>+T136&amp;T137</f>
        <v>ArrendamientoR.INV</v>
      </c>
      <c r="U135" s="344" t="str">
        <f>+T136&amp;U137</f>
        <v>ArrendamientoR.AG</v>
      </c>
      <c r="V135" s="344" t="str">
        <f>+V136&amp;V137</f>
        <v>ImpuestosR.INV</v>
      </c>
      <c r="W135" s="344" t="str">
        <f>+V136&amp;W137</f>
        <v>ImpuestosR.AG</v>
      </c>
      <c r="X135" s="344" t="str">
        <f>+X136&amp;X137</f>
        <v>Servicios públicosR.INV</v>
      </c>
      <c r="Y135" s="344" t="str">
        <f>+X136&amp;Y137</f>
        <v>Servicios públicosR.AG</v>
      </c>
      <c r="Z135" s="344" t="str">
        <f>+Z136&amp;Z137</f>
        <v>ViáticosR.INV</v>
      </c>
      <c r="AA135" s="344" t="str">
        <f>+Z136&amp;AA137</f>
        <v>ViáticosR.AG</v>
      </c>
      <c r="AB135" s="344" t="str">
        <f>+AB136&amp;AB137</f>
        <v>CapacitaciónR.INV</v>
      </c>
      <c r="AC135" s="344" t="str">
        <f>+AB136&amp;AC137</f>
        <v>CapacitaciónR.AG</v>
      </c>
      <c r="AD135" s="344" t="str">
        <f>+AD136&amp;AD137</f>
        <v>Estudiantes (seguros)R.INV</v>
      </c>
      <c r="AE135" s="344" t="str">
        <f>+AD136&amp;AE137</f>
        <v>Estudiantes (seguros)R.AG</v>
      </c>
      <c r="AF135" s="344" t="str">
        <f>+AF136&amp;AF137</f>
        <v>TOTAL 2020R.INV</v>
      </c>
      <c r="AG135" s="344" t="str">
        <f>+AF136&amp;AG137</f>
        <v>TOTAL 2020R.AG</v>
      </c>
      <c r="AH135" s="344" t="str">
        <f>+AH136&amp;AH137</f>
        <v>TOTAL</v>
      </c>
      <c r="AI135" s="344" t="str">
        <f>+AH136&amp;AI137</f>
        <v/>
      </c>
      <c r="AJ135" s="344" t="str">
        <f>+AJ136&amp;AJ137</f>
        <v/>
      </c>
      <c r="AK135" s="344" t="str">
        <f>+AJ136&amp;AK137</f>
        <v/>
      </c>
    </row>
    <row r="136" spans="2:37" ht="33" customHeight="1" outlineLevel="1" thickTop="1" thickBot="1" x14ac:dyDescent="0.3">
      <c r="B136" s="379"/>
      <c r="C136" s="379" t="s">
        <v>836</v>
      </c>
      <c r="D136" s="857" t="s">
        <v>804</v>
      </c>
      <c r="E136" s="858"/>
      <c r="F136" s="857" t="s">
        <v>805</v>
      </c>
      <c r="G136" s="858"/>
      <c r="H136" s="857" t="s">
        <v>806</v>
      </c>
      <c r="I136" s="858"/>
      <c r="J136" s="857" t="s">
        <v>807</v>
      </c>
      <c r="K136" s="858"/>
      <c r="L136" s="857" t="s">
        <v>808</v>
      </c>
      <c r="M136" s="858"/>
      <c r="N136" s="857" t="s">
        <v>809</v>
      </c>
      <c r="O136" s="858"/>
      <c r="P136" s="857" t="s">
        <v>96</v>
      </c>
      <c r="Q136" s="858"/>
      <c r="R136" s="857" t="s">
        <v>810</v>
      </c>
      <c r="S136" s="858"/>
      <c r="T136" s="857" t="s">
        <v>811</v>
      </c>
      <c r="U136" s="858"/>
      <c r="V136" s="857" t="s">
        <v>812</v>
      </c>
      <c r="W136" s="858"/>
      <c r="X136" s="857" t="s">
        <v>813</v>
      </c>
      <c r="Y136" s="858"/>
      <c r="Z136" s="857" t="s">
        <v>814</v>
      </c>
      <c r="AA136" s="858"/>
      <c r="AB136" s="857" t="s">
        <v>815</v>
      </c>
      <c r="AC136" s="858"/>
      <c r="AD136" s="857" t="s">
        <v>816</v>
      </c>
      <c r="AE136" s="858"/>
      <c r="AF136" s="862" t="s">
        <v>831</v>
      </c>
      <c r="AG136" s="863"/>
      <c r="AH136" s="864"/>
    </row>
    <row r="137" spans="2:37" ht="16.5" customHeight="1" outlineLevel="1" thickTop="1" thickBot="1" x14ac:dyDescent="0.3">
      <c r="B137" s="853" t="s">
        <v>823</v>
      </c>
      <c r="C137" s="854" t="s">
        <v>823</v>
      </c>
      <c r="D137" s="346" t="s">
        <v>829</v>
      </c>
      <c r="E137" s="347" t="s">
        <v>830</v>
      </c>
      <c r="F137" s="346" t="s">
        <v>829</v>
      </c>
      <c r="G137" s="347" t="s">
        <v>830</v>
      </c>
      <c r="H137" s="346" t="s">
        <v>829</v>
      </c>
      <c r="I137" s="347" t="s">
        <v>830</v>
      </c>
      <c r="J137" s="346" t="s">
        <v>829</v>
      </c>
      <c r="K137" s="347" t="s">
        <v>830</v>
      </c>
      <c r="L137" s="346" t="s">
        <v>829</v>
      </c>
      <c r="M137" s="347" t="s">
        <v>830</v>
      </c>
      <c r="N137" s="346" t="s">
        <v>829</v>
      </c>
      <c r="O137" s="347" t="s">
        <v>830</v>
      </c>
      <c r="P137" s="346" t="s">
        <v>829</v>
      </c>
      <c r="Q137" s="347" t="s">
        <v>830</v>
      </c>
      <c r="R137" s="346" t="s">
        <v>829</v>
      </c>
      <c r="S137" s="347" t="s">
        <v>830</v>
      </c>
      <c r="T137" s="346" t="s">
        <v>829</v>
      </c>
      <c r="U137" s="347" t="s">
        <v>830</v>
      </c>
      <c r="V137" s="346" t="s">
        <v>829</v>
      </c>
      <c r="W137" s="347" t="s">
        <v>830</v>
      </c>
      <c r="X137" s="346" t="s">
        <v>829</v>
      </c>
      <c r="Y137" s="347" t="s">
        <v>830</v>
      </c>
      <c r="Z137" s="346" t="s">
        <v>829</v>
      </c>
      <c r="AA137" s="347" t="s">
        <v>830</v>
      </c>
      <c r="AB137" s="346" t="s">
        <v>829</v>
      </c>
      <c r="AC137" s="347" t="s">
        <v>830</v>
      </c>
      <c r="AD137" s="346" t="s">
        <v>829</v>
      </c>
      <c r="AE137" s="348" t="s">
        <v>830</v>
      </c>
      <c r="AF137" s="337" t="s">
        <v>829</v>
      </c>
      <c r="AG137" s="338" t="s">
        <v>830</v>
      </c>
      <c r="AH137" s="339" t="s">
        <v>822</v>
      </c>
    </row>
    <row r="138" spans="2:37" ht="16.5" customHeight="1" outlineLevel="1" thickTop="1" thickBot="1" x14ac:dyDescent="0.3">
      <c r="B138" s="370" t="s">
        <v>817</v>
      </c>
      <c r="C138" s="429" t="str">
        <f>+$C$25</f>
        <v xml:space="preserve">1. Procesos que aportan al desarrollo sostenible </v>
      </c>
      <c r="D138" s="349">
        <f t="shared" ref="D138:M140" si="12">+INDEX($D$23:$AK$133,MATCH($C138,$C$23:$C$133,0),MATCH(D$135,$D$22:$AK$22,0))</f>
        <v>48312000</v>
      </c>
      <c r="E138" s="350">
        <f t="shared" si="12"/>
        <v>18000000</v>
      </c>
      <c r="F138" s="349">
        <f t="shared" si="12"/>
        <v>0</v>
      </c>
      <c r="G138" s="350">
        <f t="shared" si="12"/>
        <v>0</v>
      </c>
      <c r="H138" s="349">
        <f t="shared" si="12"/>
        <v>0</v>
      </c>
      <c r="I138" s="350">
        <f t="shared" si="12"/>
        <v>0</v>
      </c>
      <c r="J138" s="349">
        <f t="shared" si="12"/>
        <v>0</v>
      </c>
      <c r="K138" s="350">
        <f t="shared" si="12"/>
        <v>0</v>
      </c>
      <c r="L138" s="349">
        <f t="shared" si="12"/>
        <v>1000000</v>
      </c>
      <c r="M138" s="350">
        <f t="shared" si="12"/>
        <v>5400000</v>
      </c>
      <c r="N138" s="349">
        <f t="shared" ref="N138:W140" si="13">+INDEX($D$23:$AK$133,MATCH($C138,$C$23:$C$133,0),MATCH(N$135,$D$22:$AK$22,0))</f>
        <v>0</v>
      </c>
      <c r="O138" s="350">
        <f t="shared" si="13"/>
        <v>5000000</v>
      </c>
      <c r="P138" s="349">
        <f t="shared" si="13"/>
        <v>0</v>
      </c>
      <c r="Q138" s="350">
        <f t="shared" si="13"/>
        <v>0</v>
      </c>
      <c r="R138" s="349">
        <f t="shared" si="13"/>
        <v>1000000</v>
      </c>
      <c r="S138" s="350">
        <f t="shared" si="13"/>
        <v>1000000</v>
      </c>
      <c r="T138" s="349">
        <f t="shared" si="13"/>
        <v>1400000</v>
      </c>
      <c r="U138" s="350">
        <f t="shared" si="13"/>
        <v>600000</v>
      </c>
      <c r="V138" s="349">
        <f t="shared" si="13"/>
        <v>0</v>
      </c>
      <c r="W138" s="350">
        <f t="shared" si="13"/>
        <v>0</v>
      </c>
      <c r="X138" s="349">
        <f t="shared" ref="X138:AG140" si="14">+INDEX($D$23:$AK$133,MATCH($C138,$C$23:$C$133,0),MATCH(X$135,$D$22:$AK$22,0))</f>
        <v>0</v>
      </c>
      <c r="Y138" s="350">
        <f t="shared" si="14"/>
        <v>0</v>
      </c>
      <c r="Z138" s="349">
        <f t="shared" si="14"/>
        <v>5149000</v>
      </c>
      <c r="AA138" s="350">
        <f t="shared" si="14"/>
        <v>4600000</v>
      </c>
      <c r="AB138" s="349">
        <f t="shared" si="14"/>
        <v>0</v>
      </c>
      <c r="AC138" s="350">
        <f t="shared" si="14"/>
        <v>0</v>
      </c>
      <c r="AD138" s="349">
        <f t="shared" si="14"/>
        <v>0</v>
      </c>
      <c r="AE138" s="351">
        <f t="shared" si="14"/>
        <v>0</v>
      </c>
      <c r="AF138" s="353">
        <f t="shared" si="14"/>
        <v>56861000</v>
      </c>
      <c r="AG138" s="354">
        <f t="shared" si="14"/>
        <v>34600000</v>
      </c>
      <c r="AH138" s="343">
        <f>+AF138+AG138</f>
        <v>91461000</v>
      </c>
    </row>
    <row r="139" spans="2:37" ht="36" customHeight="1" outlineLevel="1" thickTop="1" thickBot="1" x14ac:dyDescent="0.3">
      <c r="B139" s="370" t="s">
        <v>818</v>
      </c>
      <c r="C139" s="429" t="str">
        <f>+$C$47</f>
        <v xml:space="preserve">2. Procesos que aportan a la competitividad, la planificación y el ordenamiento del territorio </v>
      </c>
      <c r="D139" s="349">
        <f t="shared" si="12"/>
        <v>34000000</v>
      </c>
      <c r="E139" s="350">
        <f t="shared" si="12"/>
        <v>8000000</v>
      </c>
      <c r="F139" s="349">
        <f t="shared" si="12"/>
        <v>0</v>
      </c>
      <c r="G139" s="350">
        <f t="shared" si="12"/>
        <v>0</v>
      </c>
      <c r="H139" s="349">
        <f t="shared" si="12"/>
        <v>0</v>
      </c>
      <c r="I139" s="350">
        <f t="shared" si="12"/>
        <v>0</v>
      </c>
      <c r="J139" s="349">
        <f t="shared" si="12"/>
        <v>0</v>
      </c>
      <c r="K139" s="350">
        <f t="shared" si="12"/>
        <v>0</v>
      </c>
      <c r="L139" s="349">
        <f t="shared" si="12"/>
        <v>500000</v>
      </c>
      <c r="M139" s="350">
        <f t="shared" si="12"/>
        <v>100000</v>
      </c>
      <c r="N139" s="349">
        <f t="shared" si="13"/>
        <v>12500000</v>
      </c>
      <c r="O139" s="350">
        <f t="shared" si="13"/>
        <v>0</v>
      </c>
      <c r="P139" s="349">
        <f t="shared" si="13"/>
        <v>0</v>
      </c>
      <c r="Q139" s="350">
        <f t="shared" si="13"/>
        <v>0</v>
      </c>
      <c r="R139" s="349">
        <f t="shared" si="13"/>
        <v>2500000</v>
      </c>
      <c r="S139" s="350">
        <f t="shared" si="13"/>
        <v>1000000</v>
      </c>
      <c r="T139" s="349">
        <f t="shared" si="13"/>
        <v>800000</v>
      </c>
      <c r="U139" s="350">
        <f t="shared" si="13"/>
        <v>200000</v>
      </c>
      <c r="V139" s="349">
        <f t="shared" si="13"/>
        <v>0</v>
      </c>
      <c r="W139" s="350">
        <f t="shared" si="13"/>
        <v>0</v>
      </c>
      <c r="X139" s="349">
        <f t="shared" si="14"/>
        <v>0</v>
      </c>
      <c r="Y139" s="350">
        <f t="shared" si="14"/>
        <v>0</v>
      </c>
      <c r="Z139" s="349">
        <f t="shared" si="14"/>
        <v>5000000</v>
      </c>
      <c r="AA139" s="350">
        <f t="shared" si="14"/>
        <v>1000000</v>
      </c>
      <c r="AB139" s="349">
        <f t="shared" si="14"/>
        <v>0</v>
      </c>
      <c r="AC139" s="350">
        <f t="shared" si="14"/>
        <v>0</v>
      </c>
      <c r="AD139" s="349">
        <f t="shared" si="14"/>
        <v>0</v>
      </c>
      <c r="AE139" s="351">
        <f t="shared" si="14"/>
        <v>0</v>
      </c>
      <c r="AF139" s="353">
        <f t="shared" si="14"/>
        <v>55300000</v>
      </c>
      <c r="AG139" s="354">
        <f t="shared" si="14"/>
        <v>10300000</v>
      </c>
      <c r="AH139" s="343">
        <f t="shared" ref="AH139:AH142" si="15">+AF139+AG139</f>
        <v>65600000</v>
      </c>
    </row>
    <row r="140" spans="2:37" ht="24.75" customHeight="1" outlineLevel="1" thickTop="1" thickBot="1" x14ac:dyDescent="0.3">
      <c r="B140" s="370" t="s">
        <v>819</v>
      </c>
      <c r="C140" s="429" t="str">
        <f>+$C$69</f>
        <v>3. Procesos que aportan a la integración académica</v>
      </c>
      <c r="D140" s="349">
        <f t="shared" si="12"/>
        <v>6000000</v>
      </c>
      <c r="E140" s="350">
        <f t="shared" si="12"/>
        <v>1000000</v>
      </c>
      <c r="F140" s="349">
        <f t="shared" si="12"/>
        <v>0</v>
      </c>
      <c r="G140" s="350">
        <f t="shared" si="12"/>
        <v>0</v>
      </c>
      <c r="H140" s="349">
        <f t="shared" si="12"/>
        <v>0</v>
      </c>
      <c r="I140" s="350">
        <f t="shared" si="12"/>
        <v>0</v>
      </c>
      <c r="J140" s="349">
        <f t="shared" si="12"/>
        <v>0</v>
      </c>
      <c r="K140" s="350">
        <f t="shared" si="12"/>
        <v>0</v>
      </c>
      <c r="L140" s="349">
        <f t="shared" si="12"/>
        <v>0</v>
      </c>
      <c r="M140" s="350">
        <f t="shared" si="12"/>
        <v>0</v>
      </c>
      <c r="N140" s="349">
        <f t="shared" si="13"/>
        <v>0</v>
      </c>
      <c r="O140" s="350">
        <f t="shared" si="13"/>
        <v>0</v>
      </c>
      <c r="P140" s="349">
        <f t="shared" si="13"/>
        <v>0</v>
      </c>
      <c r="Q140" s="350">
        <f t="shared" si="13"/>
        <v>0</v>
      </c>
      <c r="R140" s="349">
        <f t="shared" si="13"/>
        <v>1600000</v>
      </c>
      <c r="S140" s="350">
        <f t="shared" si="13"/>
        <v>1000000</v>
      </c>
      <c r="T140" s="349">
        <f t="shared" si="13"/>
        <v>400000</v>
      </c>
      <c r="U140" s="350">
        <f t="shared" si="13"/>
        <v>100000</v>
      </c>
      <c r="V140" s="349">
        <f t="shared" si="13"/>
        <v>0</v>
      </c>
      <c r="W140" s="350">
        <f t="shared" si="13"/>
        <v>0</v>
      </c>
      <c r="X140" s="349">
        <f t="shared" si="14"/>
        <v>0</v>
      </c>
      <c r="Y140" s="350">
        <f t="shared" si="14"/>
        <v>0</v>
      </c>
      <c r="Z140" s="349">
        <f t="shared" si="14"/>
        <v>0</v>
      </c>
      <c r="AA140" s="350">
        <f t="shared" si="14"/>
        <v>0</v>
      </c>
      <c r="AB140" s="349">
        <f t="shared" si="14"/>
        <v>0</v>
      </c>
      <c r="AC140" s="350">
        <f t="shared" si="14"/>
        <v>0</v>
      </c>
      <c r="AD140" s="349">
        <f t="shared" si="14"/>
        <v>0</v>
      </c>
      <c r="AE140" s="351">
        <f t="shared" si="14"/>
        <v>0</v>
      </c>
      <c r="AF140" s="353">
        <f t="shared" si="14"/>
        <v>8000000</v>
      </c>
      <c r="AG140" s="354">
        <f t="shared" si="14"/>
        <v>2100000</v>
      </c>
      <c r="AH140" s="343">
        <f t="shared" si="15"/>
        <v>10100000</v>
      </c>
    </row>
    <row r="141" spans="2:37" ht="4.5" customHeight="1" outlineLevel="1" thickTop="1" thickBot="1" x14ac:dyDescent="0.3">
      <c r="B141" s="372"/>
      <c r="C141" s="422"/>
      <c r="D141" s="352" t="str">
        <f t="shared" ref="D141:AG141" si="16">IF(SUM(D138:D140)=D142,"","Revisar Fórmula")</f>
        <v/>
      </c>
      <c r="E141" s="352" t="str">
        <f t="shared" si="16"/>
        <v/>
      </c>
      <c r="F141" s="352" t="str">
        <f t="shared" si="16"/>
        <v/>
      </c>
      <c r="G141" s="352" t="str">
        <f t="shared" si="16"/>
        <v/>
      </c>
      <c r="H141" s="352" t="str">
        <f t="shared" si="16"/>
        <v/>
      </c>
      <c r="I141" s="352" t="str">
        <f t="shared" si="16"/>
        <v/>
      </c>
      <c r="J141" s="352" t="str">
        <f t="shared" si="16"/>
        <v/>
      </c>
      <c r="K141" s="352" t="str">
        <f t="shared" si="16"/>
        <v/>
      </c>
      <c r="L141" s="352" t="str">
        <f t="shared" si="16"/>
        <v/>
      </c>
      <c r="M141" s="352" t="str">
        <f t="shared" si="16"/>
        <v/>
      </c>
      <c r="N141" s="352" t="str">
        <f t="shared" si="16"/>
        <v/>
      </c>
      <c r="O141" s="352" t="str">
        <f t="shared" si="16"/>
        <v/>
      </c>
      <c r="P141" s="352" t="str">
        <f t="shared" si="16"/>
        <v/>
      </c>
      <c r="Q141" s="352" t="str">
        <f t="shared" si="16"/>
        <v/>
      </c>
      <c r="R141" s="352" t="str">
        <f t="shared" si="16"/>
        <v/>
      </c>
      <c r="S141" s="352" t="str">
        <f t="shared" si="16"/>
        <v/>
      </c>
      <c r="T141" s="352" t="str">
        <f t="shared" si="16"/>
        <v/>
      </c>
      <c r="U141" s="352" t="str">
        <f t="shared" si="16"/>
        <v/>
      </c>
      <c r="V141" s="352" t="str">
        <f t="shared" si="16"/>
        <v/>
      </c>
      <c r="W141" s="352" t="str">
        <f t="shared" si="16"/>
        <v/>
      </c>
      <c r="X141" s="352" t="str">
        <f t="shared" si="16"/>
        <v/>
      </c>
      <c r="Y141" s="352" t="str">
        <f t="shared" si="16"/>
        <v/>
      </c>
      <c r="Z141" s="352" t="str">
        <f t="shared" si="16"/>
        <v/>
      </c>
      <c r="AA141" s="352" t="str">
        <f t="shared" si="16"/>
        <v/>
      </c>
      <c r="AB141" s="352" t="str">
        <f t="shared" si="16"/>
        <v/>
      </c>
      <c r="AC141" s="352" t="str">
        <f t="shared" si="16"/>
        <v/>
      </c>
      <c r="AD141" s="352" t="str">
        <f t="shared" si="16"/>
        <v/>
      </c>
      <c r="AE141" s="352" t="str">
        <f t="shared" si="16"/>
        <v/>
      </c>
      <c r="AF141" s="566" t="str">
        <f t="shared" si="16"/>
        <v/>
      </c>
      <c r="AG141" s="567" t="str">
        <f t="shared" si="16"/>
        <v/>
      </c>
      <c r="AH141" s="568"/>
      <c r="AI141" s="352"/>
      <c r="AJ141" s="352"/>
    </row>
    <row r="142" spans="2:37" ht="16.5" customHeight="1" outlineLevel="1" thickTop="1" thickBot="1" x14ac:dyDescent="0.3">
      <c r="B142" s="855" t="s">
        <v>828</v>
      </c>
      <c r="C142" s="856"/>
      <c r="D142" s="353">
        <f t="shared" ref="D142:AG142" si="17">+D25+D47+D69+D91+D113</f>
        <v>88312000</v>
      </c>
      <c r="E142" s="354">
        <f t="shared" si="17"/>
        <v>27000000</v>
      </c>
      <c r="F142" s="353">
        <f t="shared" si="17"/>
        <v>0</v>
      </c>
      <c r="G142" s="354">
        <f t="shared" si="17"/>
        <v>0</v>
      </c>
      <c r="H142" s="353">
        <f t="shared" si="17"/>
        <v>0</v>
      </c>
      <c r="I142" s="354">
        <f t="shared" si="17"/>
        <v>0</v>
      </c>
      <c r="J142" s="353">
        <f t="shared" si="17"/>
        <v>0</v>
      </c>
      <c r="K142" s="354">
        <f t="shared" si="17"/>
        <v>0</v>
      </c>
      <c r="L142" s="353">
        <f t="shared" si="17"/>
        <v>1500000</v>
      </c>
      <c r="M142" s="354">
        <f t="shared" si="17"/>
        <v>5500000</v>
      </c>
      <c r="N142" s="353">
        <f t="shared" si="17"/>
        <v>12500000</v>
      </c>
      <c r="O142" s="354">
        <f t="shared" si="17"/>
        <v>5000000</v>
      </c>
      <c r="P142" s="353">
        <f t="shared" si="17"/>
        <v>0</v>
      </c>
      <c r="Q142" s="354">
        <f t="shared" si="17"/>
        <v>0</v>
      </c>
      <c r="R142" s="353">
        <f t="shared" si="17"/>
        <v>5100000</v>
      </c>
      <c r="S142" s="354">
        <f t="shared" si="17"/>
        <v>3000000</v>
      </c>
      <c r="T142" s="353">
        <f t="shared" si="17"/>
        <v>2600000</v>
      </c>
      <c r="U142" s="354">
        <f t="shared" si="17"/>
        <v>900000</v>
      </c>
      <c r="V142" s="353">
        <f t="shared" si="17"/>
        <v>0</v>
      </c>
      <c r="W142" s="354">
        <f t="shared" si="17"/>
        <v>0</v>
      </c>
      <c r="X142" s="353">
        <f t="shared" si="17"/>
        <v>0</v>
      </c>
      <c r="Y142" s="354">
        <f t="shared" si="17"/>
        <v>0</v>
      </c>
      <c r="Z142" s="353">
        <f t="shared" si="17"/>
        <v>10149000</v>
      </c>
      <c r="AA142" s="354">
        <f t="shared" si="17"/>
        <v>5600000</v>
      </c>
      <c r="AB142" s="353">
        <f t="shared" si="17"/>
        <v>0</v>
      </c>
      <c r="AC142" s="354">
        <f t="shared" si="17"/>
        <v>0</v>
      </c>
      <c r="AD142" s="353">
        <f t="shared" si="17"/>
        <v>0</v>
      </c>
      <c r="AE142" s="355">
        <f t="shared" si="17"/>
        <v>0</v>
      </c>
      <c r="AF142" s="377">
        <f t="shared" si="17"/>
        <v>120161000</v>
      </c>
      <c r="AG142" s="558">
        <f t="shared" si="17"/>
        <v>47000000</v>
      </c>
      <c r="AH142" s="432">
        <f t="shared" si="15"/>
        <v>167161000</v>
      </c>
    </row>
    <row r="143" spans="2:37" ht="4.5" customHeight="1" outlineLevel="1" thickTop="1" thickBot="1" x14ac:dyDescent="0.3">
      <c r="D143" s="366"/>
      <c r="P143" s="367"/>
      <c r="Q143" s="367"/>
      <c r="R143" s="367"/>
      <c r="S143" s="367"/>
      <c r="T143" s="367"/>
      <c r="U143" s="367"/>
      <c r="V143" s="367"/>
      <c r="AF143" s="559"/>
      <c r="AG143" s="559"/>
      <c r="AH143" s="559"/>
    </row>
    <row r="144" spans="2:37" ht="16.5" customHeight="1" outlineLevel="1" thickTop="1" thickBot="1" x14ac:dyDescent="0.3">
      <c r="B144" s="853" t="s">
        <v>824</v>
      </c>
      <c r="C144" s="854" t="s">
        <v>823</v>
      </c>
      <c r="D144" s="346" t="s">
        <v>829</v>
      </c>
      <c r="E144" s="347" t="s">
        <v>830</v>
      </c>
      <c r="F144" s="346" t="s">
        <v>829</v>
      </c>
      <c r="G144" s="347" t="s">
        <v>830</v>
      </c>
      <c r="H144" s="346" t="s">
        <v>829</v>
      </c>
      <c r="I144" s="347" t="s">
        <v>830</v>
      </c>
      <c r="J144" s="346" t="s">
        <v>829</v>
      </c>
      <c r="K144" s="347" t="s">
        <v>830</v>
      </c>
      <c r="L144" s="346" t="s">
        <v>829</v>
      </c>
      <c r="M144" s="347" t="s">
        <v>830</v>
      </c>
      <c r="N144" s="346" t="s">
        <v>829</v>
      </c>
      <c r="O144" s="347" t="s">
        <v>830</v>
      </c>
      <c r="P144" s="346" t="s">
        <v>829</v>
      </c>
      <c r="Q144" s="347" t="s">
        <v>830</v>
      </c>
      <c r="R144" s="346" t="s">
        <v>829</v>
      </c>
      <c r="S144" s="347" t="s">
        <v>830</v>
      </c>
      <c r="T144" s="346" t="s">
        <v>829</v>
      </c>
      <c r="U144" s="347" t="s">
        <v>830</v>
      </c>
      <c r="V144" s="346" t="s">
        <v>829</v>
      </c>
      <c r="W144" s="347" t="s">
        <v>830</v>
      </c>
      <c r="X144" s="346" t="s">
        <v>829</v>
      </c>
      <c r="Y144" s="347" t="s">
        <v>830</v>
      </c>
      <c r="Z144" s="346" t="s">
        <v>829</v>
      </c>
      <c r="AA144" s="347" t="s">
        <v>830</v>
      </c>
      <c r="AB144" s="346" t="s">
        <v>829</v>
      </c>
      <c r="AC144" s="347" t="s">
        <v>830</v>
      </c>
      <c r="AD144" s="346" t="s">
        <v>829</v>
      </c>
      <c r="AE144" s="347" t="s">
        <v>830</v>
      </c>
      <c r="AF144" s="865" t="s">
        <v>832</v>
      </c>
      <c r="AG144" s="866"/>
      <c r="AH144" s="867"/>
    </row>
    <row r="145" spans="2:34" ht="16.5" customHeight="1" outlineLevel="1" thickTop="1" thickBot="1" x14ac:dyDescent="0.3">
      <c r="B145" s="370" t="s">
        <v>817</v>
      </c>
      <c r="C145" s="429" t="str">
        <f>+$C$25</f>
        <v xml:space="preserve">1. Procesos que aportan al desarrollo sostenible </v>
      </c>
      <c r="D145" s="349">
        <f t="shared" ref="D145:AE145" si="18">+D138*(1+$E$292)</f>
        <v>49761360</v>
      </c>
      <c r="E145" s="350">
        <f t="shared" si="18"/>
        <v>18540000</v>
      </c>
      <c r="F145" s="349">
        <f t="shared" si="18"/>
        <v>0</v>
      </c>
      <c r="G145" s="350">
        <f t="shared" si="18"/>
        <v>0</v>
      </c>
      <c r="H145" s="349">
        <f t="shared" si="18"/>
        <v>0</v>
      </c>
      <c r="I145" s="350">
        <f t="shared" si="18"/>
        <v>0</v>
      </c>
      <c r="J145" s="349">
        <f t="shared" si="18"/>
        <v>0</v>
      </c>
      <c r="K145" s="350">
        <f t="shared" si="18"/>
        <v>0</v>
      </c>
      <c r="L145" s="349">
        <f t="shared" si="18"/>
        <v>1030000</v>
      </c>
      <c r="M145" s="350">
        <f t="shared" si="18"/>
        <v>5562000</v>
      </c>
      <c r="N145" s="349">
        <f t="shared" si="18"/>
        <v>0</v>
      </c>
      <c r="O145" s="350">
        <f t="shared" si="18"/>
        <v>5150000</v>
      </c>
      <c r="P145" s="349">
        <f t="shared" si="18"/>
        <v>0</v>
      </c>
      <c r="Q145" s="350">
        <f t="shared" si="18"/>
        <v>0</v>
      </c>
      <c r="R145" s="349">
        <f t="shared" si="18"/>
        <v>1030000</v>
      </c>
      <c r="S145" s="350">
        <f t="shared" si="18"/>
        <v>1030000</v>
      </c>
      <c r="T145" s="349">
        <f t="shared" si="18"/>
        <v>1442000</v>
      </c>
      <c r="U145" s="350">
        <f t="shared" si="18"/>
        <v>618000</v>
      </c>
      <c r="V145" s="349">
        <f t="shared" si="18"/>
        <v>0</v>
      </c>
      <c r="W145" s="350">
        <f t="shared" si="18"/>
        <v>0</v>
      </c>
      <c r="X145" s="349">
        <f t="shared" si="18"/>
        <v>0</v>
      </c>
      <c r="Y145" s="350">
        <f t="shared" si="18"/>
        <v>0</v>
      </c>
      <c r="Z145" s="349">
        <f t="shared" si="18"/>
        <v>5303470</v>
      </c>
      <c r="AA145" s="350">
        <f t="shared" si="18"/>
        <v>4738000</v>
      </c>
      <c r="AB145" s="349">
        <f t="shared" si="18"/>
        <v>0</v>
      </c>
      <c r="AC145" s="350">
        <f t="shared" si="18"/>
        <v>0</v>
      </c>
      <c r="AD145" s="349">
        <f t="shared" si="18"/>
        <v>0</v>
      </c>
      <c r="AE145" s="350">
        <f t="shared" si="18"/>
        <v>0</v>
      </c>
      <c r="AF145" s="353">
        <f>SUMIF($D$137:$AE$137,AF$137,$D145:$AE145)</f>
        <v>58566830</v>
      </c>
      <c r="AG145" s="354">
        <f>SUMIF($D$137:$AE$137,AG$137,$D145:$AE145)</f>
        <v>35638000</v>
      </c>
      <c r="AH145" s="343">
        <f>+AF145+AG145</f>
        <v>94204830</v>
      </c>
    </row>
    <row r="146" spans="2:34" ht="36.75" customHeight="1" outlineLevel="1" thickTop="1" thickBot="1" x14ac:dyDescent="0.3">
      <c r="B146" s="370" t="s">
        <v>818</v>
      </c>
      <c r="C146" s="429" t="str">
        <f>+$C$47</f>
        <v xml:space="preserve">2. Procesos que aportan a la competitividad, la planificación y el ordenamiento del territorio </v>
      </c>
      <c r="D146" s="349">
        <f t="shared" ref="D146:AE146" si="19">+D139*(1+$E$292)</f>
        <v>35020000</v>
      </c>
      <c r="E146" s="350">
        <f t="shared" si="19"/>
        <v>8240000</v>
      </c>
      <c r="F146" s="349">
        <f t="shared" si="19"/>
        <v>0</v>
      </c>
      <c r="G146" s="350">
        <f t="shared" si="19"/>
        <v>0</v>
      </c>
      <c r="H146" s="349">
        <f t="shared" si="19"/>
        <v>0</v>
      </c>
      <c r="I146" s="350">
        <f t="shared" si="19"/>
        <v>0</v>
      </c>
      <c r="J146" s="349">
        <f t="shared" si="19"/>
        <v>0</v>
      </c>
      <c r="K146" s="350">
        <f t="shared" si="19"/>
        <v>0</v>
      </c>
      <c r="L146" s="349">
        <f t="shared" si="19"/>
        <v>515000</v>
      </c>
      <c r="M146" s="350">
        <f t="shared" si="19"/>
        <v>103000</v>
      </c>
      <c r="N146" s="349">
        <f t="shared" si="19"/>
        <v>12875000</v>
      </c>
      <c r="O146" s="350">
        <f t="shared" si="19"/>
        <v>0</v>
      </c>
      <c r="P146" s="349">
        <f t="shared" si="19"/>
        <v>0</v>
      </c>
      <c r="Q146" s="350">
        <f t="shared" si="19"/>
        <v>0</v>
      </c>
      <c r="R146" s="349">
        <f t="shared" si="19"/>
        <v>2575000</v>
      </c>
      <c r="S146" s="350">
        <f t="shared" si="19"/>
        <v>1030000</v>
      </c>
      <c r="T146" s="349">
        <f t="shared" si="19"/>
        <v>824000</v>
      </c>
      <c r="U146" s="350">
        <f t="shared" si="19"/>
        <v>206000</v>
      </c>
      <c r="V146" s="349">
        <f t="shared" si="19"/>
        <v>0</v>
      </c>
      <c r="W146" s="350">
        <f t="shared" si="19"/>
        <v>0</v>
      </c>
      <c r="X146" s="349">
        <f t="shared" si="19"/>
        <v>0</v>
      </c>
      <c r="Y146" s="350">
        <f t="shared" si="19"/>
        <v>0</v>
      </c>
      <c r="Z146" s="349">
        <f t="shared" si="19"/>
        <v>5150000</v>
      </c>
      <c r="AA146" s="350">
        <f t="shared" si="19"/>
        <v>1030000</v>
      </c>
      <c r="AB146" s="349">
        <f t="shared" si="19"/>
        <v>0</v>
      </c>
      <c r="AC146" s="350">
        <f t="shared" si="19"/>
        <v>0</v>
      </c>
      <c r="AD146" s="349">
        <f t="shared" si="19"/>
        <v>0</v>
      </c>
      <c r="AE146" s="350">
        <f t="shared" si="19"/>
        <v>0</v>
      </c>
      <c r="AF146" s="353">
        <f t="shared" ref="AF146:AG147" si="20">SUMIF($D$137:$AE$137,AF$137,$D146:$AE146)</f>
        <v>56959000</v>
      </c>
      <c r="AG146" s="354">
        <f t="shared" si="20"/>
        <v>10609000</v>
      </c>
      <c r="AH146" s="343">
        <f t="shared" ref="AH146:AH149" si="21">+AF146+AG146</f>
        <v>67568000</v>
      </c>
    </row>
    <row r="147" spans="2:34" ht="24.75" customHeight="1" outlineLevel="1" thickTop="1" thickBot="1" x14ac:dyDescent="0.3">
      <c r="B147" s="370" t="s">
        <v>819</v>
      </c>
      <c r="C147" s="429" t="str">
        <f>+$C$69</f>
        <v>3. Procesos que aportan a la integración académica</v>
      </c>
      <c r="D147" s="349">
        <f t="shared" ref="D147:AE147" si="22">+D140*(1+$E$292)</f>
        <v>6180000</v>
      </c>
      <c r="E147" s="350">
        <f t="shared" si="22"/>
        <v>1030000</v>
      </c>
      <c r="F147" s="349">
        <f t="shared" si="22"/>
        <v>0</v>
      </c>
      <c r="G147" s="350">
        <f t="shared" si="22"/>
        <v>0</v>
      </c>
      <c r="H147" s="349">
        <f t="shared" si="22"/>
        <v>0</v>
      </c>
      <c r="I147" s="350">
        <f t="shared" si="22"/>
        <v>0</v>
      </c>
      <c r="J147" s="349">
        <f t="shared" si="22"/>
        <v>0</v>
      </c>
      <c r="K147" s="350">
        <f t="shared" si="22"/>
        <v>0</v>
      </c>
      <c r="L147" s="349">
        <f t="shared" si="22"/>
        <v>0</v>
      </c>
      <c r="M147" s="350">
        <f t="shared" si="22"/>
        <v>0</v>
      </c>
      <c r="N147" s="349">
        <f t="shared" si="22"/>
        <v>0</v>
      </c>
      <c r="O147" s="350">
        <f t="shared" si="22"/>
        <v>0</v>
      </c>
      <c r="P147" s="349">
        <f t="shared" si="22"/>
        <v>0</v>
      </c>
      <c r="Q147" s="350">
        <f t="shared" si="22"/>
        <v>0</v>
      </c>
      <c r="R147" s="349">
        <f t="shared" si="22"/>
        <v>1648000</v>
      </c>
      <c r="S147" s="350">
        <f t="shared" si="22"/>
        <v>1030000</v>
      </c>
      <c r="T147" s="349">
        <f t="shared" si="22"/>
        <v>412000</v>
      </c>
      <c r="U147" s="350">
        <f t="shared" si="22"/>
        <v>103000</v>
      </c>
      <c r="V147" s="349">
        <f t="shared" si="22"/>
        <v>0</v>
      </c>
      <c r="W147" s="350">
        <f t="shared" si="22"/>
        <v>0</v>
      </c>
      <c r="X147" s="349">
        <f t="shared" si="22"/>
        <v>0</v>
      </c>
      <c r="Y147" s="350">
        <f t="shared" si="22"/>
        <v>0</v>
      </c>
      <c r="Z147" s="349">
        <f t="shared" si="22"/>
        <v>0</v>
      </c>
      <c r="AA147" s="350">
        <f t="shared" si="22"/>
        <v>0</v>
      </c>
      <c r="AB147" s="349">
        <f t="shared" si="22"/>
        <v>0</v>
      </c>
      <c r="AC147" s="350">
        <f t="shared" si="22"/>
        <v>0</v>
      </c>
      <c r="AD147" s="349">
        <f t="shared" si="22"/>
        <v>0</v>
      </c>
      <c r="AE147" s="350">
        <f t="shared" si="22"/>
        <v>0</v>
      </c>
      <c r="AF147" s="353">
        <f t="shared" si="20"/>
        <v>8240000</v>
      </c>
      <c r="AG147" s="354">
        <f t="shared" si="20"/>
        <v>2163000</v>
      </c>
      <c r="AH147" s="343">
        <f t="shared" si="21"/>
        <v>10403000</v>
      </c>
    </row>
    <row r="148" spans="2:34" ht="4.5" customHeight="1" outlineLevel="1" thickTop="1" thickBot="1" x14ac:dyDescent="0.3">
      <c r="B148" s="372"/>
      <c r="C148" s="422"/>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566"/>
      <c r="AG148" s="567"/>
      <c r="AH148" s="568">
        <f t="shared" si="21"/>
        <v>0</v>
      </c>
    </row>
    <row r="149" spans="2:34" ht="16.5" customHeight="1" outlineLevel="1" thickTop="1" thickBot="1" x14ac:dyDescent="0.3">
      <c r="B149" s="855" t="s">
        <v>828</v>
      </c>
      <c r="C149" s="856"/>
      <c r="D149" s="356">
        <f t="shared" ref="D149:AG149" si="23">SUM(D145:D147)</f>
        <v>90961360</v>
      </c>
      <c r="E149" s="354">
        <f t="shared" si="23"/>
        <v>27810000</v>
      </c>
      <c r="F149" s="353">
        <f t="shared" si="23"/>
        <v>0</v>
      </c>
      <c r="G149" s="354">
        <f t="shared" si="23"/>
        <v>0</v>
      </c>
      <c r="H149" s="353">
        <f t="shared" si="23"/>
        <v>0</v>
      </c>
      <c r="I149" s="354">
        <f t="shared" si="23"/>
        <v>0</v>
      </c>
      <c r="J149" s="353">
        <f t="shared" si="23"/>
        <v>0</v>
      </c>
      <c r="K149" s="354">
        <f t="shared" si="23"/>
        <v>0</v>
      </c>
      <c r="L149" s="353">
        <f t="shared" si="23"/>
        <v>1545000</v>
      </c>
      <c r="M149" s="354">
        <f t="shared" si="23"/>
        <v>5665000</v>
      </c>
      <c r="N149" s="353">
        <f t="shared" si="23"/>
        <v>12875000</v>
      </c>
      <c r="O149" s="354">
        <f t="shared" si="23"/>
        <v>5150000</v>
      </c>
      <c r="P149" s="353">
        <f t="shared" si="23"/>
        <v>0</v>
      </c>
      <c r="Q149" s="354">
        <f t="shared" si="23"/>
        <v>0</v>
      </c>
      <c r="R149" s="353">
        <f t="shared" si="23"/>
        <v>5253000</v>
      </c>
      <c r="S149" s="354">
        <f t="shared" si="23"/>
        <v>3090000</v>
      </c>
      <c r="T149" s="353">
        <f t="shared" si="23"/>
        <v>2678000</v>
      </c>
      <c r="U149" s="354">
        <f t="shared" si="23"/>
        <v>927000</v>
      </c>
      <c r="V149" s="353">
        <f t="shared" si="23"/>
        <v>0</v>
      </c>
      <c r="W149" s="354">
        <f t="shared" si="23"/>
        <v>0</v>
      </c>
      <c r="X149" s="353">
        <f t="shared" si="23"/>
        <v>0</v>
      </c>
      <c r="Y149" s="354">
        <f t="shared" si="23"/>
        <v>0</v>
      </c>
      <c r="Z149" s="353">
        <f t="shared" si="23"/>
        <v>10453470</v>
      </c>
      <c r="AA149" s="354">
        <f t="shared" si="23"/>
        <v>5768000</v>
      </c>
      <c r="AB149" s="353">
        <f t="shared" si="23"/>
        <v>0</v>
      </c>
      <c r="AC149" s="354">
        <f t="shared" si="23"/>
        <v>0</v>
      </c>
      <c r="AD149" s="353">
        <f t="shared" si="23"/>
        <v>0</v>
      </c>
      <c r="AE149" s="354">
        <f t="shared" si="23"/>
        <v>0</v>
      </c>
      <c r="AF149" s="377">
        <f t="shared" si="23"/>
        <v>123765830</v>
      </c>
      <c r="AG149" s="558">
        <f t="shared" si="23"/>
        <v>48410000</v>
      </c>
      <c r="AH149" s="432">
        <f t="shared" si="21"/>
        <v>172175830</v>
      </c>
    </row>
    <row r="150" spans="2:34" ht="4.5" customHeight="1" outlineLevel="1" thickTop="1" thickBot="1" x14ac:dyDescent="0.3">
      <c r="P150" s="367"/>
      <c r="Q150" s="367"/>
      <c r="R150" s="367"/>
      <c r="S150" s="367"/>
      <c r="T150" s="367"/>
      <c r="U150" s="367"/>
      <c r="V150" s="367"/>
      <c r="AF150" s="559"/>
      <c r="AG150" s="559"/>
      <c r="AH150" s="559"/>
    </row>
    <row r="151" spans="2:34" ht="16.5" customHeight="1" outlineLevel="1" thickTop="1" thickBot="1" x14ac:dyDescent="0.3">
      <c r="B151" s="853" t="s">
        <v>825</v>
      </c>
      <c r="C151" s="854" t="s">
        <v>823</v>
      </c>
      <c r="D151" s="346" t="s">
        <v>829</v>
      </c>
      <c r="E151" s="347" t="s">
        <v>830</v>
      </c>
      <c r="F151" s="346" t="s">
        <v>829</v>
      </c>
      <c r="G151" s="347" t="s">
        <v>830</v>
      </c>
      <c r="H151" s="346" t="s">
        <v>829</v>
      </c>
      <c r="I151" s="347" t="s">
        <v>830</v>
      </c>
      <c r="J151" s="346" t="s">
        <v>829</v>
      </c>
      <c r="K151" s="347" t="s">
        <v>830</v>
      </c>
      <c r="L151" s="346" t="s">
        <v>829</v>
      </c>
      <c r="M151" s="347" t="s">
        <v>830</v>
      </c>
      <c r="N151" s="346" t="s">
        <v>829</v>
      </c>
      <c r="O151" s="347" t="s">
        <v>830</v>
      </c>
      <c r="P151" s="346" t="s">
        <v>829</v>
      </c>
      <c r="Q151" s="347" t="s">
        <v>830</v>
      </c>
      <c r="R151" s="346" t="s">
        <v>829</v>
      </c>
      <c r="S151" s="347" t="s">
        <v>830</v>
      </c>
      <c r="T151" s="346" t="s">
        <v>829</v>
      </c>
      <c r="U151" s="347" t="s">
        <v>830</v>
      </c>
      <c r="V151" s="346" t="s">
        <v>829</v>
      </c>
      <c r="W151" s="347" t="s">
        <v>830</v>
      </c>
      <c r="X151" s="346" t="s">
        <v>829</v>
      </c>
      <c r="Y151" s="347" t="s">
        <v>830</v>
      </c>
      <c r="Z151" s="346" t="s">
        <v>829</v>
      </c>
      <c r="AA151" s="347" t="s">
        <v>830</v>
      </c>
      <c r="AB151" s="346" t="s">
        <v>829</v>
      </c>
      <c r="AC151" s="347" t="s">
        <v>830</v>
      </c>
      <c r="AD151" s="346" t="s">
        <v>829</v>
      </c>
      <c r="AE151" s="347" t="s">
        <v>830</v>
      </c>
      <c r="AF151" s="865" t="s">
        <v>833</v>
      </c>
      <c r="AG151" s="866"/>
      <c r="AH151" s="867"/>
    </row>
    <row r="152" spans="2:34" ht="16.5" customHeight="1" outlineLevel="1" thickTop="1" thickBot="1" x14ac:dyDescent="0.3">
      <c r="B152" s="370" t="s">
        <v>817</v>
      </c>
      <c r="C152" s="429" t="str">
        <f>+$C$25</f>
        <v xml:space="preserve">1. Procesos que aportan al desarrollo sostenible </v>
      </c>
      <c r="D152" s="349">
        <f t="shared" ref="D152:AE152" si="24">+D145*(1+$E$292)</f>
        <v>51254200.800000004</v>
      </c>
      <c r="E152" s="350">
        <f t="shared" si="24"/>
        <v>19096200</v>
      </c>
      <c r="F152" s="349">
        <f t="shared" si="24"/>
        <v>0</v>
      </c>
      <c r="G152" s="350">
        <f t="shared" si="24"/>
        <v>0</v>
      </c>
      <c r="H152" s="349">
        <f t="shared" si="24"/>
        <v>0</v>
      </c>
      <c r="I152" s="350">
        <f t="shared" si="24"/>
        <v>0</v>
      </c>
      <c r="J152" s="349">
        <f t="shared" si="24"/>
        <v>0</v>
      </c>
      <c r="K152" s="350">
        <f t="shared" si="24"/>
        <v>0</v>
      </c>
      <c r="L152" s="349">
        <f t="shared" si="24"/>
        <v>1060900</v>
      </c>
      <c r="M152" s="350">
        <f t="shared" si="24"/>
        <v>5728860</v>
      </c>
      <c r="N152" s="349">
        <f t="shared" si="24"/>
        <v>0</v>
      </c>
      <c r="O152" s="350">
        <f t="shared" si="24"/>
        <v>5304500</v>
      </c>
      <c r="P152" s="349">
        <f t="shared" si="24"/>
        <v>0</v>
      </c>
      <c r="Q152" s="350">
        <f t="shared" si="24"/>
        <v>0</v>
      </c>
      <c r="R152" s="349">
        <f t="shared" si="24"/>
        <v>1060900</v>
      </c>
      <c r="S152" s="350">
        <f t="shared" si="24"/>
        <v>1060900</v>
      </c>
      <c r="T152" s="349">
        <f t="shared" si="24"/>
        <v>1485260</v>
      </c>
      <c r="U152" s="350">
        <f t="shared" si="24"/>
        <v>636540</v>
      </c>
      <c r="V152" s="349">
        <f t="shared" si="24"/>
        <v>0</v>
      </c>
      <c r="W152" s="350">
        <f t="shared" si="24"/>
        <v>0</v>
      </c>
      <c r="X152" s="349">
        <f t="shared" si="24"/>
        <v>0</v>
      </c>
      <c r="Y152" s="350">
        <f t="shared" si="24"/>
        <v>0</v>
      </c>
      <c r="Z152" s="349">
        <f t="shared" si="24"/>
        <v>5462574.1000000006</v>
      </c>
      <c r="AA152" s="350">
        <f t="shared" si="24"/>
        <v>4880140</v>
      </c>
      <c r="AB152" s="349">
        <f t="shared" si="24"/>
        <v>0</v>
      </c>
      <c r="AC152" s="350">
        <f t="shared" si="24"/>
        <v>0</v>
      </c>
      <c r="AD152" s="349">
        <f t="shared" si="24"/>
        <v>0</v>
      </c>
      <c r="AE152" s="350">
        <f t="shared" si="24"/>
        <v>0</v>
      </c>
      <c r="AF152" s="353">
        <f>SUMIF($D$137:$AE$137,AF$137,$D152:$AE152)</f>
        <v>60323834.900000006</v>
      </c>
      <c r="AG152" s="354">
        <f>SUMIF($D$137:$AE$137,AG$137,$D152:$AE152)</f>
        <v>36707140</v>
      </c>
      <c r="AH152" s="343">
        <f>+AF152+AG152</f>
        <v>97030974.900000006</v>
      </c>
    </row>
    <row r="153" spans="2:34" ht="27" customHeight="1" outlineLevel="1" thickTop="1" thickBot="1" x14ac:dyDescent="0.3">
      <c r="B153" s="370" t="s">
        <v>818</v>
      </c>
      <c r="C153" s="429" t="str">
        <f>+$C$47</f>
        <v xml:space="preserve">2. Procesos que aportan a la competitividad, la planificación y el ordenamiento del territorio </v>
      </c>
      <c r="D153" s="349">
        <f t="shared" ref="D153:AE153" si="25">+D146*(1+$E$292)</f>
        <v>36070600</v>
      </c>
      <c r="E153" s="350">
        <f t="shared" si="25"/>
        <v>8487200</v>
      </c>
      <c r="F153" s="349">
        <f t="shared" si="25"/>
        <v>0</v>
      </c>
      <c r="G153" s="350">
        <f t="shared" si="25"/>
        <v>0</v>
      </c>
      <c r="H153" s="349">
        <f t="shared" si="25"/>
        <v>0</v>
      </c>
      <c r="I153" s="350">
        <f t="shared" si="25"/>
        <v>0</v>
      </c>
      <c r="J153" s="349">
        <f t="shared" si="25"/>
        <v>0</v>
      </c>
      <c r="K153" s="350">
        <f t="shared" si="25"/>
        <v>0</v>
      </c>
      <c r="L153" s="349">
        <f t="shared" si="25"/>
        <v>530450</v>
      </c>
      <c r="M153" s="350">
        <f t="shared" si="25"/>
        <v>106090</v>
      </c>
      <c r="N153" s="349">
        <f t="shared" si="25"/>
        <v>13261250</v>
      </c>
      <c r="O153" s="350">
        <f t="shared" si="25"/>
        <v>0</v>
      </c>
      <c r="P153" s="349">
        <f t="shared" si="25"/>
        <v>0</v>
      </c>
      <c r="Q153" s="350">
        <f t="shared" si="25"/>
        <v>0</v>
      </c>
      <c r="R153" s="349">
        <f t="shared" si="25"/>
        <v>2652250</v>
      </c>
      <c r="S153" s="350">
        <f t="shared" si="25"/>
        <v>1060900</v>
      </c>
      <c r="T153" s="349">
        <f t="shared" si="25"/>
        <v>848720</v>
      </c>
      <c r="U153" s="350">
        <f t="shared" si="25"/>
        <v>212180</v>
      </c>
      <c r="V153" s="349">
        <f t="shared" si="25"/>
        <v>0</v>
      </c>
      <c r="W153" s="350">
        <f t="shared" si="25"/>
        <v>0</v>
      </c>
      <c r="X153" s="349">
        <f t="shared" si="25"/>
        <v>0</v>
      </c>
      <c r="Y153" s="350">
        <f t="shared" si="25"/>
        <v>0</v>
      </c>
      <c r="Z153" s="349">
        <f t="shared" si="25"/>
        <v>5304500</v>
      </c>
      <c r="AA153" s="350">
        <f t="shared" si="25"/>
        <v>1060900</v>
      </c>
      <c r="AB153" s="349">
        <f t="shared" si="25"/>
        <v>0</v>
      </c>
      <c r="AC153" s="350">
        <f t="shared" si="25"/>
        <v>0</v>
      </c>
      <c r="AD153" s="349">
        <f t="shared" si="25"/>
        <v>0</v>
      </c>
      <c r="AE153" s="350">
        <f t="shared" si="25"/>
        <v>0</v>
      </c>
      <c r="AF153" s="353">
        <f t="shared" ref="AF153:AG154" si="26">SUMIF($D$137:$AE$137,AF$137,$D153:$AE153)</f>
        <v>58667770</v>
      </c>
      <c r="AG153" s="354">
        <f t="shared" si="26"/>
        <v>10927270</v>
      </c>
      <c r="AH153" s="343">
        <f t="shared" ref="AH153:AH156" si="27">+AF153+AG153</f>
        <v>69595040</v>
      </c>
    </row>
    <row r="154" spans="2:34" ht="16.5" customHeight="1" outlineLevel="1" thickTop="1" thickBot="1" x14ac:dyDescent="0.3">
      <c r="B154" s="370" t="s">
        <v>819</v>
      </c>
      <c r="C154" s="429" t="str">
        <f>+$C$69</f>
        <v>3. Procesos que aportan a la integración académica</v>
      </c>
      <c r="D154" s="349">
        <f t="shared" ref="D154:AE154" si="28">+D147*(1+$E$292)</f>
        <v>6365400</v>
      </c>
      <c r="E154" s="350">
        <f t="shared" si="28"/>
        <v>1060900</v>
      </c>
      <c r="F154" s="349">
        <f t="shared" si="28"/>
        <v>0</v>
      </c>
      <c r="G154" s="350">
        <f t="shared" si="28"/>
        <v>0</v>
      </c>
      <c r="H154" s="349">
        <f t="shared" si="28"/>
        <v>0</v>
      </c>
      <c r="I154" s="350">
        <f t="shared" si="28"/>
        <v>0</v>
      </c>
      <c r="J154" s="349">
        <f t="shared" si="28"/>
        <v>0</v>
      </c>
      <c r="K154" s="350">
        <f t="shared" si="28"/>
        <v>0</v>
      </c>
      <c r="L154" s="349">
        <f t="shared" si="28"/>
        <v>0</v>
      </c>
      <c r="M154" s="350">
        <f t="shared" si="28"/>
        <v>0</v>
      </c>
      <c r="N154" s="349">
        <f t="shared" si="28"/>
        <v>0</v>
      </c>
      <c r="O154" s="350">
        <f t="shared" si="28"/>
        <v>0</v>
      </c>
      <c r="P154" s="349">
        <f t="shared" si="28"/>
        <v>0</v>
      </c>
      <c r="Q154" s="350">
        <f t="shared" si="28"/>
        <v>0</v>
      </c>
      <c r="R154" s="349">
        <f t="shared" si="28"/>
        <v>1697440</v>
      </c>
      <c r="S154" s="350">
        <f t="shared" si="28"/>
        <v>1060900</v>
      </c>
      <c r="T154" s="349">
        <f t="shared" si="28"/>
        <v>424360</v>
      </c>
      <c r="U154" s="350">
        <f t="shared" si="28"/>
        <v>106090</v>
      </c>
      <c r="V154" s="349">
        <f t="shared" si="28"/>
        <v>0</v>
      </c>
      <c r="W154" s="350">
        <f t="shared" si="28"/>
        <v>0</v>
      </c>
      <c r="X154" s="349">
        <f t="shared" si="28"/>
        <v>0</v>
      </c>
      <c r="Y154" s="350">
        <f t="shared" si="28"/>
        <v>0</v>
      </c>
      <c r="Z154" s="349">
        <f t="shared" si="28"/>
        <v>0</v>
      </c>
      <c r="AA154" s="350">
        <f t="shared" si="28"/>
        <v>0</v>
      </c>
      <c r="AB154" s="349">
        <f t="shared" si="28"/>
        <v>0</v>
      </c>
      <c r="AC154" s="350">
        <f t="shared" si="28"/>
        <v>0</v>
      </c>
      <c r="AD154" s="349">
        <f t="shared" si="28"/>
        <v>0</v>
      </c>
      <c r="AE154" s="350">
        <f t="shared" si="28"/>
        <v>0</v>
      </c>
      <c r="AF154" s="353">
        <f t="shared" si="26"/>
        <v>8487200</v>
      </c>
      <c r="AG154" s="354">
        <f t="shared" si="26"/>
        <v>2227890</v>
      </c>
      <c r="AH154" s="343">
        <f t="shared" si="27"/>
        <v>10715090</v>
      </c>
    </row>
    <row r="155" spans="2:34" ht="2.25" customHeight="1" outlineLevel="1" thickTop="1" thickBot="1" x14ac:dyDescent="0.3">
      <c r="B155" s="372"/>
      <c r="C155" s="422"/>
      <c r="D155" s="352"/>
      <c r="E155" s="352"/>
      <c r="F155" s="352"/>
      <c r="G155" s="352"/>
      <c r="H155" s="352"/>
      <c r="I155" s="352"/>
      <c r="J155" s="352"/>
      <c r="K155" s="352"/>
      <c r="L155" s="352"/>
      <c r="M155" s="352"/>
      <c r="N155" s="352"/>
      <c r="O155" s="352"/>
      <c r="P155" s="352"/>
      <c r="Q155" s="352"/>
      <c r="R155" s="352"/>
      <c r="S155" s="352"/>
      <c r="T155" s="352"/>
      <c r="U155" s="352"/>
      <c r="V155" s="352"/>
      <c r="W155" s="352"/>
      <c r="X155" s="352"/>
      <c r="Y155" s="352"/>
      <c r="Z155" s="352"/>
      <c r="AA155" s="352"/>
      <c r="AB155" s="352"/>
      <c r="AC155" s="352"/>
      <c r="AD155" s="352"/>
      <c r="AE155" s="352"/>
      <c r="AF155" s="566"/>
      <c r="AG155" s="567"/>
      <c r="AH155" s="568">
        <f t="shared" si="27"/>
        <v>0</v>
      </c>
    </row>
    <row r="156" spans="2:34" ht="16.5" customHeight="1" outlineLevel="1" thickTop="1" thickBot="1" x14ac:dyDescent="0.3">
      <c r="B156" s="855" t="s">
        <v>828</v>
      </c>
      <c r="C156" s="856"/>
      <c r="D156" s="356">
        <f t="shared" ref="D156:AG156" si="29">SUM(D152:D154)</f>
        <v>93690200.800000012</v>
      </c>
      <c r="E156" s="354">
        <f t="shared" si="29"/>
        <v>28644300</v>
      </c>
      <c r="F156" s="353">
        <f t="shared" si="29"/>
        <v>0</v>
      </c>
      <c r="G156" s="354">
        <f t="shared" si="29"/>
        <v>0</v>
      </c>
      <c r="H156" s="353">
        <f t="shared" si="29"/>
        <v>0</v>
      </c>
      <c r="I156" s="354">
        <f t="shared" si="29"/>
        <v>0</v>
      </c>
      <c r="J156" s="353">
        <f t="shared" si="29"/>
        <v>0</v>
      </c>
      <c r="K156" s="354">
        <f t="shared" si="29"/>
        <v>0</v>
      </c>
      <c r="L156" s="353">
        <f t="shared" si="29"/>
        <v>1591350</v>
      </c>
      <c r="M156" s="354">
        <f t="shared" si="29"/>
        <v>5834950</v>
      </c>
      <c r="N156" s="353">
        <f t="shared" si="29"/>
        <v>13261250</v>
      </c>
      <c r="O156" s="354">
        <f t="shared" si="29"/>
        <v>5304500</v>
      </c>
      <c r="P156" s="353">
        <f t="shared" si="29"/>
        <v>0</v>
      </c>
      <c r="Q156" s="354">
        <f t="shared" si="29"/>
        <v>0</v>
      </c>
      <c r="R156" s="353">
        <f t="shared" si="29"/>
        <v>5410590</v>
      </c>
      <c r="S156" s="354">
        <f t="shared" si="29"/>
        <v>3182700</v>
      </c>
      <c r="T156" s="353">
        <f t="shared" si="29"/>
        <v>2758340</v>
      </c>
      <c r="U156" s="354">
        <f t="shared" si="29"/>
        <v>954810</v>
      </c>
      <c r="V156" s="353">
        <f t="shared" si="29"/>
        <v>0</v>
      </c>
      <c r="W156" s="354">
        <f t="shared" si="29"/>
        <v>0</v>
      </c>
      <c r="X156" s="353">
        <f t="shared" si="29"/>
        <v>0</v>
      </c>
      <c r="Y156" s="354">
        <f t="shared" si="29"/>
        <v>0</v>
      </c>
      <c r="Z156" s="353">
        <f t="shared" si="29"/>
        <v>10767074.100000001</v>
      </c>
      <c r="AA156" s="354">
        <f t="shared" si="29"/>
        <v>5941040</v>
      </c>
      <c r="AB156" s="353">
        <f t="shared" si="29"/>
        <v>0</v>
      </c>
      <c r="AC156" s="354">
        <f t="shared" si="29"/>
        <v>0</v>
      </c>
      <c r="AD156" s="353">
        <f t="shared" si="29"/>
        <v>0</v>
      </c>
      <c r="AE156" s="354">
        <f t="shared" si="29"/>
        <v>0</v>
      </c>
      <c r="AF156" s="377">
        <f t="shared" si="29"/>
        <v>127478804.90000001</v>
      </c>
      <c r="AG156" s="558">
        <f t="shared" si="29"/>
        <v>49862300</v>
      </c>
      <c r="AH156" s="432">
        <f t="shared" si="27"/>
        <v>177341104.90000001</v>
      </c>
    </row>
    <row r="157" spans="2:34" ht="14.25" customHeight="1" thickTop="1" x14ac:dyDescent="0.25">
      <c r="P157" s="367"/>
      <c r="Q157" s="367"/>
      <c r="R157" s="367"/>
      <c r="S157" s="367"/>
      <c r="T157" s="367"/>
      <c r="U157" s="367"/>
      <c r="V157" s="367"/>
    </row>
    <row r="158" spans="2:34" ht="103.5" thickBot="1" x14ac:dyDescent="0.3">
      <c r="D158" s="344" t="str">
        <f>+D159&amp;D160</f>
        <v>Contratación de PersonalR.INV</v>
      </c>
      <c r="E158" s="344" t="str">
        <f>+D159&amp;E160</f>
        <v>Contratación de PersonalR.AG</v>
      </c>
      <c r="F158" s="344" t="str">
        <f>+F159&amp;F160</f>
        <v>Compra de equipoR.INV</v>
      </c>
      <c r="G158" s="344" t="str">
        <f>+F159&amp;G160</f>
        <v>Compra de equipoR.AG</v>
      </c>
      <c r="H158" s="344" t="str">
        <f>+H159&amp;H160</f>
        <v>SegurosR.INV</v>
      </c>
      <c r="I158" s="344" t="str">
        <f>+H159&amp;I160</f>
        <v>SegurosR.AG</v>
      </c>
      <c r="J158" s="344" t="str">
        <f>+J159&amp;J160</f>
        <v>Servicios de mantenimientoR.INV</v>
      </c>
      <c r="K158" s="344" t="str">
        <f>+J159&amp;K160</f>
        <v>Servicios de mantenimientoR.AG</v>
      </c>
      <c r="L158" s="344" t="str">
        <f>+L159&amp;L160</f>
        <v>MaterialesR.INV</v>
      </c>
      <c r="M158" s="344" t="str">
        <f>+L159&amp;M160</f>
        <v>MaterialesR.AG</v>
      </c>
      <c r="N158" s="344" t="str">
        <f>+N159&amp;N160</f>
        <v>Impresos y publicacionesR.INV</v>
      </c>
      <c r="O158" s="344" t="str">
        <f>+N159&amp;O160</f>
        <v>Impresos y publicacionesR.AG</v>
      </c>
      <c r="P158" s="344" t="str">
        <f>+P159&amp;P160</f>
        <v>Libros y/o revistasR.INV</v>
      </c>
      <c r="Q158" s="344" t="str">
        <f>+P159&amp;Q160</f>
        <v>Libros y/o revistasR.AG</v>
      </c>
      <c r="R158" s="344" t="str">
        <f>+R159&amp;R160</f>
        <v>Comunicación y transporteR.INV</v>
      </c>
      <c r="S158" s="344" t="str">
        <f>+R159&amp;S160</f>
        <v>Comunicación y transporteR.AG</v>
      </c>
      <c r="T158" s="344" t="str">
        <f>+T159&amp;T160</f>
        <v>ArrendamientoR.INV</v>
      </c>
      <c r="U158" s="344" t="str">
        <f>+T159&amp;U160</f>
        <v>ArrendamientoR.AG</v>
      </c>
      <c r="V158" s="344" t="str">
        <f>+V159&amp;V160</f>
        <v>ImpuestosR.INV</v>
      </c>
      <c r="W158" s="344" t="str">
        <f>+V159&amp;W160</f>
        <v>ImpuestosR.AG</v>
      </c>
      <c r="X158" s="344" t="str">
        <f>+X159&amp;X160</f>
        <v>Servicios públicosR.INV</v>
      </c>
      <c r="Y158" s="344" t="str">
        <f>+X159&amp;Y160</f>
        <v>Servicios públicosR.AG</v>
      </c>
      <c r="Z158" s="344" t="str">
        <f>+Z159&amp;Z160</f>
        <v>ViáticosR.INV</v>
      </c>
      <c r="AA158" s="344" t="str">
        <f>+Z159&amp;AA160</f>
        <v>ViáticosR.AG</v>
      </c>
      <c r="AB158" s="344" t="str">
        <f>+AB159&amp;AB160</f>
        <v>CapacitaciónR.INV</v>
      </c>
      <c r="AC158" s="344" t="str">
        <f>+AB159&amp;AC160</f>
        <v>CapacitaciónR.AG</v>
      </c>
      <c r="AD158" s="344" t="str">
        <f>+AD159&amp;AD160</f>
        <v>Estudiantes (seguros)R.INV</v>
      </c>
      <c r="AE158" s="344" t="str">
        <f>+AD159&amp;AE160</f>
        <v>Estudiantes (seguros)R.AG</v>
      </c>
    </row>
    <row r="159" spans="2:34" ht="32.25" customHeight="1" outlineLevel="1" thickTop="1" thickBot="1" x14ac:dyDescent="0.3">
      <c r="C159" s="379" t="s">
        <v>835</v>
      </c>
      <c r="D159" s="857" t="s">
        <v>804</v>
      </c>
      <c r="E159" s="858"/>
      <c r="F159" s="857" t="s">
        <v>805</v>
      </c>
      <c r="G159" s="858"/>
      <c r="H159" s="857" t="s">
        <v>806</v>
      </c>
      <c r="I159" s="858"/>
      <c r="J159" s="857" t="s">
        <v>807</v>
      </c>
      <c r="K159" s="858"/>
      <c r="L159" s="857" t="s">
        <v>808</v>
      </c>
      <c r="M159" s="858"/>
      <c r="N159" s="857" t="s">
        <v>809</v>
      </c>
      <c r="O159" s="858"/>
      <c r="P159" s="857" t="s">
        <v>96</v>
      </c>
      <c r="Q159" s="858"/>
      <c r="R159" s="857" t="s">
        <v>810</v>
      </c>
      <c r="S159" s="858"/>
      <c r="T159" s="857" t="s">
        <v>811</v>
      </c>
      <c r="U159" s="858"/>
      <c r="V159" s="857" t="s">
        <v>812</v>
      </c>
      <c r="W159" s="858"/>
      <c r="X159" s="857" t="s">
        <v>813</v>
      </c>
      <c r="Y159" s="858"/>
      <c r="Z159" s="857" t="s">
        <v>814</v>
      </c>
      <c r="AA159" s="858"/>
      <c r="AB159" s="857" t="s">
        <v>815</v>
      </c>
      <c r="AC159" s="858"/>
      <c r="AD159" s="857" t="s">
        <v>816</v>
      </c>
      <c r="AE159" s="876"/>
      <c r="AF159" s="380" t="s">
        <v>1190</v>
      </c>
      <c r="AG159" s="381" t="s">
        <v>839</v>
      </c>
      <c r="AH159" s="382" t="s">
        <v>822</v>
      </c>
    </row>
    <row r="160" spans="2:34" ht="16.5" customHeight="1" outlineLevel="1" thickTop="1" thickBot="1" x14ac:dyDescent="0.3">
      <c r="B160" s="853"/>
      <c r="C160" s="854"/>
      <c r="D160" s="346" t="s">
        <v>829</v>
      </c>
      <c r="E160" s="347" t="s">
        <v>830</v>
      </c>
      <c r="F160" s="346" t="s">
        <v>829</v>
      </c>
      <c r="G160" s="347" t="s">
        <v>830</v>
      </c>
      <c r="H160" s="346" t="s">
        <v>829</v>
      </c>
      <c r="I160" s="347" t="s">
        <v>830</v>
      </c>
      <c r="J160" s="346" t="s">
        <v>829</v>
      </c>
      <c r="K160" s="347" t="s">
        <v>830</v>
      </c>
      <c r="L160" s="346" t="s">
        <v>829</v>
      </c>
      <c r="M160" s="347" t="s">
        <v>830</v>
      </c>
      <c r="N160" s="346" t="s">
        <v>829</v>
      </c>
      <c r="O160" s="347" t="s">
        <v>830</v>
      </c>
      <c r="P160" s="346" t="s">
        <v>829</v>
      </c>
      <c r="Q160" s="347" t="s">
        <v>830</v>
      </c>
      <c r="R160" s="346" t="s">
        <v>829</v>
      </c>
      <c r="S160" s="347" t="s">
        <v>830</v>
      </c>
      <c r="T160" s="346" t="s">
        <v>829</v>
      </c>
      <c r="U160" s="347" t="s">
        <v>830</v>
      </c>
      <c r="V160" s="346" t="s">
        <v>829</v>
      </c>
      <c r="W160" s="347" t="s">
        <v>830</v>
      </c>
      <c r="X160" s="346" t="s">
        <v>829</v>
      </c>
      <c r="Y160" s="347" t="s">
        <v>830</v>
      </c>
      <c r="Z160" s="346" t="s">
        <v>829</v>
      </c>
      <c r="AA160" s="347" t="s">
        <v>830</v>
      </c>
      <c r="AB160" s="346" t="s">
        <v>829</v>
      </c>
      <c r="AC160" s="347" t="s">
        <v>830</v>
      </c>
      <c r="AD160" s="346" t="s">
        <v>829</v>
      </c>
      <c r="AE160" s="347" t="s">
        <v>830</v>
      </c>
      <c r="AF160" s="340" t="s">
        <v>829</v>
      </c>
      <c r="AG160" s="341" t="s">
        <v>830</v>
      </c>
      <c r="AH160" s="342" t="s">
        <v>838</v>
      </c>
    </row>
    <row r="161" spans="2:34" ht="16.5" customHeight="1" outlineLevel="1" thickTop="1" thickBot="1" x14ac:dyDescent="0.3">
      <c r="B161" s="370" t="s">
        <v>817</v>
      </c>
      <c r="C161" s="371" t="str">
        <f>+$C$25</f>
        <v xml:space="preserve">1. Procesos que aportan al desarrollo sostenible </v>
      </c>
      <c r="D161" s="353">
        <f>SUM(D162:D164)</f>
        <v>149327560.80000001</v>
      </c>
      <c r="E161" s="354">
        <f t="shared" ref="E161:AE161" si="30">SUM(E162:E164)</f>
        <v>55636200</v>
      </c>
      <c r="F161" s="353">
        <f t="shared" si="30"/>
        <v>0</v>
      </c>
      <c r="G161" s="354">
        <f t="shared" si="30"/>
        <v>0</v>
      </c>
      <c r="H161" s="353">
        <f t="shared" si="30"/>
        <v>0</v>
      </c>
      <c r="I161" s="354">
        <f t="shared" si="30"/>
        <v>0</v>
      </c>
      <c r="J161" s="353">
        <f t="shared" si="30"/>
        <v>0</v>
      </c>
      <c r="K161" s="354">
        <f t="shared" si="30"/>
        <v>0</v>
      </c>
      <c r="L161" s="353">
        <f t="shared" si="30"/>
        <v>3090900</v>
      </c>
      <c r="M161" s="354">
        <f t="shared" si="30"/>
        <v>16690860</v>
      </c>
      <c r="N161" s="353">
        <f t="shared" si="30"/>
        <v>0</v>
      </c>
      <c r="O161" s="354">
        <f t="shared" si="30"/>
        <v>15454500</v>
      </c>
      <c r="P161" s="353">
        <f t="shared" si="30"/>
        <v>0</v>
      </c>
      <c r="Q161" s="354">
        <f t="shared" si="30"/>
        <v>0</v>
      </c>
      <c r="R161" s="353">
        <f t="shared" si="30"/>
        <v>3090900</v>
      </c>
      <c r="S161" s="354">
        <f t="shared" si="30"/>
        <v>3090900</v>
      </c>
      <c r="T161" s="353">
        <f t="shared" si="30"/>
        <v>4327260</v>
      </c>
      <c r="U161" s="354">
        <f t="shared" si="30"/>
        <v>1854540</v>
      </c>
      <c r="V161" s="353">
        <f t="shared" si="30"/>
        <v>0</v>
      </c>
      <c r="W161" s="354">
        <f t="shared" si="30"/>
        <v>0</v>
      </c>
      <c r="X161" s="353">
        <f t="shared" si="30"/>
        <v>0</v>
      </c>
      <c r="Y161" s="354">
        <f t="shared" si="30"/>
        <v>0</v>
      </c>
      <c r="Z161" s="353">
        <f t="shared" si="30"/>
        <v>15915044.100000001</v>
      </c>
      <c r="AA161" s="354">
        <f t="shared" si="30"/>
        <v>14218140</v>
      </c>
      <c r="AB161" s="353">
        <f t="shared" si="30"/>
        <v>0</v>
      </c>
      <c r="AC161" s="354">
        <f t="shared" si="30"/>
        <v>0</v>
      </c>
      <c r="AD161" s="353">
        <f t="shared" si="30"/>
        <v>0</v>
      </c>
      <c r="AE161" s="354">
        <f t="shared" si="30"/>
        <v>0</v>
      </c>
      <c r="AF161" s="377">
        <f>SUMIF($D$160:$AE$160,AF$160,$D161:$AE161)</f>
        <v>175751664.90000001</v>
      </c>
      <c r="AG161" s="558">
        <f>SUMIF($D$160:$AE$160,AG$160,$D161:$AE161)</f>
        <v>106945140</v>
      </c>
      <c r="AH161" s="432">
        <f>+AF161+AG161</f>
        <v>282696804.89999998</v>
      </c>
    </row>
    <row r="162" spans="2:34" ht="16.5" customHeight="1" outlineLevel="1" thickTop="1" thickBot="1" x14ac:dyDescent="0.3">
      <c r="B162" s="430"/>
      <c r="C162" s="384" t="s">
        <v>823</v>
      </c>
      <c r="D162" s="357">
        <f t="shared" ref="D162:AE162" si="31">+INDEX($D$23:$AK$133,MATCH($C$161,$C$23:$C$133,0),MATCH(D$158,$D$22:$AK$22,0))</f>
        <v>48312000</v>
      </c>
      <c r="E162" s="357">
        <f t="shared" si="31"/>
        <v>18000000</v>
      </c>
      <c r="F162" s="357">
        <f t="shared" si="31"/>
        <v>0</v>
      </c>
      <c r="G162" s="357">
        <f t="shared" si="31"/>
        <v>0</v>
      </c>
      <c r="H162" s="357">
        <f t="shared" si="31"/>
        <v>0</v>
      </c>
      <c r="I162" s="357">
        <f t="shared" si="31"/>
        <v>0</v>
      </c>
      <c r="J162" s="357">
        <f t="shared" si="31"/>
        <v>0</v>
      </c>
      <c r="K162" s="357">
        <f t="shared" si="31"/>
        <v>0</v>
      </c>
      <c r="L162" s="357">
        <f t="shared" si="31"/>
        <v>1000000</v>
      </c>
      <c r="M162" s="357">
        <f t="shared" si="31"/>
        <v>5400000</v>
      </c>
      <c r="N162" s="357">
        <f t="shared" si="31"/>
        <v>0</v>
      </c>
      <c r="O162" s="357">
        <f t="shared" si="31"/>
        <v>5000000</v>
      </c>
      <c r="P162" s="357">
        <f t="shared" si="31"/>
        <v>0</v>
      </c>
      <c r="Q162" s="357">
        <f t="shared" si="31"/>
        <v>0</v>
      </c>
      <c r="R162" s="357">
        <f t="shared" si="31"/>
        <v>1000000</v>
      </c>
      <c r="S162" s="357">
        <f t="shared" si="31"/>
        <v>1000000</v>
      </c>
      <c r="T162" s="357">
        <f t="shared" si="31"/>
        <v>1400000</v>
      </c>
      <c r="U162" s="357">
        <f t="shared" si="31"/>
        <v>600000</v>
      </c>
      <c r="V162" s="357">
        <f t="shared" si="31"/>
        <v>0</v>
      </c>
      <c r="W162" s="357">
        <f t="shared" si="31"/>
        <v>0</v>
      </c>
      <c r="X162" s="357">
        <f t="shared" si="31"/>
        <v>0</v>
      </c>
      <c r="Y162" s="357">
        <f t="shared" si="31"/>
        <v>0</v>
      </c>
      <c r="Z162" s="357">
        <f t="shared" si="31"/>
        <v>5149000</v>
      </c>
      <c r="AA162" s="357">
        <f t="shared" si="31"/>
        <v>4600000</v>
      </c>
      <c r="AB162" s="357">
        <f t="shared" si="31"/>
        <v>0</v>
      </c>
      <c r="AC162" s="357">
        <f t="shared" si="31"/>
        <v>0</v>
      </c>
      <c r="AD162" s="357">
        <f t="shared" si="31"/>
        <v>0</v>
      </c>
      <c r="AE162" s="357">
        <f t="shared" si="31"/>
        <v>0</v>
      </c>
      <c r="AF162" s="353">
        <f t="shared" ref="AF162:AG164" si="32">SUMIF($D$160:$AE$160,AF$160,$D162:$AE162)</f>
        <v>56861000</v>
      </c>
      <c r="AG162" s="354">
        <f t="shared" si="32"/>
        <v>34600000</v>
      </c>
      <c r="AH162" s="343">
        <f t="shared" ref="AH162:AH164" si="33">+AF162+AG162</f>
        <v>91461000</v>
      </c>
    </row>
    <row r="163" spans="2:34" ht="16.5" customHeight="1" outlineLevel="1" thickTop="1" thickBot="1" x14ac:dyDescent="0.3">
      <c r="B163" s="430"/>
      <c r="C163" s="384" t="s">
        <v>824</v>
      </c>
      <c r="D163" s="357">
        <f t="shared" ref="D163:M164" si="34">+D162*(1+$E$292)</f>
        <v>49761360</v>
      </c>
      <c r="E163" s="357">
        <f t="shared" si="34"/>
        <v>18540000</v>
      </c>
      <c r="F163" s="357">
        <f t="shared" si="34"/>
        <v>0</v>
      </c>
      <c r="G163" s="357">
        <f t="shared" si="34"/>
        <v>0</v>
      </c>
      <c r="H163" s="357">
        <f t="shared" si="34"/>
        <v>0</v>
      </c>
      <c r="I163" s="357">
        <f t="shared" si="34"/>
        <v>0</v>
      </c>
      <c r="J163" s="357">
        <f t="shared" si="34"/>
        <v>0</v>
      </c>
      <c r="K163" s="357">
        <f t="shared" si="34"/>
        <v>0</v>
      </c>
      <c r="L163" s="357">
        <f t="shared" si="34"/>
        <v>1030000</v>
      </c>
      <c r="M163" s="357">
        <f t="shared" si="34"/>
        <v>5562000</v>
      </c>
      <c r="N163" s="357">
        <f t="shared" ref="N163:W164" si="35">+N162*(1+$E$292)</f>
        <v>0</v>
      </c>
      <c r="O163" s="357">
        <f t="shared" si="35"/>
        <v>5150000</v>
      </c>
      <c r="P163" s="357">
        <f t="shared" si="35"/>
        <v>0</v>
      </c>
      <c r="Q163" s="357">
        <f t="shared" si="35"/>
        <v>0</v>
      </c>
      <c r="R163" s="357">
        <f t="shared" si="35"/>
        <v>1030000</v>
      </c>
      <c r="S163" s="357">
        <f t="shared" si="35"/>
        <v>1030000</v>
      </c>
      <c r="T163" s="357">
        <f t="shared" si="35"/>
        <v>1442000</v>
      </c>
      <c r="U163" s="357">
        <f t="shared" si="35"/>
        <v>618000</v>
      </c>
      <c r="V163" s="357">
        <f t="shared" si="35"/>
        <v>0</v>
      </c>
      <c r="W163" s="357">
        <f t="shared" si="35"/>
        <v>0</v>
      </c>
      <c r="X163" s="357">
        <f t="shared" ref="X163:AE164" si="36">+X162*(1+$E$292)</f>
        <v>0</v>
      </c>
      <c r="Y163" s="357">
        <f t="shared" si="36"/>
        <v>0</v>
      </c>
      <c r="Z163" s="357">
        <f t="shared" si="36"/>
        <v>5303470</v>
      </c>
      <c r="AA163" s="357">
        <f t="shared" si="36"/>
        <v>4738000</v>
      </c>
      <c r="AB163" s="357">
        <f t="shared" si="36"/>
        <v>0</v>
      </c>
      <c r="AC163" s="357">
        <f t="shared" si="36"/>
        <v>0</v>
      </c>
      <c r="AD163" s="357">
        <f t="shared" si="36"/>
        <v>0</v>
      </c>
      <c r="AE163" s="357">
        <f t="shared" si="36"/>
        <v>0</v>
      </c>
      <c r="AF163" s="353">
        <f t="shared" si="32"/>
        <v>58566830</v>
      </c>
      <c r="AG163" s="354">
        <f t="shared" si="32"/>
        <v>35638000</v>
      </c>
      <c r="AH163" s="343">
        <f t="shared" si="33"/>
        <v>94204830</v>
      </c>
    </row>
    <row r="164" spans="2:34" ht="16.5" customHeight="1" outlineLevel="1" thickTop="1" thickBot="1" x14ac:dyDescent="0.3">
      <c r="B164" s="430"/>
      <c r="C164" s="384" t="s">
        <v>825</v>
      </c>
      <c r="D164" s="357">
        <f t="shared" si="34"/>
        <v>51254200.800000004</v>
      </c>
      <c r="E164" s="357">
        <f t="shared" si="34"/>
        <v>19096200</v>
      </c>
      <c r="F164" s="357">
        <f t="shared" si="34"/>
        <v>0</v>
      </c>
      <c r="G164" s="357">
        <f t="shared" si="34"/>
        <v>0</v>
      </c>
      <c r="H164" s="357">
        <f t="shared" si="34"/>
        <v>0</v>
      </c>
      <c r="I164" s="357">
        <f t="shared" si="34"/>
        <v>0</v>
      </c>
      <c r="J164" s="357">
        <f t="shared" si="34"/>
        <v>0</v>
      </c>
      <c r="K164" s="357">
        <f t="shared" si="34"/>
        <v>0</v>
      </c>
      <c r="L164" s="357">
        <f t="shared" si="34"/>
        <v>1060900</v>
      </c>
      <c r="M164" s="357">
        <f t="shared" si="34"/>
        <v>5728860</v>
      </c>
      <c r="N164" s="357">
        <f t="shared" si="35"/>
        <v>0</v>
      </c>
      <c r="O164" s="357">
        <f t="shared" si="35"/>
        <v>5304500</v>
      </c>
      <c r="P164" s="357">
        <f t="shared" si="35"/>
        <v>0</v>
      </c>
      <c r="Q164" s="357">
        <f t="shared" si="35"/>
        <v>0</v>
      </c>
      <c r="R164" s="357">
        <f t="shared" si="35"/>
        <v>1060900</v>
      </c>
      <c r="S164" s="357">
        <f t="shared" si="35"/>
        <v>1060900</v>
      </c>
      <c r="T164" s="357">
        <f t="shared" si="35"/>
        <v>1485260</v>
      </c>
      <c r="U164" s="357">
        <f t="shared" si="35"/>
        <v>636540</v>
      </c>
      <c r="V164" s="357">
        <f t="shared" si="35"/>
        <v>0</v>
      </c>
      <c r="W164" s="357">
        <f t="shared" si="35"/>
        <v>0</v>
      </c>
      <c r="X164" s="357">
        <f t="shared" si="36"/>
        <v>0</v>
      </c>
      <c r="Y164" s="357">
        <f t="shared" si="36"/>
        <v>0</v>
      </c>
      <c r="Z164" s="357">
        <f t="shared" si="36"/>
        <v>5462574.1000000006</v>
      </c>
      <c r="AA164" s="357">
        <f t="shared" si="36"/>
        <v>4880140</v>
      </c>
      <c r="AB164" s="357">
        <f t="shared" si="36"/>
        <v>0</v>
      </c>
      <c r="AC164" s="357">
        <f t="shared" si="36"/>
        <v>0</v>
      </c>
      <c r="AD164" s="357">
        <f t="shared" si="36"/>
        <v>0</v>
      </c>
      <c r="AE164" s="357">
        <f t="shared" si="36"/>
        <v>0</v>
      </c>
      <c r="AF164" s="353">
        <f t="shared" si="32"/>
        <v>60323834.900000006</v>
      </c>
      <c r="AG164" s="354">
        <f t="shared" si="32"/>
        <v>36707140</v>
      </c>
      <c r="AH164" s="343">
        <f t="shared" si="33"/>
        <v>97030974.900000006</v>
      </c>
    </row>
    <row r="165" spans="2:34" ht="9" customHeight="1" outlineLevel="1" thickTop="1" thickBot="1" x14ac:dyDescent="0.3">
      <c r="P165" s="367"/>
      <c r="Q165" s="367"/>
      <c r="R165" s="367"/>
      <c r="S165" s="367"/>
      <c r="T165" s="367"/>
      <c r="U165" s="367"/>
      <c r="V165" s="367"/>
      <c r="AF165" s="559"/>
      <c r="AG165" s="559"/>
      <c r="AH165" s="559"/>
    </row>
    <row r="166" spans="2:34" ht="16.5" customHeight="1" outlineLevel="1" thickTop="1" thickBot="1" x14ac:dyDescent="0.3">
      <c r="B166" s="370" t="s">
        <v>818</v>
      </c>
      <c r="C166" s="371" t="str">
        <f>+$C$47</f>
        <v xml:space="preserve">2. Procesos que aportan a la competitividad, la planificación y el ordenamiento del territorio </v>
      </c>
      <c r="D166" s="353">
        <f>SUM(D167:D169)</f>
        <v>105090600</v>
      </c>
      <c r="E166" s="354">
        <f t="shared" ref="E166" si="37">SUM(E167:E169)</f>
        <v>24727200</v>
      </c>
      <c r="F166" s="353">
        <f t="shared" ref="F166" si="38">SUM(F167:F169)</f>
        <v>0</v>
      </c>
      <c r="G166" s="354">
        <f t="shared" ref="G166" si="39">SUM(G167:G169)</f>
        <v>0</v>
      </c>
      <c r="H166" s="353">
        <f t="shared" ref="H166" si="40">SUM(H167:H169)</f>
        <v>0</v>
      </c>
      <c r="I166" s="354">
        <f t="shared" ref="I166" si="41">SUM(I167:I169)</f>
        <v>0</v>
      </c>
      <c r="J166" s="353">
        <f t="shared" ref="J166" si="42">SUM(J167:J169)</f>
        <v>0</v>
      </c>
      <c r="K166" s="354">
        <f t="shared" ref="K166" si="43">SUM(K167:K169)</f>
        <v>0</v>
      </c>
      <c r="L166" s="353">
        <f t="shared" ref="L166" si="44">SUM(L167:L169)</f>
        <v>1545450</v>
      </c>
      <c r="M166" s="354">
        <f t="shared" ref="M166" si="45">SUM(M167:M169)</f>
        <v>309090</v>
      </c>
      <c r="N166" s="353">
        <f t="shared" ref="N166" si="46">SUM(N167:N169)</f>
        <v>38636250</v>
      </c>
      <c r="O166" s="354">
        <f t="shared" ref="O166" si="47">SUM(O167:O169)</f>
        <v>0</v>
      </c>
      <c r="P166" s="353">
        <f t="shared" ref="P166" si="48">SUM(P167:P169)</f>
        <v>0</v>
      </c>
      <c r="Q166" s="354">
        <f t="shared" ref="Q166" si="49">SUM(Q167:Q169)</f>
        <v>0</v>
      </c>
      <c r="R166" s="353">
        <f t="shared" ref="R166" si="50">SUM(R167:R169)</f>
        <v>7727250</v>
      </c>
      <c r="S166" s="354">
        <f t="shared" ref="S166" si="51">SUM(S167:S169)</f>
        <v>3090900</v>
      </c>
      <c r="T166" s="353">
        <f t="shared" ref="T166" si="52">SUM(T167:T169)</f>
        <v>2472720</v>
      </c>
      <c r="U166" s="354">
        <f t="shared" ref="U166" si="53">SUM(U167:U169)</f>
        <v>618180</v>
      </c>
      <c r="V166" s="353">
        <f t="shared" ref="V166" si="54">SUM(V167:V169)</f>
        <v>0</v>
      </c>
      <c r="W166" s="354">
        <f t="shared" ref="W166" si="55">SUM(W167:W169)</f>
        <v>0</v>
      </c>
      <c r="X166" s="353">
        <f t="shared" ref="X166" si="56">SUM(X167:X169)</f>
        <v>0</v>
      </c>
      <c r="Y166" s="354">
        <f t="shared" ref="Y166" si="57">SUM(Y167:Y169)</f>
        <v>0</v>
      </c>
      <c r="Z166" s="353">
        <f t="shared" ref="Z166" si="58">SUM(Z167:Z169)</f>
        <v>15454500</v>
      </c>
      <c r="AA166" s="354">
        <f t="shared" ref="AA166" si="59">SUM(AA167:AA169)</f>
        <v>3090900</v>
      </c>
      <c r="AB166" s="353">
        <f t="shared" ref="AB166" si="60">SUM(AB167:AB169)</f>
        <v>0</v>
      </c>
      <c r="AC166" s="354">
        <f t="shared" ref="AC166" si="61">SUM(AC167:AC169)</f>
        <v>0</v>
      </c>
      <c r="AD166" s="353">
        <f t="shared" ref="AD166" si="62">SUM(AD167:AD169)</f>
        <v>0</v>
      </c>
      <c r="AE166" s="354">
        <f t="shared" ref="AE166" si="63">SUM(AE167:AE169)</f>
        <v>0</v>
      </c>
      <c r="AF166" s="377">
        <f>SUMIF($D$160:$AE$160,AF$160,$D166:$AE166)</f>
        <v>170926770</v>
      </c>
      <c r="AG166" s="558">
        <f>SUMIF($D$160:$AE$160,AG$160,$D166:$AE166)</f>
        <v>31836270</v>
      </c>
      <c r="AH166" s="432">
        <f>+AF166+AG166</f>
        <v>202763040</v>
      </c>
    </row>
    <row r="167" spans="2:34" ht="16.5" customHeight="1" outlineLevel="1" thickTop="1" thickBot="1" x14ac:dyDescent="0.3">
      <c r="B167" s="430"/>
      <c r="C167" s="384" t="s">
        <v>823</v>
      </c>
      <c r="D167" s="357">
        <f t="shared" ref="D167:AE167" si="64">+INDEX($D$23:$AK$133,MATCH($C$166,$C$23:$C$133,0),MATCH(D$158,$D$22:$AK$22,0))</f>
        <v>34000000</v>
      </c>
      <c r="E167" s="357">
        <f t="shared" si="64"/>
        <v>8000000</v>
      </c>
      <c r="F167" s="357">
        <f t="shared" si="64"/>
        <v>0</v>
      </c>
      <c r="G167" s="357">
        <f t="shared" si="64"/>
        <v>0</v>
      </c>
      <c r="H167" s="357">
        <f t="shared" si="64"/>
        <v>0</v>
      </c>
      <c r="I167" s="357">
        <f t="shared" si="64"/>
        <v>0</v>
      </c>
      <c r="J167" s="357">
        <f t="shared" si="64"/>
        <v>0</v>
      </c>
      <c r="K167" s="357">
        <f t="shared" si="64"/>
        <v>0</v>
      </c>
      <c r="L167" s="357">
        <f t="shared" si="64"/>
        <v>500000</v>
      </c>
      <c r="M167" s="357">
        <f t="shared" si="64"/>
        <v>100000</v>
      </c>
      <c r="N167" s="357">
        <f t="shared" si="64"/>
        <v>12500000</v>
      </c>
      <c r="O167" s="357">
        <f t="shared" si="64"/>
        <v>0</v>
      </c>
      <c r="P167" s="357">
        <f t="shared" si="64"/>
        <v>0</v>
      </c>
      <c r="Q167" s="357">
        <f t="shared" si="64"/>
        <v>0</v>
      </c>
      <c r="R167" s="357">
        <f t="shared" si="64"/>
        <v>2500000</v>
      </c>
      <c r="S167" s="357">
        <f t="shared" si="64"/>
        <v>1000000</v>
      </c>
      <c r="T167" s="357">
        <f t="shared" si="64"/>
        <v>800000</v>
      </c>
      <c r="U167" s="357">
        <f t="shared" si="64"/>
        <v>200000</v>
      </c>
      <c r="V167" s="357">
        <f t="shared" si="64"/>
        <v>0</v>
      </c>
      <c r="W167" s="357">
        <f t="shared" si="64"/>
        <v>0</v>
      </c>
      <c r="X167" s="357">
        <f t="shared" si="64"/>
        <v>0</v>
      </c>
      <c r="Y167" s="357">
        <f t="shared" si="64"/>
        <v>0</v>
      </c>
      <c r="Z167" s="357">
        <f t="shared" si="64"/>
        <v>5000000</v>
      </c>
      <c r="AA167" s="357">
        <f t="shared" si="64"/>
        <v>1000000</v>
      </c>
      <c r="AB167" s="357">
        <f t="shared" si="64"/>
        <v>0</v>
      </c>
      <c r="AC167" s="357">
        <f t="shared" si="64"/>
        <v>0</v>
      </c>
      <c r="AD167" s="357">
        <f t="shared" si="64"/>
        <v>0</v>
      </c>
      <c r="AE167" s="357">
        <f t="shared" si="64"/>
        <v>0</v>
      </c>
      <c r="AF167" s="353">
        <f t="shared" ref="AF167:AG169" si="65">SUMIF($D$160:$AE$160,AF$160,$D167:$AE167)</f>
        <v>55300000</v>
      </c>
      <c r="AG167" s="354">
        <f t="shared" si="65"/>
        <v>10300000</v>
      </c>
      <c r="AH167" s="343">
        <f t="shared" ref="AH167:AH169" si="66">+AF167+AG167</f>
        <v>65600000</v>
      </c>
    </row>
    <row r="168" spans="2:34" ht="16.5" customHeight="1" outlineLevel="1" thickTop="1" thickBot="1" x14ac:dyDescent="0.3">
      <c r="B168" s="430"/>
      <c r="C168" s="384" t="s">
        <v>824</v>
      </c>
      <c r="D168" s="357">
        <f t="shared" ref="D168:M169" si="67">+D167*(1+$E$292)</f>
        <v>35020000</v>
      </c>
      <c r="E168" s="357">
        <f t="shared" si="67"/>
        <v>8240000</v>
      </c>
      <c r="F168" s="357">
        <f t="shared" si="67"/>
        <v>0</v>
      </c>
      <c r="G168" s="357">
        <f t="shared" si="67"/>
        <v>0</v>
      </c>
      <c r="H168" s="357">
        <f t="shared" si="67"/>
        <v>0</v>
      </c>
      <c r="I168" s="357">
        <f t="shared" si="67"/>
        <v>0</v>
      </c>
      <c r="J168" s="357">
        <f t="shared" si="67"/>
        <v>0</v>
      </c>
      <c r="K168" s="357">
        <f t="shared" si="67"/>
        <v>0</v>
      </c>
      <c r="L168" s="357">
        <f t="shared" si="67"/>
        <v>515000</v>
      </c>
      <c r="M168" s="357">
        <f t="shared" si="67"/>
        <v>103000</v>
      </c>
      <c r="N168" s="357">
        <f t="shared" ref="N168:W169" si="68">+N167*(1+$E$292)</f>
        <v>12875000</v>
      </c>
      <c r="O168" s="357">
        <f t="shared" si="68"/>
        <v>0</v>
      </c>
      <c r="P168" s="357">
        <f t="shared" si="68"/>
        <v>0</v>
      </c>
      <c r="Q168" s="357">
        <f t="shared" si="68"/>
        <v>0</v>
      </c>
      <c r="R168" s="357">
        <f t="shared" si="68"/>
        <v>2575000</v>
      </c>
      <c r="S168" s="357">
        <f t="shared" si="68"/>
        <v>1030000</v>
      </c>
      <c r="T168" s="357">
        <f t="shared" si="68"/>
        <v>824000</v>
      </c>
      <c r="U168" s="357">
        <f t="shared" si="68"/>
        <v>206000</v>
      </c>
      <c r="V168" s="357">
        <f t="shared" si="68"/>
        <v>0</v>
      </c>
      <c r="W168" s="357">
        <f t="shared" si="68"/>
        <v>0</v>
      </c>
      <c r="X168" s="357">
        <f t="shared" ref="X168:AE169" si="69">+X167*(1+$E$292)</f>
        <v>0</v>
      </c>
      <c r="Y168" s="357">
        <f t="shared" si="69"/>
        <v>0</v>
      </c>
      <c r="Z168" s="357">
        <f t="shared" si="69"/>
        <v>5150000</v>
      </c>
      <c r="AA168" s="357">
        <f t="shared" si="69"/>
        <v>1030000</v>
      </c>
      <c r="AB168" s="357">
        <f t="shared" si="69"/>
        <v>0</v>
      </c>
      <c r="AC168" s="357">
        <f t="shared" si="69"/>
        <v>0</v>
      </c>
      <c r="AD168" s="357">
        <f t="shared" si="69"/>
        <v>0</v>
      </c>
      <c r="AE168" s="357">
        <f t="shared" si="69"/>
        <v>0</v>
      </c>
      <c r="AF168" s="353">
        <f t="shared" si="65"/>
        <v>56959000</v>
      </c>
      <c r="AG168" s="354">
        <f t="shared" si="65"/>
        <v>10609000</v>
      </c>
      <c r="AH168" s="343">
        <f t="shared" si="66"/>
        <v>67568000</v>
      </c>
    </row>
    <row r="169" spans="2:34" ht="16.5" customHeight="1" outlineLevel="1" thickTop="1" thickBot="1" x14ac:dyDescent="0.3">
      <c r="B169" s="430"/>
      <c r="C169" s="384" t="s">
        <v>825</v>
      </c>
      <c r="D169" s="357">
        <f t="shared" si="67"/>
        <v>36070600</v>
      </c>
      <c r="E169" s="357">
        <f t="shared" si="67"/>
        <v>8487200</v>
      </c>
      <c r="F169" s="357">
        <f t="shared" si="67"/>
        <v>0</v>
      </c>
      <c r="G169" s="357">
        <f t="shared" si="67"/>
        <v>0</v>
      </c>
      <c r="H169" s="357">
        <f t="shared" si="67"/>
        <v>0</v>
      </c>
      <c r="I169" s="357">
        <f t="shared" si="67"/>
        <v>0</v>
      </c>
      <c r="J169" s="357">
        <f t="shared" si="67"/>
        <v>0</v>
      </c>
      <c r="K169" s="357">
        <f t="shared" si="67"/>
        <v>0</v>
      </c>
      <c r="L169" s="357">
        <f t="shared" si="67"/>
        <v>530450</v>
      </c>
      <c r="M169" s="357">
        <f t="shared" si="67"/>
        <v>106090</v>
      </c>
      <c r="N169" s="357">
        <f t="shared" si="68"/>
        <v>13261250</v>
      </c>
      <c r="O169" s="357">
        <f t="shared" si="68"/>
        <v>0</v>
      </c>
      <c r="P169" s="357">
        <f t="shared" si="68"/>
        <v>0</v>
      </c>
      <c r="Q169" s="357">
        <f t="shared" si="68"/>
        <v>0</v>
      </c>
      <c r="R169" s="357">
        <f t="shared" si="68"/>
        <v>2652250</v>
      </c>
      <c r="S169" s="357">
        <f t="shared" si="68"/>
        <v>1060900</v>
      </c>
      <c r="T169" s="357">
        <f t="shared" si="68"/>
        <v>848720</v>
      </c>
      <c r="U169" s="357">
        <f t="shared" si="68"/>
        <v>212180</v>
      </c>
      <c r="V169" s="357">
        <f t="shared" si="68"/>
        <v>0</v>
      </c>
      <c r="W169" s="357">
        <f t="shared" si="68"/>
        <v>0</v>
      </c>
      <c r="X169" s="357">
        <f t="shared" si="69"/>
        <v>0</v>
      </c>
      <c r="Y169" s="357">
        <f t="shared" si="69"/>
        <v>0</v>
      </c>
      <c r="Z169" s="357">
        <f t="shared" si="69"/>
        <v>5304500</v>
      </c>
      <c r="AA169" s="357">
        <f t="shared" si="69"/>
        <v>1060900</v>
      </c>
      <c r="AB169" s="357">
        <f t="shared" si="69"/>
        <v>0</v>
      </c>
      <c r="AC169" s="357">
        <f t="shared" si="69"/>
        <v>0</v>
      </c>
      <c r="AD169" s="357">
        <f t="shared" si="69"/>
        <v>0</v>
      </c>
      <c r="AE169" s="357">
        <f t="shared" si="69"/>
        <v>0</v>
      </c>
      <c r="AF169" s="353">
        <f t="shared" si="65"/>
        <v>58667770</v>
      </c>
      <c r="AG169" s="354">
        <f t="shared" si="65"/>
        <v>10927270</v>
      </c>
      <c r="AH169" s="343">
        <f t="shared" si="66"/>
        <v>69595040</v>
      </c>
    </row>
    <row r="170" spans="2:34" ht="2.25" customHeight="1" outlineLevel="1" thickTop="1" thickBot="1" x14ac:dyDescent="0.3">
      <c r="P170" s="367"/>
      <c r="Q170" s="367"/>
      <c r="R170" s="367"/>
      <c r="S170" s="367"/>
      <c r="T170" s="367"/>
      <c r="U170" s="367"/>
      <c r="V170" s="367"/>
      <c r="AF170" s="559"/>
      <c r="AG170" s="559"/>
      <c r="AH170" s="559"/>
    </row>
    <row r="171" spans="2:34" ht="16.5" customHeight="1" outlineLevel="1" thickTop="1" thickBot="1" x14ac:dyDescent="0.3">
      <c r="B171" s="370" t="s">
        <v>819</v>
      </c>
      <c r="C171" s="371" t="str">
        <f>+$C$69</f>
        <v>3. Procesos que aportan a la integración académica</v>
      </c>
      <c r="D171" s="353">
        <f>SUM(D172:D174)</f>
        <v>18545400</v>
      </c>
      <c r="E171" s="354">
        <f t="shared" ref="E171" si="70">SUM(E172:E174)</f>
        <v>3090900</v>
      </c>
      <c r="F171" s="353">
        <f t="shared" ref="F171" si="71">SUM(F172:F174)</f>
        <v>0</v>
      </c>
      <c r="G171" s="354">
        <f t="shared" ref="G171" si="72">SUM(G172:G174)</f>
        <v>0</v>
      </c>
      <c r="H171" s="353">
        <f t="shared" ref="H171" si="73">SUM(H172:H174)</f>
        <v>0</v>
      </c>
      <c r="I171" s="354">
        <f t="shared" ref="I171" si="74">SUM(I172:I174)</f>
        <v>0</v>
      </c>
      <c r="J171" s="353">
        <f t="shared" ref="J171" si="75">SUM(J172:J174)</f>
        <v>0</v>
      </c>
      <c r="K171" s="354">
        <f t="shared" ref="K171" si="76">SUM(K172:K174)</f>
        <v>0</v>
      </c>
      <c r="L171" s="353">
        <f t="shared" ref="L171" si="77">SUM(L172:L174)</f>
        <v>0</v>
      </c>
      <c r="M171" s="354">
        <f t="shared" ref="M171" si="78">SUM(M172:M174)</f>
        <v>0</v>
      </c>
      <c r="N171" s="353">
        <f t="shared" ref="N171" si="79">SUM(N172:N174)</f>
        <v>0</v>
      </c>
      <c r="O171" s="354">
        <f t="shared" ref="O171" si="80">SUM(O172:O174)</f>
        <v>0</v>
      </c>
      <c r="P171" s="353">
        <f t="shared" ref="P171" si="81">SUM(P172:P174)</f>
        <v>0</v>
      </c>
      <c r="Q171" s="354">
        <f t="shared" ref="Q171" si="82">SUM(Q172:Q174)</f>
        <v>0</v>
      </c>
      <c r="R171" s="353">
        <f t="shared" ref="R171" si="83">SUM(R172:R174)</f>
        <v>4945440</v>
      </c>
      <c r="S171" s="354">
        <f t="shared" ref="S171" si="84">SUM(S172:S174)</f>
        <v>3090900</v>
      </c>
      <c r="T171" s="353">
        <f t="shared" ref="T171" si="85">SUM(T172:T174)</f>
        <v>1236360</v>
      </c>
      <c r="U171" s="354">
        <f t="shared" ref="U171" si="86">SUM(U172:U174)</f>
        <v>309090</v>
      </c>
      <c r="V171" s="353">
        <f t="shared" ref="V171" si="87">SUM(V172:V174)</f>
        <v>0</v>
      </c>
      <c r="W171" s="354">
        <f t="shared" ref="W171" si="88">SUM(W172:W174)</f>
        <v>0</v>
      </c>
      <c r="X171" s="353">
        <f t="shared" ref="X171" si="89">SUM(X172:X174)</f>
        <v>0</v>
      </c>
      <c r="Y171" s="354">
        <f t="shared" ref="Y171" si="90">SUM(Y172:Y174)</f>
        <v>0</v>
      </c>
      <c r="Z171" s="353">
        <f t="shared" ref="Z171" si="91">SUM(Z172:Z174)</f>
        <v>0</v>
      </c>
      <c r="AA171" s="354">
        <f t="shared" ref="AA171" si="92">SUM(AA172:AA174)</f>
        <v>0</v>
      </c>
      <c r="AB171" s="353">
        <f t="shared" ref="AB171" si="93">SUM(AB172:AB174)</f>
        <v>0</v>
      </c>
      <c r="AC171" s="354">
        <f t="shared" ref="AC171" si="94">SUM(AC172:AC174)</f>
        <v>0</v>
      </c>
      <c r="AD171" s="353">
        <f t="shared" ref="AD171" si="95">SUM(AD172:AD174)</f>
        <v>0</v>
      </c>
      <c r="AE171" s="354">
        <f t="shared" ref="AE171" si="96">SUM(AE172:AE174)</f>
        <v>0</v>
      </c>
      <c r="AF171" s="377">
        <f>SUMIF($D$160:$AE$160,AF$160,$D171:$AE171)</f>
        <v>24727200</v>
      </c>
      <c r="AG171" s="558">
        <f>SUMIF($D$160:$AE$160,AG$160,$D171:$AE171)</f>
        <v>6490890</v>
      </c>
      <c r="AH171" s="432">
        <f>+AF171+AG171</f>
        <v>31218090</v>
      </c>
    </row>
    <row r="172" spans="2:34" ht="16.5" customHeight="1" outlineLevel="1" thickTop="1" thickBot="1" x14ac:dyDescent="0.3">
      <c r="B172" s="430"/>
      <c r="C172" s="384" t="s">
        <v>823</v>
      </c>
      <c r="D172" s="357">
        <f t="shared" ref="D172:AE172" si="97">+INDEX($D$23:$AK$133,MATCH($C$171,$C$23:$C$133,0),MATCH(D$158,$D$22:$AK$22,0))</f>
        <v>6000000</v>
      </c>
      <c r="E172" s="357">
        <f t="shared" si="97"/>
        <v>1000000</v>
      </c>
      <c r="F172" s="357">
        <f t="shared" si="97"/>
        <v>0</v>
      </c>
      <c r="G172" s="357">
        <f t="shared" si="97"/>
        <v>0</v>
      </c>
      <c r="H172" s="357">
        <f t="shared" si="97"/>
        <v>0</v>
      </c>
      <c r="I172" s="357">
        <f t="shared" si="97"/>
        <v>0</v>
      </c>
      <c r="J172" s="357">
        <f t="shared" si="97"/>
        <v>0</v>
      </c>
      <c r="K172" s="357">
        <f t="shared" si="97"/>
        <v>0</v>
      </c>
      <c r="L172" s="357">
        <f t="shared" si="97"/>
        <v>0</v>
      </c>
      <c r="M172" s="357">
        <f t="shared" si="97"/>
        <v>0</v>
      </c>
      <c r="N172" s="357">
        <f t="shared" si="97"/>
        <v>0</v>
      </c>
      <c r="O172" s="357">
        <f t="shared" si="97"/>
        <v>0</v>
      </c>
      <c r="P172" s="357">
        <f t="shared" si="97"/>
        <v>0</v>
      </c>
      <c r="Q172" s="357">
        <f t="shared" si="97"/>
        <v>0</v>
      </c>
      <c r="R172" s="357">
        <f t="shared" si="97"/>
        <v>1600000</v>
      </c>
      <c r="S172" s="357">
        <f t="shared" si="97"/>
        <v>1000000</v>
      </c>
      <c r="T172" s="357">
        <f t="shared" si="97"/>
        <v>400000</v>
      </c>
      <c r="U172" s="357">
        <f t="shared" si="97"/>
        <v>100000</v>
      </c>
      <c r="V172" s="357">
        <f t="shared" si="97"/>
        <v>0</v>
      </c>
      <c r="W172" s="357">
        <f t="shared" si="97"/>
        <v>0</v>
      </c>
      <c r="X172" s="357">
        <f t="shared" si="97"/>
        <v>0</v>
      </c>
      <c r="Y172" s="357">
        <f t="shared" si="97"/>
        <v>0</v>
      </c>
      <c r="Z172" s="357">
        <f t="shared" si="97"/>
        <v>0</v>
      </c>
      <c r="AA172" s="357">
        <f t="shared" si="97"/>
        <v>0</v>
      </c>
      <c r="AB172" s="357">
        <f t="shared" si="97"/>
        <v>0</v>
      </c>
      <c r="AC172" s="357">
        <f t="shared" si="97"/>
        <v>0</v>
      </c>
      <c r="AD172" s="357">
        <f t="shared" si="97"/>
        <v>0</v>
      </c>
      <c r="AE172" s="357">
        <f t="shared" si="97"/>
        <v>0</v>
      </c>
      <c r="AF172" s="353">
        <f t="shared" ref="AF172:AG174" si="98">SUMIF($D$160:$AE$160,AF$160,$D172:$AE172)</f>
        <v>8000000</v>
      </c>
      <c r="AG172" s="354">
        <f t="shared" si="98"/>
        <v>2100000</v>
      </c>
      <c r="AH172" s="343">
        <f t="shared" ref="AH172:AH174" si="99">+AF172+AG172</f>
        <v>10100000</v>
      </c>
    </row>
    <row r="173" spans="2:34" ht="16.5" customHeight="1" outlineLevel="1" thickTop="1" thickBot="1" x14ac:dyDescent="0.3">
      <c r="B173" s="430"/>
      <c r="C173" s="384" t="s">
        <v>824</v>
      </c>
      <c r="D173" s="357">
        <f t="shared" ref="D173:M174" si="100">+D172*(1+$E$292)</f>
        <v>6180000</v>
      </c>
      <c r="E173" s="357">
        <f t="shared" si="100"/>
        <v>1030000</v>
      </c>
      <c r="F173" s="357">
        <f t="shared" si="100"/>
        <v>0</v>
      </c>
      <c r="G173" s="357">
        <f t="shared" si="100"/>
        <v>0</v>
      </c>
      <c r="H173" s="357">
        <f t="shared" si="100"/>
        <v>0</v>
      </c>
      <c r="I173" s="357">
        <f t="shared" si="100"/>
        <v>0</v>
      </c>
      <c r="J173" s="357">
        <f t="shared" si="100"/>
        <v>0</v>
      </c>
      <c r="K173" s="357">
        <f t="shared" si="100"/>
        <v>0</v>
      </c>
      <c r="L173" s="357">
        <f t="shared" si="100"/>
        <v>0</v>
      </c>
      <c r="M173" s="357">
        <f t="shared" si="100"/>
        <v>0</v>
      </c>
      <c r="N173" s="357">
        <f t="shared" ref="N173:W174" si="101">+N172*(1+$E$292)</f>
        <v>0</v>
      </c>
      <c r="O173" s="357">
        <f t="shared" si="101"/>
        <v>0</v>
      </c>
      <c r="P173" s="357">
        <f t="shared" si="101"/>
        <v>0</v>
      </c>
      <c r="Q173" s="357">
        <f t="shared" si="101"/>
        <v>0</v>
      </c>
      <c r="R173" s="357">
        <f t="shared" si="101"/>
        <v>1648000</v>
      </c>
      <c r="S173" s="357">
        <f t="shared" si="101"/>
        <v>1030000</v>
      </c>
      <c r="T173" s="357">
        <f t="shared" si="101"/>
        <v>412000</v>
      </c>
      <c r="U173" s="357">
        <f t="shared" si="101"/>
        <v>103000</v>
      </c>
      <c r="V173" s="357">
        <f t="shared" si="101"/>
        <v>0</v>
      </c>
      <c r="W173" s="357">
        <f t="shared" si="101"/>
        <v>0</v>
      </c>
      <c r="X173" s="357">
        <f t="shared" ref="X173:AE174" si="102">+X172*(1+$E$292)</f>
        <v>0</v>
      </c>
      <c r="Y173" s="357">
        <f t="shared" si="102"/>
        <v>0</v>
      </c>
      <c r="Z173" s="357">
        <f t="shared" si="102"/>
        <v>0</v>
      </c>
      <c r="AA173" s="357">
        <f t="shared" si="102"/>
        <v>0</v>
      </c>
      <c r="AB173" s="357">
        <f t="shared" si="102"/>
        <v>0</v>
      </c>
      <c r="AC173" s="357">
        <f t="shared" si="102"/>
        <v>0</v>
      </c>
      <c r="AD173" s="357">
        <f t="shared" si="102"/>
        <v>0</v>
      </c>
      <c r="AE173" s="357">
        <f t="shared" si="102"/>
        <v>0</v>
      </c>
      <c r="AF173" s="353">
        <f t="shared" si="98"/>
        <v>8240000</v>
      </c>
      <c r="AG173" s="354">
        <f t="shared" si="98"/>
        <v>2163000</v>
      </c>
      <c r="AH173" s="343">
        <f t="shared" si="99"/>
        <v>10403000</v>
      </c>
    </row>
    <row r="174" spans="2:34" ht="16.5" customHeight="1" outlineLevel="1" thickTop="1" thickBot="1" x14ac:dyDescent="0.3">
      <c r="B174" s="430"/>
      <c r="C174" s="384" t="s">
        <v>825</v>
      </c>
      <c r="D174" s="357">
        <f t="shared" si="100"/>
        <v>6365400</v>
      </c>
      <c r="E174" s="357">
        <f t="shared" si="100"/>
        <v>1060900</v>
      </c>
      <c r="F174" s="357">
        <f t="shared" si="100"/>
        <v>0</v>
      </c>
      <c r="G174" s="357">
        <f t="shared" si="100"/>
        <v>0</v>
      </c>
      <c r="H174" s="357">
        <f t="shared" si="100"/>
        <v>0</v>
      </c>
      <c r="I174" s="357">
        <f t="shared" si="100"/>
        <v>0</v>
      </c>
      <c r="J174" s="357">
        <f t="shared" si="100"/>
        <v>0</v>
      </c>
      <c r="K174" s="357">
        <f t="shared" si="100"/>
        <v>0</v>
      </c>
      <c r="L174" s="357">
        <f t="shared" si="100"/>
        <v>0</v>
      </c>
      <c r="M174" s="357">
        <f t="shared" si="100"/>
        <v>0</v>
      </c>
      <c r="N174" s="357">
        <f t="shared" si="101"/>
        <v>0</v>
      </c>
      <c r="O174" s="357">
        <f t="shared" si="101"/>
        <v>0</v>
      </c>
      <c r="P174" s="357">
        <f t="shared" si="101"/>
        <v>0</v>
      </c>
      <c r="Q174" s="357">
        <f t="shared" si="101"/>
        <v>0</v>
      </c>
      <c r="R174" s="357">
        <f t="shared" si="101"/>
        <v>1697440</v>
      </c>
      <c r="S174" s="357">
        <f t="shared" si="101"/>
        <v>1060900</v>
      </c>
      <c r="T174" s="357">
        <f t="shared" si="101"/>
        <v>424360</v>
      </c>
      <c r="U174" s="357">
        <f t="shared" si="101"/>
        <v>106090</v>
      </c>
      <c r="V174" s="357">
        <f t="shared" si="101"/>
        <v>0</v>
      </c>
      <c r="W174" s="357">
        <f t="shared" si="101"/>
        <v>0</v>
      </c>
      <c r="X174" s="357">
        <f t="shared" si="102"/>
        <v>0</v>
      </c>
      <c r="Y174" s="357">
        <f t="shared" si="102"/>
        <v>0</v>
      </c>
      <c r="Z174" s="357">
        <f t="shared" si="102"/>
        <v>0</v>
      </c>
      <c r="AA174" s="357">
        <f t="shared" si="102"/>
        <v>0</v>
      </c>
      <c r="AB174" s="357">
        <f t="shared" si="102"/>
        <v>0</v>
      </c>
      <c r="AC174" s="357">
        <f t="shared" si="102"/>
        <v>0</v>
      </c>
      <c r="AD174" s="357">
        <f t="shared" si="102"/>
        <v>0</v>
      </c>
      <c r="AE174" s="357">
        <f t="shared" si="102"/>
        <v>0</v>
      </c>
      <c r="AF174" s="353">
        <f t="shared" si="98"/>
        <v>8487200</v>
      </c>
      <c r="AG174" s="354">
        <f t="shared" si="98"/>
        <v>2227890</v>
      </c>
      <c r="AH174" s="343">
        <f t="shared" si="99"/>
        <v>10715090</v>
      </c>
    </row>
    <row r="175" spans="2:34" ht="2.25" customHeight="1" outlineLevel="1" thickTop="1" x14ac:dyDescent="0.25">
      <c r="P175" s="367"/>
      <c r="Q175" s="367"/>
      <c r="R175" s="367"/>
      <c r="S175" s="367"/>
      <c r="T175" s="367"/>
      <c r="U175" s="367"/>
      <c r="V175" s="367"/>
      <c r="AF175" s="559"/>
      <c r="AG175" s="559"/>
      <c r="AH175" s="559"/>
    </row>
    <row r="176" spans="2:34" ht="16.5" customHeight="1" thickBot="1" x14ac:dyDescent="0.3">
      <c r="P176" s="367"/>
      <c r="Q176" s="367"/>
      <c r="R176" s="367"/>
      <c r="S176" s="367"/>
      <c r="T176" s="367"/>
      <c r="U176" s="367"/>
      <c r="V176" s="367"/>
      <c r="AF176" s="559"/>
      <c r="AG176" s="559"/>
      <c r="AH176" s="559"/>
    </row>
    <row r="177" spans="2:34" ht="30.75" customHeight="1" thickTop="1" thickBot="1" x14ac:dyDescent="0.3">
      <c r="C177" s="379" t="s">
        <v>828</v>
      </c>
      <c r="D177" s="857" t="s">
        <v>804</v>
      </c>
      <c r="E177" s="858"/>
      <c r="F177" s="857" t="s">
        <v>805</v>
      </c>
      <c r="G177" s="858"/>
      <c r="H177" s="857" t="s">
        <v>806</v>
      </c>
      <c r="I177" s="858"/>
      <c r="J177" s="857" t="s">
        <v>807</v>
      </c>
      <c r="K177" s="858"/>
      <c r="L177" s="857" t="s">
        <v>808</v>
      </c>
      <c r="M177" s="858"/>
      <c r="N177" s="857" t="s">
        <v>809</v>
      </c>
      <c r="O177" s="858"/>
      <c r="P177" s="857" t="s">
        <v>96</v>
      </c>
      <c r="Q177" s="858"/>
      <c r="R177" s="857" t="s">
        <v>810</v>
      </c>
      <c r="S177" s="858"/>
      <c r="T177" s="857" t="s">
        <v>811</v>
      </c>
      <c r="U177" s="858"/>
      <c r="V177" s="857" t="s">
        <v>812</v>
      </c>
      <c r="W177" s="858"/>
      <c r="X177" s="857" t="s">
        <v>813</v>
      </c>
      <c r="Y177" s="858"/>
      <c r="Z177" s="857" t="s">
        <v>814</v>
      </c>
      <c r="AA177" s="858"/>
      <c r="AB177" s="857" t="s">
        <v>815</v>
      </c>
      <c r="AC177" s="858"/>
      <c r="AD177" s="857" t="s">
        <v>816</v>
      </c>
      <c r="AE177" s="858"/>
      <c r="AF177" s="560" t="s">
        <v>1190</v>
      </c>
      <c r="AG177" s="561" t="s">
        <v>839</v>
      </c>
      <c r="AH177" s="562" t="s">
        <v>822</v>
      </c>
    </row>
    <row r="178" spans="2:34" ht="16.5" customHeight="1" thickTop="1" thickBot="1" x14ac:dyDescent="0.3">
      <c r="C178" s="383" t="s">
        <v>851</v>
      </c>
      <c r="D178" s="346" t="s">
        <v>829</v>
      </c>
      <c r="E178" s="347" t="s">
        <v>830</v>
      </c>
      <c r="F178" s="346" t="s">
        <v>829</v>
      </c>
      <c r="G178" s="347" t="s">
        <v>830</v>
      </c>
      <c r="H178" s="346" t="s">
        <v>829</v>
      </c>
      <c r="I178" s="347" t="s">
        <v>830</v>
      </c>
      <c r="J178" s="346" t="s">
        <v>829</v>
      </c>
      <c r="K178" s="347" t="s">
        <v>830</v>
      </c>
      <c r="L178" s="346" t="s">
        <v>829</v>
      </c>
      <c r="M178" s="347" t="s">
        <v>830</v>
      </c>
      <c r="N178" s="346" t="s">
        <v>829</v>
      </c>
      <c r="O178" s="347" t="s">
        <v>830</v>
      </c>
      <c r="P178" s="346" t="s">
        <v>829</v>
      </c>
      <c r="Q178" s="347" t="s">
        <v>830</v>
      </c>
      <c r="R178" s="346" t="s">
        <v>829</v>
      </c>
      <c r="S178" s="347" t="s">
        <v>830</v>
      </c>
      <c r="T178" s="346" t="s">
        <v>829</v>
      </c>
      <c r="U178" s="347" t="s">
        <v>830</v>
      </c>
      <c r="V178" s="346" t="s">
        <v>829</v>
      </c>
      <c r="W178" s="347" t="s">
        <v>830</v>
      </c>
      <c r="X178" s="346" t="s">
        <v>829</v>
      </c>
      <c r="Y178" s="347" t="s">
        <v>830</v>
      </c>
      <c r="Z178" s="346" t="s">
        <v>829</v>
      </c>
      <c r="AA178" s="347" t="s">
        <v>830</v>
      </c>
      <c r="AB178" s="346" t="s">
        <v>829</v>
      </c>
      <c r="AC178" s="347" t="s">
        <v>830</v>
      </c>
      <c r="AD178" s="346" t="s">
        <v>829</v>
      </c>
      <c r="AE178" s="347" t="s">
        <v>830</v>
      </c>
      <c r="AF178" s="563" t="s">
        <v>829</v>
      </c>
      <c r="AG178" s="564" t="s">
        <v>830</v>
      </c>
      <c r="AH178" s="565" t="s">
        <v>838</v>
      </c>
    </row>
    <row r="179" spans="2:34" ht="16.5" customHeight="1" thickTop="1" thickBot="1" x14ac:dyDescent="0.3">
      <c r="C179" s="384" t="s">
        <v>823</v>
      </c>
      <c r="D179" s="569">
        <f t="shared" ref="D179:M181" si="103">+SUMIF($C$162:$C$175,$C179,D$162:D$175)</f>
        <v>88312000</v>
      </c>
      <c r="E179" s="569">
        <f t="shared" si="103"/>
        <v>27000000</v>
      </c>
      <c r="F179" s="569">
        <f t="shared" si="103"/>
        <v>0</v>
      </c>
      <c r="G179" s="569">
        <f t="shared" si="103"/>
        <v>0</v>
      </c>
      <c r="H179" s="569">
        <f t="shared" si="103"/>
        <v>0</v>
      </c>
      <c r="I179" s="569">
        <f t="shared" si="103"/>
        <v>0</v>
      </c>
      <c r="J179" s="569">
        <f t="shared" si="103"/>
        <v>0</v>
      </c>
      <c r="K179" s="569">
        <f t="shared" si="103"/>
        <v>0</v>
      </c>
      <c r="L179" s="569">
        <f t="shared" si="103"/>
        <v>1500000</v>
      </c>
      <c r="M179" s="569">
        <f t="shared" si="103"/>
        <v>5500000</v>
      </c>
      <c r="N179" s="569">
        <f t="shared" ref="N179:W181" si="104">+SUMIF($C$162:$C$175,$C179,N$162:N$175)</f>
        <v>12500000</v>
      </c>
      <c r="O179" s="569">
        <f t="shared" si="104"/>
        <v>5000000</v>
      </c>
      <c r="P179" s="569">
        <f t="shared" si="104"/>
        <v>0</v>
      </c>
      <c r="Q179" s="569">
        <f t="shared" si="104"/>
        <v>0</v>
      </c>
      <c r="R179" s="569">
        <f t="shared" si="104"/>
        <v>5100000</v>
      </c>
      <c r="S179" s="569">
        <f t="shared" si="104"/>
        <v>3000000</v>
      </c>
      <c r="T179" s="569">
        <f t="shared" si="104"/>
        <v>2600000</v>
      </c>
      <c r="U179" s="569">
        <f t="shared" si="104"/>
        <v>900000</v>
      </c>
      <c r="V179" s="569">
        <f t="shared" si="104"/>
        <v>0</v>
      </c>
      <c r="W179" s="569">
        <f t="shared" si="104"/>
        <v>0</v>
      </c>
      <c r="X179" s="569">
        <f t="shared" ref="X179:AE181" si="105">+SUMIF($C$162:$C$175,$C179,X$162:X$175)</f>
        <v>0</v>
      </c>
      <c r="Y179" s="569">
        <f t="shared" si="105"/>
        <v>0</v>
      </c>
      <c r="Z179" s="569">
        <f t="shared" si="105"/>
        <v>10149000</v>
      </c>
      <c r="AA179" s="569">
        <f t="shared" si="105"/>
        <v>5600000</v>
      </c>
      <c r="AB179" s="569">
        <f t="shared" si="105"/>
        <v>0</v>
      </c>
      <c r="AC179" s="569">
        <f t="shared" si="105"/>
        <v>0</v>
      </c>
      <c r="AD179" s="569">
        <f t="shared" si="105"/>
        <v>0</v>
      </c>
      <c r="AE179" s="569">
        <f t="shared" si="105"/>
        <v>0</v>
      </c>
      <c r="AF179" s="353">
        <f>SUMIF($D$160:$AE$160,AF$160,$D179:$AE179)</f>
        <v>120161000</v>
      </c>
      <c r="AG179" s="354">
        <f t="shared" ref="AF179:AG187" si="106">SUMIF($D$160:$AE$160,AG$160,$D179:$AE179)</f>
        <v>47000000</v>
      </c>
      <c r="AH179" s="432">
        <f t="shared" ref="AH179:AH181" si="107">+AF179+AG179</f>
        <v>167161000</v>
      </c>
    </row>
    <row r="180" spans="2:34" ht="16.5" customHeight="1" thickTop="1" thickBot="1" x14ac:dyDescent="0.3">
      <c r="C180" s="384" t="s">
        <v>824</v>
      </c>
      <c r="D180" s="569">
        <f t="shared" si="103"/>
        <v>90961360</v>
      </c>
      <c r="E180" s="569">
        <f t="shared" si="103"/>
        <v>27810000</v>
      </c>
      <c r="F180" s="569">
        <f t="shared" si="103"/>
        <v>0</v>
      </c>
      <c r="G180" s="569">
        <f t="shared" si="103"/>
        <v>0</v>
      </c>
      <c r="H180" s="569">
        <f t="shared" si="103"/>
        <v>0</v>
      </c>
      <c r="I180" s="569">
        <f t="shared" si="103"/>
        <v>0</v>
      </c>
      <c r="J180" s="569">
        <f t="shared" si="103"/>
        <v>0</v>
      </c>
      <c r="K180" s="569">
        <f t="shared" si="103"/>
        <v>0</v>
      </c>
      <c r="L180" s="569">
        <f t="shared" si="103"/>
        <v>1545000</v>
      </c>
      <c r="M180" s="569">
        <f t="shared" si="103"/>
        <v>5665000</v>
      </c>
      <c r="N180" s="569">
        <f t="shared" si="104"/>
        <v>12875000</v>
      </c>
      <c r="O180" s="569">
        <f t="shared" si="104"/>
        <v>5150000</v>
      </c>
      <c r="P180" s="569">
        <f t="shared" si="104"/>
        <v>0</v>
      </c>
      <c r="Q180" s="569">
        <f t="shared" si="104"/>
        <v>0</v>
      </c>
      <c r="R180" s="569">
        <f t="shared" si="104"/>
        <v>5253000</v>
      </c>
      <c r="S180" s="569">
        <f t="shared" si="104"/>
        <v>3090000</v>
      </c>
      <c r="T180" s="569">
        <f t="shared" si="104"/>
        <v>2678000</v>
      </c>
      <c r="U180" s="569">
        <f t="shared" si="104"/>
        <v>927000</v>
      </c>
      <c r="V180" s="569">
        <f t="shared" si="104"/>
        <v>0</v>
      </c>
      <c r="W180" s="569">
        <f t="shared" si="104"/>
        <v>0</v>
      </c>
      <c r="X180" s="569">
        <f t="shared" si="105"/>
        <v>0</v>
      </c>
      <c r="Y180" s="569">
        <f t="shared" si="105"/>
        <v>0</v>
      </c>
      <c r="Z180" s="569">
        <f t="shared" si="105"/>
        <v>10453470</v>
      </c>
      <c r="AA180" s="569">
        <f t="shared" si="105"/>
        <v>5768000</v>
      </c>
      <c r="AB180" s="569">
        <f t="shared" si="105"/>
        <v>0</v>
      </c>
      <c r="AC180" s="569">
        <f t="shared" si="105"/>
        <v>0</v>
      </c>
      <c r="AD180" s="569">
        <f t="shared" si="105"/>
        <v>0</v>
      </c>
      <c r="AE180" s="569">
        <f t="shared" si="105"/>
        <v>0</v>
      </c>
      <c r="AF180" s="353">
        <f t="shared" si="106"/>
        <v>123765830</v>
      </c>
      <c r="AG180" s="354">
        <f t="shared" si="106"/>
        <v>48410000</v>
      </c>
      <c r="AH180" s="432">
        <f t="shared" si="107"/>
        <v>172175830</v>
      </c>
    </row>
    <row r="181" spans="2:34" ht="16.5" customHeight="1" thickTop="1" thickBot="1" x14ac:dyDescent="0.3">
      <c r="C181" s="384" t="s">
        <v>825</v>
      </c>
      <c r="D181" s="569">
        <f t="shared" si="103"/>
        <v>93690200.800000012</v>
      </c>
      <c r="E181" s="569">
        <f t="shared" si="103"/>
        <v>28644300</v>
      </c>
      <c r="F181" s="569">
        <f t="shared" si="103"/>
        <v>0</v>
      </c>
      <c r="G181" s="569">
        <f t="shared" si="103"/>
        <v>0</v>
      </c>
      <c r="H181" s="569">
        <f t="shared" si="103"/>
        <v>0</v>
      </c>
      <c r="I181" s="569">
        <f t="shared" si="103"/>
        <v>0</v>
      </c>
      <c r="J181" s="569">
        <f t="shared" si="103"/>
        <v>0</v>
      </c>
      <c r="K181" s="569">
        <f t="shared" si="103"/>
        <v>0</v>
      </c>
      <c r="L181" s="569">
        <f t="shared" si="103"/>
        <v>1591350</v>
      </c>
      <c r="M181" s="569">
        <f t="shared" si="103"/>
        <v>5834950</v>
      </c>
      <c r="N181" s="569">
        <f t="shared" si="104"/>
        <v>13261250</v>
      </c>
      <c r="O181" s="569">
        <f t="shared" si="104"/>
        <v>5304500</v>
      </c>
      <c r="P181" s="569">
        <f t="shared" si="104"/>
        <v>0</v>
      </c>
      <c r="Q181" s="569">
        <f t="shared" si="104"/>
        <v>0</v>
      </c>
      <c r="R181" s="569">
        <f t="shared" si="104"/>
        <v>5410590</v>
      </c>
      <c r="S181" s="569">
        <f t="shared" si="104"/>
        <v>3182700</v>
      </c>
      <c r="T181" s="569">
        <f t="shared" si="104"/>
        <v>2758340</v>
      </c>
      <c r="U181" s="569">
        <f t="shared" si="104"/>
        <v>954810</v>
      </c>
      <c r="V181" s="569">
        <f t="shared" si="104"/>
        <v>0</v>
      </c>
      <c r="W181" s="569">
        <f t="shared" si="104"/>
        <v>0</v>
      </c>
      <c r="X181" s="569">
        <f t="shared" si="105"/>
        <v>0</v>
      </c>
      <c r="Y181" s="569">
        <f t="shared" si="105"/>
        <v>0</v>
      </c>
      <c r="Z181" s="569">
        <f t="shared" si="105"/>
        <v>10767074.100000001</v>
      </c>
      <c r="AA181" s="569">
        <f t="shared" si="105"/>
        <v>5941040</v>
      </c>
      <c r="AB181" s="569">
        <f t="shared" si="105"/>
        <v>0</v>
      </c>
      <c r="AC181" s="569">
        <f t="shared" si="105"/>
        <v>0</v>
      </c>
      <c r="AD181" s="569">
        <f t="shared" si="105"/>
        <v>0</v>
      </c>
      <c r="AE181" s="569">
        <f t="shared" si="105"/>
        <v>0</v>
      </c>
      <c r="AF181" s="353">
        <f t="shared" si="106"/>
        <v>127478804.90000001</v>
      </c>
      <c r="AG181" s="354">
        <f t="shared" si="106"/>
        <v>49862300</v>
      </c>
      <c r="AH181" s="432">
        <f t="shared" si="107"/>
        <v>177341104.90000001</v>
      </c>
    </row>
    <row r="182" spans="2:34" ht="16.5" customHeight="1" thickTop="1" thickBot="1" x14ac:dyDescent="0.3">
      <c r="C182" s="384" t="s">
        <v>841</v>
      </c>
      <c r="D182" s="569">
        <f t="shared" ref="D182:M187" si="108">+D181*(1+$E$292)</f>
        <v>96500906.824000016</v>
      </c>
      <c r="E182" s="569">
        <f t="shared" si="108"/>
        <v>29503629</v>
      </c>
      <c r="F182" s="569">
        <f t="shared" si="108"/>
        <v>0</v>
      </c>
      <c r="G182" s="569">
        <f t="shared" si="108"/>
        <v>0</v>
      </c>
      <c r="H182" s="569">
        <f t="shared" si="108"/>
        <v>0</v>
      </c>
      <c r="I182" s="569">
        <f t="shared" si="108"/>
        <v>0</v>
      </c>
      <c r="J182" s="569">
        <f t="shared" si="108"/>
        <v>0</v>
      </c>
      <c r="K182" s="569">
        <f t="shared" si="108"/>
        <v>0</v>
      </c>
      <c r="L182" s="569">
        <f t="shared" si="108"/>
        <v>1639090.5</v>
      </c>
      <c r="M182" s="569">
        <f t="shared" si="108"/>
        <v>6009998.5</v>
      </c>
      <c r="N182" s="569">
        <f t="shared" ref="N182:W187" si="109">+N181*(1+$E$292)</f>
        <v>13659087.5</v>
      </c>
      <c r="O182" s="569">
        <f t="shared" si="109"/>
        <v>5463635</v>
      </c>
      <c r="P182" s="569">
        <f t="shared" si="109"/>
        <v>0</v>
      </c>
      <c r="Q182" s="569">
        <f t="shared" si="109"/>
        <v>0</v>
      </c>
      <c r="R182" s="569">
        <f t="shared" si="109"/>
        <v>5572907.7000000002</v>
      </c>
      <c r="S182" s="569">
        <f t="shared" si="109"/>
        <v>3278181</v>
      </c>
      <c r="T182" s="569">
        <f t="shared" si="109"/>
        <v>2841090.2</v>
      </c>
      <c r="U182" s="569">
        <f t="shared" si="109"/>
        <v>983454.3</v>
      </c>
      <c r="V182" s="569">
        <f t="shared" si="109"/>
        <v>0</v>
      </c>
      <c r="W182" s="569">
        <f t="shared" si="109"/>
        <v>0</v>
      </c>
      <c r="X182" s="569">
        <f t="shared" ref="X182:AE187" si="110">+X181*(1+$E$292)</f>
        <v>0</v>
      </c>
      <c r="Y182" s="569">
        <f t="shared" si="110"/>
        <v>0</v>
      </c>
      <c r="Z182" s="569">
        <f t="shared" si="110"/>
        <v>11090086.323000003</v>
      </c>
      <c r="AA182" s="569">
        <f t="shared" si="110"/>
        <v>6119271.2000000002</v>
      </c>
      <c r="AB182" s="569">
        <f t="shared" si="110"/>
        <v>0</v>
      </c>
      <c r="AC182" s="569">
        <f t="shared" si="110"/>
        <v>0</v>
      </c>
      <c r="AD182" s="569">
        <f t="shared" si="110"/>
        <v>0</v>
      </c>
      <c r="AE182" s="569">
        <f t="shared" si="110"/>
        <v>0</v>
      </c>
      <c r="AF182" s="353">
        <f t="shared" si="106"/>
        <v>131303169.04700002</v>
      </c>
      <c r="AG182" s="354">
        <f t="shared" si="106"/>
        <v>51358169</v>
      </c>
      <c r="AH182" s="432">
        <f t="shared" ref="AH182:AH187" si="111">+AF182+AG182</f>
        <v>182661338.04700002</v>
      </c>
    </row>
    <row r="183" spans="2:34" ht="16.5" customHeight="1" thickTop="1" thickBot="1" x14ac:dyDescent="0.3">
      <c r="C183" s="384" t="s">
        <v>842</v>
      </c>
      <c r="D183" s="569">
        <f t="shared" si="108"/>
        <v>99395934.028720021</v>
      </c>
      <c r="E183" s="569">
        <f t="shared" si="108"/>
        <v>30388737.870000001</v>
      </c>
      <c r="F183" s="569">
        <f t="shared" si="108"/>
        <v>0</v>
      </c>
      <c r="G183" s="569">
        <f t="shared" si="108"/>
        <v>0</v>
      </c>
      <c r="H183" s="569">
        <f t="shared" si="108"/>
        <v>0</v>
      </c>
      <c r="I183" s="569">
        <f t="shared" si="108"/>
        <v>0</v>
      </c>
      <c r="J183" s="569">
        <f t="shared" si="108"/>
        <v>0</v>
      </c>
      <c r="K183" s="569">
        <f t="shared" si="108"/>
        <v>0</v>
      </c>
      <c r="L183" s="569">
        <f t="shared" si="108"/>
        <v>1688263.2150000001</v>
      </c>
      <c r="M183" s="569">
        <f t="shared" si="108"/>
        <v>6190298.4550000001</v>
      </c>
      <c r="N183" s="569">
        <f t="shared" si="109"/>
        <v>14068860.125</v>
      </c>
      <c r="O183" s="569">
        <f t="shared" si="109"/>
        <v>5627544.0499999998</v>
      </c>
      <c r="P183" s="569">
        <f t="shared" si="109"/>
        <v>0</v>
      </c>
      <c r="Q183" s="569">
        <f t="shared" si="109"/>
        <v>0</v>
      </c>
      <c r="R183" s="569">
        <f t="shared" si="109"/>
        <v>5740094.9310000008</v>
      </c>
      <c r="S183" s="569">
        <f t="shared" si="109"/>
        <v>3376526.43</v>
      </c>
      <c r="T183" s="569">
        <f t="shared" si="109"/>
        <v>2926322.9060000004</v>
      </c>
      <c r="U183" s="569">
        <f t="shared" si="109"/>
        <v>1012957.9290000001</v>
      </c>
      <c r="V183" s="569">
        <f t="shared" si="109"/>
        <v>0</v>
      </c>
      <c r="W183" s="569">
        <f t="shared" si="109"/>
        <v>0</v>
      </c>
      <c r="X183" s="569">
        <f t="shared" si="110"/>
        <v>0</v>
      </c>
      <c r="Y183" s="569">
        <f t="shared" si="110"/>
        <v>0</v>
      </c>
      <c r="Z183" s="569">
        <f t="shared" si="110"/>
        <v>11422788.912690002</v>
      </c>
      <c r="AA183" s="569">
        <f t="shared" si="110"/>
        <v>6302849.3360000001</v>
      </c>
      <c r="AB183" s="569">
        <f t="shared" si="110"/>
        <v>0</v>
      </c>
      <c r="AC183" s="569">
        <f t="shared" si="110"/>
        <v>0</v>
      </c>
      <c r="AD183" s="569">
        <f t="shared" si="110"/>
        <v>0</v>
      </c>
      <c r="AE183" s="569">
        <f t="shared" si="110"/>
        <v>0</v>
      </c>
      <c r="AF183" s="353">
        <f t="shared" si="106"/>
        <v>135242264.11841002</v>
      </c>
      <c r="AG183" s="354">
        <f t="shared" si="106"/>
        <v>52898914.07</v>
      </c>
      <c r="AH183" s="432">
        <f t="shared" si="111"/>
        <v>188141178.18841001</v>
      </c>
    </row>
    <row r="184" spans="2:34" ht="16.5" customHeight="1" thickTop="1" thickBot="1" x14ac:dyDescent="0.3">
      <c r="C184" s="384" t="s">
        <v>843</v>
      </c>
      <c r="D184" s="569">
        <f t="shared" si="108"/>
        <v>102377812.04958162</v>
      </c>
      <c r="E184" s="569">
        <f t="shared" si="108"/>
        <v>31300400.006100003</v>
      </c>
      <c r="F184" s="569">
        <f t="shared" si="108"/>
        <v>0</v>
      </c>
      <c r="G184" s="569">
        <f t="shared" si="108"/>
        <v>0</v>
      </c>
      <c r="H184" s="569">
        <f t="shared" si="108"/>
        <v>0</v>
      </c>
      <c r="I184" s="569">
        <f t="shared" si="108"/>
        <v>0</v>
      </c>
      <c r="J184" s="569">
        <f t="shared" si="108"/>
        <v>0</v>
      </c>
      <c r="K184" s="569">
        <f t="shared" si="108"/>
        <v>0</v>
      </c>
      <c r="L184" s="569">
        <f t="shared" si="108"/>
        <v>1738911.1114500002</v>
      </c>
      <c r="M184" s="569">
        <f t="shared" si="108"/>
        <v>6376007.4086500006</v>
      </c>
      <c r="N184" s="569">
        <f t="shared" si="109"/>
        <v>14490925.928750001</v>
      </c>
      <c r="O184" s="569">
        <f t="shared" si="109"/>
        <v>5796370.3715000004</v>
      </c>
      <c r="P184" s="569">
        <f t="shared" si="109"/>
        <v>0</v>
      </c>
      <c r="Q184" s="569">
        <f t="shared" si="109"/>
        <v>0</v>
      </c>
      <c r="R184" s="569">
        <f t="shared" si="109"/>
        <v>5912297.778930001</v>
      </c>
      <c r="S184" s="569">
        <f t="shared" si="109"/>
        <v>3477822.2229000004</v>
      </c>
      <c r="T184" s="569">
        <f t="shared" si="109"/>
        <v>3014112.5931800003</v>
      </c>
      <c r="U184" s="569">
        <f t="shared" si="109"/>
        <v>1043346.6668700002</v>
      </c>
      <c r="V184" s="569">
        <f t="shared" si="109"/>
        <v>0</v>
      </c>
      <c r="W184" s="569">
        <f t="shared" si="109"/>
        <v>0</v>
      </c>
      <c r="X184" s="569">
        <f t="shared" si="110"/>
        <v>0</v>
      </c>
      <c r="Y184" s="569">
        <f t="shared" si="110"/>
        <v>0</v>
      </c>
      <c r="Z184" s="569">
        <f t="shared" si="110"/>
        <v>11765472.580070702</v>
      </c>
      <c r="AA184" s="569">
        <f t="shared" si="110"/>
        <v>6491934.8160800003</v>
      </c>
      <c r="AB184" s="569">
        <f t="shared" si="110"/>
        <v>0</v>
      </c>
      <c r="AC184" s="569">
        <f t="shared" si="110"/>
        <v>0</v>
      </c>
      <c r="AD184" s="569">
        <f t="shared" si="110"/>
        <v>0</v>
      </c>
      <c r="AE184" s="569">
        <f t="shared" si="110"/>
        <v>0</v>
      </c>
      <c r="AF184" s="353">
        <f t="shared" si="106"/>
        <v>139299532.04196233</v>
      </c>
      <c r="AG184" s="354">
        <f t="shared" si="106"/>
        <v>54485881.4921</v>
      </c>
      <c r="AH184" s="432">
        <f t="shared" si="111"/>
        <v>193785413.53406233</v>
      </c>
    </row>
    <row r="185" spans="2:34" ht="16.5" customHeight="1" thickTop="1" thickBot="1" x14ac:dyDescent="0.3">
      <c r="C185" s="384" t="s">
        <v>844</v>
      </c>
      <c r="D185" s="569">
        <f t="shared" si="108"/>
        <v>105449146.41106907</v>
      </c>
      <c r="E185" s="569">
        <f t="shared" si="108"/>
        <v>32239412.006283004</v>
      </c>
      <c r="F185" s="569">
        <f t="shared" si="108"/>
        <v>0</v>
      </c>
      <c r="G185" s="569">
        <f t="shared" si="108"/>
        <v>0</v>
      </c>
      <c r="H185" s="569">
        <f t="shared" si="108"/>
        <v>0</v>
      </c>
      <c r="I185" s="569">
        <f t="shared" si="108"/>
        <v>0</v>
      </c>
      <c r="J185" s="569">
        <f t="shared" si="108"/>
        <v>0</v>
      </c>
      <c r="K185" s="569">
        <f t="shared" si="108"/>
        <v>0</v>
      </c>
      <c r="L185" s="569">
        <f t="shared" si="108"/>
        <v>1791078.4447935002</v>
      </c>
      <c r="M185" s="569">
        <f t="shared" si="108"/>
        <v>6567287.6309095006</v>
      </c>
      <c r="N185" s="569">
        <f t="shared" si="109"/>
        <v>14925653.706612501</v>
      </c>
      <c r="O185" s="569">
        <f t="shared" si="109"/>
        <v>5970261.4826450003</v>
      </c>
      <c r="P185" s="569">
        <f t="shared" si="109"/>
        <v>0</v>
      </c>
      <c r="Q185" s="569">
        <f t="shared" si="109"/>
        <v>0</v>
      </c>
      <c r="R185" s="569">
        <f t="shared" si="109"/>
        <v>6089666.7122979015</v>
      </c>
      <c r="S185" s="569">
        <f t="shared" si="109"/>
        <v>3582156.8895870005</v>
      </c>
      <c r="T185" s="569">
        <f t="shared" si="109"/>
        <v>3104535.9709754004</v>
      </c>
      <c r="U185" s="569">
        <f t="shared" si="109"/>
        <v>1074647.0668761001</v>
      </c>
      <c r="V185" s="569">
        <f t="shared" si="109"/>
        <v>0</v>
      </c>
      <c r="W185" s="569">
        <f t="shared" si="109"/>
        <v>0</v>
      </c>
      <c r="X185" s="569">
        <f t="shared" si="110"/>
        <v>0</v>
      </c>
      <c r="Y185" s="569">
        <f t="shared" si="110"/>
        <v>0</v>
      </c>
      <c r="Z185" s="569">
        <f t="shared" si="110"/>
        <v>12118436.757472824</v>
      </c>
      <c r="AA185" s="569">
        <f t="shared" si="110"/>
        <v>6686692.8605624009</v>
      </c>
      <c r="AB185" s="569">
        <f t="shared" si="110"/>
        <v>0</v>
      </c>
      <c r="AC185" s="569">
        <f t="shared" si="110"/>
        <v>0</v>
      </c>
      <c r="AD185" s="569">
        <f t="shared" si="110"/>
        <v>0</v>
      </c>
      <c r="AE185" s="569">
        <f t="shared" si="110"/>
        <v>0</v>
      </c>
      <c r="AF185" s="353">
        <f t="shared" si="106"/>
        <v>143478518.00322118</v>
      </c>
      <c r="AG185" s="354">
        <f t="shared" si="106"/>
        <v>56120457.936862998</v>
      </c>
      <c r="AH185" s="432">
        <f t="shared" si="111"/>
        <v>199598975.94008419</v>
      </c>
    </row>
    <row r="186" spans="2:34" ht="16.5" customHeight="1" thickTop="1" thickBot="1" x14ac:dyDescent="0.3">
      <c r="C186" s="384" t="s">
        <v>845</v>
      </c>
      <c r="D186" s="569">
        <f t="shared" si="108"/>
        <v>108612620.80340114</v>
      </c>
      <c r="E186" s="569">
        <f t="shared" si="108"/>
        <v>33206594.366471495</v>
      </c>
      <c r="F186" s="569">
        <f t="shared" si="108"/>
        <v>0</v>
      </c>
      <c r="G186" s="569">
        <f t="shared" si="108"/>
        <v>0</v>
      </c>
      <c r="H186" s="569">
        <f t="shared" si="108"/>
        <v>0</v>
      </c>
      <c r="I186" s="569">
        <f t="shared" si="108"/>
        <v>0</v>
      </c>
      <c r="J186" s="569">
        <f t="shared" si="108"/>
        <v>0</v>
      </c>
      <c r="K186" s="569">
        <f t="shared" si="108"/>
        <v>0</v>
      </c>
      <c r="L186" s="569">
        <f t="shared" si="108"/>
        <v>1844810.7981373053</v>
      </c>
      <c r="M186" s="569">
        <f t="shared" si="108"/>
        <v>6764306.2598367855</v>
      </c>
      <c r="N186" s="569">
        <f t="shared" si="109"/>
        <v>15373423.317810876</v>
      </c>
      <c r="O186" s="569">
        <f t="shared" si="109"/>
        <v>6149369.3271243507</v>
      </c>
      <c r="P186" s="569">
        <f t="shared" si="109"/>
        <v>0</v>
      </c>
      <c r="Q186" s="569">
        <f t="shared" si="109"/>
        <v>0</v>
      </c>
      <c r="R186" s="569">
        <f t="shared" si="109"/>
        <v>6272356.7136668386</v>
      </c>
      <c r="S186" s="569">
        <f t="shared" si="109"/>
        <v>3689621.5962746106</v>
      </c>
      <c r="T186" s="569">
        <f t="shared" si="109"/>
        <v>3197672.0501046623</v>
      </c>
      <c r="U186" s="569">
        <f t="shared" si="109"/>
        <v>1106886.4788823831</v>
      </c>
      <c r="V186" s="569">
        <f t="shared" si="109"/>
        <v>0</v>
      </c>
      <c r="W186" s="569">
        <f t="shared" si="109"/>
        <v>0</v>
      </c>
      <c r="X186" s="569">
        <f t="shared" si="110"/>
        <v>0</v>
      </c>
      <c r="Y186" s="569">
        <f t="shared" si="110"/>
        <v>0</v>
      </c>
      <c r="Z186" s="569">
        <f t="shared" si="110"/>
        <v>12481989.86019701</v>
      </c>
      <c r="AA186" s="569">
        <f t="shared" si="110"/>
        <v>6887293.6463792734</v>
      </c>
      <c r="AB186" s="569">
        <f t="shared" si="110"/>
        <v>0</v>
      </c>
      <c r="AC186" s="569">
        <f t="shared" si="110"/>
        <v>0</v>
      </c>
      <c r="AD186" s="569">
        <f t="shared" si="110"/>
        <v>0</v>
      </c>
      <c r="AE186" s="569">
        <f t="shared" si="110"/>
        <v>0</v>
      </c>
      <c r="AF186" s="353">
        <f t="shared" si="106"/>
        <v>147782873.54331782</v>
      </c>
      <c r="AG186" s="354">
        <f t="shared" si="106"/>
        <v>57804071.674968883</v>
      </c>
      <c r="AH186" s="432">
        <f t="shared" si="111"/>
        <v>205586945.21828669</v>
      </c>
    </row>
    <row r="187" spans="2:34" ht="16.5" customHeight="1" thickTop="1" thickBot="1" x14ac:dyDescent="0.3">
      <c r="C187" s="384" t="s">
        <v>846</v>
      </c>
      <c r="D187" s="569">
        <f t="shared" si="108"/>
        <v>111870999.42750318</v>
      </c>
      <c r="E187" s="569">
        <f t="shared" si="108"/>
        <v>34202792.197465643</v>
      </c>
      <c r="F187" s="569">
        <f t="shared" si="108"/>
        <v>0</v>
      </c>
      <c r="G187" s="569">
        <f t="shared" si="108"/>
        <v>0</v>
      </c>
      <c r="H187" s="569">
        <f t="shared" si="108"/>
        <v>0</v>
      </c>
      <c r="I187" s="569">
        <f t="shared" si="108"/>
        <v>0</v>
      </c>
      <c r="J187" s="569">
        <f t="shared" si="108"/>
        <v>0</v>
      </c>
      <c r="K187" s="569">
        <f t="shared" si="108"/>
        <v>0</v>
      </c>
      <c r="L187" s="569">
        <f t="shared" si="108"/>
        <v>1900155.1220814246</v>
      </c>
      <c r="M187" s="569">
        <f t="shared" si="108"/>
        <v>6967235.447631889</v>
      </c>
      <c r="N187" s="569">
        <f t="shared" si="109"/>
        <v>15834626.017345203</v>
      </c>
      <c r="O187" s="569">
        <f t="shared" si="109"/>
        <v>6333850.4069380816</v>
      </c>
      <c r="P187" s="569">
        <f t="shared" si="109"/>
        <v>0</v>
      </c>
      <c r="Q187" s="569">
        <f t="shared" si="109"/>
        <v>0</v>
      </c>
      <c r="R187" s="569">
        <f t="shared" si="109"/>
        <v>6460527.4150768435</v>
      </c>
      <c r="S187" s="569">
        <f t="shared" si="109"/>
        <v>3800310.2441628492</v>
      </c>
      <c r="T187" s="569">
        <f t="shared" si="109"/>
        <v>3293602.2116078022</v>
      </c>
      <c r="U187" s="569">
        <f t="shared" si="109"/>
        <v>1140093.0732488546</v>
      </c>
      <c r="V187" s="569">
        <f t="shared" si="109"/>
        <v>0</v>
      </c>
      <c r="W187" s="569">
        <f t="shared" si="109"/>
        <v>0</v>
      </c>
      <c r="X187" s="569">
        <f t="shared" si="110"/>
        <v>0</v>
      </c>
      <c r="Y187" s="569">
        <f t="shared" si="110"/>
        <v>0</v>
      </c>
      <c r="Z187" s="569">
        <f t="shared" si="110"/>
        <v>12856449.55600292</v>
      </c>
      <c r="AA187" s="569">
        <f t="shared" si="110"/>
        <v>7093912.4557706518</v>
      </c>
      <c r="AB187" s="569">
        <f t="shared" si="110"/>
        <v>0</v>
      </c>
      <c r="AC187" s="569">
        <f t="shared" si="110"/>
        <v>0</v>
      </c>
      <c r="AD187" s="569">
        <f t="shared" si="110"/>
        <v>0</v>
      </c>
      <c r="AE187" s="569">
        <f t="shared" si="110"/>
        <v>0</v>
      </c>
      <c r="AF187" s="353">
        <f t="shared" si="106"/>
        <v>152216359.7496174</v>
      </c>
      <c r="AG187" s="354">
        <f t="shared" si="106"/>
        <v>59538193.82521797</v>
      </c>
      <c r="AH187" s="432">
        <f t="shared" si="111"/>
        <v>211754553.57483536</v>
      </c>
    </row>
    <row r="188" spans="2:34" ht="16.5" customHeight="1" thickTop="1" thickBot="1" x14ac:dyDescent="0.3">
      <c r="B188" s="421"/>
      <c r="P188" s="367"/>
      <c r="Q188" s="367"/>
      <c r="R188" s="367"/>
      <c r="S188" s="367"/>
      <c r="T188" s="367"/>
      <c r="U188" s="367"/>
      <c r="V188" s="367"/>
    </row>
    <row r="189" spans="2:34" ht="16.5" customHeight="1" thickTop="1" thickBot="1" x14ac:dyDescent="0.3">
      <c r="B189" s="421"/>
      <c r="C189" s="379" t="s">
        <v>840</v>
      </c>
      <c r="D189" s="406" t="s">
        <v>823</v>
      </c>
      <c r="E189" s="406" t="s">
        <v>824</v>
      </c>
      <c r="F189" s="406" t="s">
        <v>825</v>
      </c>
      <c r="G189" s="406" t="s">
        <v>841</v>
      </c>
      <c r="H189" s="406" t="s">
        <v>842</v>
      </c>
      <c r="I189" s="406" t="s">
        <v>843</v>
      </c>
      <c r="J189" s="406" t="s">
        <v>844</v>
      </c>
      <c r="K189" s="406" t="s">
        <v>845</v>
      </c>
      <c r="L189" s="406" t="s">
        <v>846</v>
      </c>
      <c r="M189" s="406" t="s">
        <v>847</v>
      </c>
      <c r="P189" s="367"/>
      <c r="Q189" s="367"/>
      <c r="R189" s="367"/>
      <c r="S189" s="367"/>
      <c r="T189" s="367"/>
      <c r="U189" s="367"/>
      <c r="V189" s="367"/>
    </row>
    <row r="190" spans="2:34" ht="16.5" customHeight="1" thickTop="1" thickBot="1" x14ac:dyDescent="0.3">
      <c r="B190" s="421"/>
      <c r="C190" s="385" t="s">
        <v>848</v>
      </c>
      <c r="D190" s="343">
        <f t="shared" ref="D190:L190" si="112">+VLOOKUP(D$189,$C$179:$AH$187,30,0)</f>
        <v>120161000</v>
      </c>
      <c r="E190" s="343">
        <f t="shared" si="112"/>
        <v>123765830</v>
      </c>
      <c r="F190" s="343">
        <f t="shared" si="112"/>
        <v>127478804.90000001</v>
      </c>
      <c r="G190" s="343">
        <f t="shared" si="112"/>
        <v>131303169.04700002</v>
      </c>
      <c r="H190" s="343">
        <f t="shared" si="112"/>
        <v>135242264.11841002</v>
      </c>
      <c r="I190" s="343">
        <f t="shared" si="112"/>
        <v>139299532.04196233</v>
      </c>
      <c r="J190" s="343">
        <f t="shared" si="112"/>
        <v>143478518.00322118</v>
      </c>
      <c r="K190" s="343">
        <f t="shared" si="112"/>
        <v>147782873.54331782</v>
      </c>
      <c r="L190" s="343">
        <f t="shared" si="112"/>
        <v>152216359.7496174</v>
      </c>
      <c r="M190" s="431">
        <f>SUM(D190:L190)</f>
        <v>1220728351.4035287</v>
      </c>
      <c r="P190" s="367"/>
      <c r="Q190" s="367"/>
      <c r="R190" s="367"/>
      <c r="S190" s="367"/>
      <c r="T190" s="367"/>
      <c r="U190" s="367"/>
      <c r="V190" s="367"/>
    </row>
    <row r="191" spans="2:34" ht="16.5" customHeight="1" thickTop="1" thickBot="1" x14ac:dyDescent="0.3">
      <c r="B191" s="421"/>
      <c r="C191" s="386" t="s">
        <v>849</v>
      </c>
      <c r="D191" s="343">
        <f t="shared" ref="D191:L191" si="113">+VLOOKUP(D$189,$C$179:$AH$187,31,0)</f>
        <v>47000000</v>
      </c>
      <c r="E191" s="343">
        <f t="shared" si="113"/>
        <v>48410000</v>
      </c>
      <c r="F191" s="343">
        <f t="shared" si="113"/>
        <v>49862300</v>
      </c>
      <c r="G191" s="343">
        <f t="shared" si="113"/>
        <v>51358169</v>
      </c>
      <c r="H191" s="343">
        <f t="shared" si="113"/>
        <v>52898914.07</v>
      </c>
      <c r="I191" s="343">
        <f t="shared" si="113"/>
        <v>54485881.4921</v>
      </c>
      <c r="J191" s="343">
        <f t="shared" si="113"/>
        <v>56120457.936862998</v>
      </c>
      <c r="K191" s="343">
        <f t="shared" si="113"/>
        <v>57804071.674968883</v>
      </c>
      <c r="L191" s="343">
        <f t="shared" si="113"/>
        <v>59538193.82521797</v>
      </c>
      <c r="M191" s="431">
        <f>SUM(D191:L191)</f>
        <v>477477987.99914986</v>
      </c>
      <c r="P191" s="367"/>
      <c r="Q191" s="367"/>
      <c r="R191" s="367"/>
      <c r="S191" s="367"/>
      <c r="T191" s="367"/>
      <c r="U191" s="367"/>
      <c r="V191" s="367"/>
    </row>
    <row r="192" spans="2:34" ht="16.5" customHeight="1" thickTop="1" thickBot="1" x14ac:dyDescent="0.3">
      <c r="B192" s="421"/>
      <c r="C192" s="387" t="s">
        <v>850</v>
      </c>
      <c r="D192" s="432">
        <f>SUM(D190:D191)</f>
        <v>167161000</v>
      </c>
      <c r="E192" s="432">
        <f t="shared" ref="E192:L192" si="114">SUM(E190:E191)</f>
        <v>172175830</v>
      </c>
      <c r="F192" s="432">
        <f t="shared" si="114"/>
        <v>177341104.90000001</v>
      </c>
      <c r="G192" s="432">
        <f t="shared" si="114"/>
        <v>182661338.04700002</v>
      </c>
      <c r="H192" s="432">
        <f t="shared" si="114"/>
        <v>188141178.18841001</v>
      </c>
      <c r="I192" s="432">
        <f t="shared" si="114"/>
        <v>193785413.53406233</v>
      </c>
      <c r="J192" s="432">
        <f t="shared" si="114"/>
        <v>199598975.94008419</v>
      </c>
      <c r="K192" s="432">
        <f t="shared" si="114"/>
        <v>205586945.21828669</v>
      </c>
      <c r="L192" s="432">
        <f t="shared" si="114"/>
        <v>211754553.57483536</v>
      </c>
      <c r="M192" s="433">
        <f>SUM(M190:M191)</f>
        <v>1698206339.4026785</v>
      </c>
      <c r="P192" s="367"/>
      <c r="Q192" s="367"/>
      <c r="R192" s="367"/>
      <c r="S192" s="367"/>
      <c r="T192" s="367"/>
      <c r="U192" s="367"/>
      <c r="V192" s="367"/>
    </row>
    <row r="193" spans="1:22" ht="16.5" customHeight="1" thickTop="1" x14ac:dyDescent="0.25">
      <c r="P193" s="367"/>
      <c r="Q193" s="367"/>
      <c r="R193" s="367"/>
      <c r="S193" s="367"/>
      <c r="T193" s="367"/>
      <c r="U193" s="367"/>
      <c r="V193" s="367"/>
    </row>
    <row r="194" spans="1:22" ht="16.5" hidden="1" customHeight="1" outlineLevel="1" thickTop="1" thickBot="1" x14ac:dyDescent="0.3">
      <c r="B194" s="893" t="s">
        <v>853</v>
      </c>
      <c r="C194" s="894"/>
      <c r="D194" s="434"/>
      <c r="E194" s="434"/>
      <c r="F194" s="434"/>
      <c r="G194" s="434"/>
      <c r="H194" s="434"/>
      <c r="I194" s="434"/>
      <c r="J194" s="434"/>
      <c r="K194" s="434"/>
      <c r="L194" s="434"/>
      <c r="M194" s="435"/>
      <c r="P194" s="367"/>
      <c r="Q194" s="367"/>
      <c r="R194" s="367"/>
      <c r="S194" s="367"/>
      <c r="T194" s="367"/>
      <c r="U194" s="367"/>
      <c r="V194" s="367"/>
    </row>
    <row r="195" spans="1:22" ht="16.5" hidden="1" customHeight="1" outlineLevel="1" thickTop="1" x14ac:dyDescent="0.25">
      <c r="B195" s="421"/>
      <c r="P195" s="367"/>
      <c r="Q195" s="367"/>
      <c r="R195" s="367"/>
      <c r="S195" s="367"/>
      <c r="T195" s="367"/>
      <c r="U195" s="367"/>
      <c r="V195" s="367"/>
    </row>
    <row r="196" spans="1:22" ht="16.5" hidden="1" customHeight="1" outlineLevel="1" x14ac:dyDescent="0.25">
      <c r="B196" s="421"/>
      <c r="E196" s="849" t="s">
        <v>93</v>
      </c>
      <c r="F196" s="849"/>
      <c r="G196" s="849"/>
      <c r="H196" s="849"/>
      <c r="I196" s="849"/>
      <c r="J196" s="849"/>
      <c r="K196" s="849"/>
      <c r="L196" s="849"/>
      <c r="M196" s="849"/>
      <c r="P196" s="367"/>
      <c r="Q196" s="367"/>
      <c r="R196" s="367"/>
      <c r="S196" s="367"/>
      <c r="T196" s="367"/>
      <c r="U196" s="367"/>
      <c r="V196" s="367"/>
    </row>
    <row r="197" spans="1:22" hidden="1" outlineLevel="1" x14ac:dyDescent="0.25">
      <c r="B197" s="436"/>
      <c r="C197" s="437"/>
      <c r="D197" s="437"/>
      <c r="E197" s="438" t="s">
        <v>797</v>
      </c>
      <c r="F197" s="438" t="s">
        <v>797</v>
      </c>
      <c r="G197" s="438" t="s">
        <v>798</v>
      </c>
      <c r="H197" s="438" t="s">
        <v>798</v>
      </c>
      <c r="I197" s="438" t="s">
        <v>799</v>
      </c>
      <c r="J197" s="438" t="s">
        <v>799</v>
      </c>
      <c r="K197" s="850" t="s">
        <v>32</v>
      </c>
      <c r="L197" s="850"/>
      <c r="M197" s="849" t="s">
        <v>20</v>
      </c>
      <c r="N197" s="439"/>
      <c r="O197" s="439"/>
      <c r="P197" s="367"/>
      <c r="Q197" s="367"/>
      <c r="R197" s="367"/>
      <c r="S197" s="367"/>
      <c r="T197" s="367"/>
      <c r="U197" s="367"/>
      <c r="V197" s="367"/>
    </row>
    <row r="198" spans="1:22" ht="45" hidden="1" outlineLevel="1" x14ac:dyDescent="0.25">
      <c r="B198" s="861" t="str">
        <f>CONCATENATE("Items para Plan Operativo ",'PDI-03'!E41)</f>
        <v xml:space="preserve">Items para Plan Operativo 1. Procesos que aportan al desarrollo sostenible </v>
      </c>
      <c r="C198" s="861"/>
      <c r="D198" s="440" t="s">
        <v>101</v>
      </c>
      <c r="E198" s="441" t="s">
        <v>829</v>
      </c>
      <c r="F198" s="441" t="s">
        <v>830</v>
      </c>
      <c r="G198" s="441" t="s">
        <v>829</v>
      </c>
      <c r="H198" s="441" t="s">
        <v>830</v>
      </c>
      <c r="I198" s="441" t="s">
        <v>829</v>
      </c>
      <c r="J198" s="441" t="s">
        <v>830</v>
      </c>
      <c r="K198" s="441" t="s">
        <v>826</v>
      </c>
      <c r="L198" s="441" t="s">
        <v>827</v>
      </c>
      <c r="M198" s="849"/>
      <c r="N198" s="367"/>
      <c r="O198" s="367"/>
      <c r="P198" s="367"/>
      <c r="Q198" s="367"/>
      <c r="R198" s="367"/>
      <c r="S198" s="367"/>
      <c r="T198" s="367"/>
      <c r="U198" s="367"/>
    </row>
    <row r="199" spans="1:22" hidden="1" outlineLevel="1" x14ac:dyDescent="0.25">
      <c r="A199" s="369" t="s">
        <v>804</v>
      </c>
      <c r="B199" s="442">
        <v>1</v>
      </c>
      <c r="C199" s="443" t="s">
        <v>856</v>
      </c>
      <c r="D199" s="444"/>
      <c r="E199" s="362">
        <f t="shared" ref="E199:J212" si="115">INDEX($D$162:$AE$164,MATCH(E$197,$C$162:$C$164,0),MATCH($A199&amp;E$198,$D$158:$AE$158,0))</f>
        <v>48312000</v>
      </c>
      <c r="F199" s="362">
        <f t="shared" si="115"/>
        <v>18000000</v>
      </c>
      <c r="G199" s="362">
        <f t="shared" si="115"/>
        <v>49761360</v>
      </c>
      <c r="H199" s="362">
        <f t="shared" si="115"/>
        <v>18540000</v>
      </c>
      <c r="I199" s="362">
        <f t="shared" si="115"/>
        <v>51254200.800000004</v>
      </c>
      <c r="J199" s="362">
        <f t="shared" si="115"/>
        <v>19096200</v>
      </c>
      <c r="K199" s="445">
        <f t="shared" ref="K199:K213" si="116">E199+G199+I199</f>
        <v>149327560.80000001</v>
      </c>
      <c r="L199" s="445">
        <f t="shared" ref="L199:L213" si="117">F199+H199+J199</f>
        <v>55636200</v>
      </c>
      <c r="M199" s="445">
        <f>+K199+L199</f>
        <v>204963760.80000001</v>
      </c>
    </row>
    <row r="200" spans="1:22" hidden="1" outlineLevel="1" x14ac:dyDescent="0.25">
      <c r="A200" s="369" t="s">
        <v>805</v>
      </c>
      <c r="B200" s="442">
        <v>2</v>
      </c>
      <c r="C200" s="443" t="s">
        <v>805</v>
      </c>
      <c r="D200" s="444"/>
      <c r="E200" s="362">
        <f t="shared" si="115"/>
        <v>0</v>
      </c>
      <c r="F200" s="362">
        <f t="shared" si="115"/>
        <v>0</v>
      </c>
      <c r="G200" s="362">
        <f t="shared" si="115"/>
        <v>0</v>
      </c>
      <c r="H200" s="362">
        <f t="shared" si="115"/>
        <v>0</v>
      </c>
      <c r="I200" s="362">
        <f t="shared" si="115"/>
        <v>0</v>
      </c>
      <c r="J200" s="362">
        <f t="shared" si="115"/>
        <v>0</v>
      </c>
      <c r="K200" s="446">
        <f t="shared" si="116"/>
        <v>0</v>
      </c>
      <c r="L200" s="446">
        <f t="shared" si="117"/>
        <v>0</v>
      </c>
      <c r="M200" s="445">
        <f t="shared" ref="M200:M213" si="118">+K200+L200</f>
        <v>0</v>
      </c>
    </row>
    <row r="201" spans="1:22" hidden="1" outlineLevel="1" x14ac:dyDescent="0.25">
      <c r="A201" s="369" t="s">
        <v>806</v>
      </c>
      <c r="B201" s="442">
        <v>3</v>
      </c>
      <c r="C201" s="443" t="s">
        <v>806</v>
      </c>
      <c r="D201" s="444"/>
      <c r="E201" s="362">
        <f t="shared" si="115"/>
        <v>0</v>
      </c>
      <c r="F201" s="362">
        <f t="shared" si="115"/>
        <v>0</v>
      </c>
      <c r="G201" s="362">
        <f t="shared" si="115"/>
        <v>0</v>
      </c>
      <c r="H201" s="362">
        <f t="shared" si="115"/>
        <v>0</v>
      </c>
      <c r="I201" s="362">
        <f t="shared" si="115"/>
        <v>0</v>
      </c>
      <c r="J201" s="362">
        <f t="shared" si="115"/>
        <v>0</v>
      </c>
      <c r="K201" s="446">
        <f t="shared" si="116"/>
        <v>0</v>
      </c>
      <c r="L201" s="446">
        <f t="shared" si="117"/>
        <v>0</v>
      </c>
      <c r="M201" s="445">
        <f t="shared" si="118"/>
        <v>0</v>
      </c>
    </row>
    <row r="202" spans="1:22" hidden="1" outlineLevel="1" x14ac:dyDescent="0.25">
      <c r="A202" s="369" t="s">
        <v>807</v>
      </c>
      <c r="B202" s="442">
        <v>4</v>
      </c>
      <c r="C202" s="443" t="s">
        <v>859</v>
      </c>
      <c r="D202" s="444"/>
      <c r="E202" s="362">
        <f t="shared" si="115"/>
        <v>0</v>
      </c>
      <c r="F202" s="362">
        <f t="shared" si="115"/>
        <v>0</v>
      </c>
      <c r="G202" s="362">
        <f t="shared" si="115"/>
        <v>0</v>
      </c>
      <c r="H202" s="362">
        <f t="shared" si="115"/>
        <v>0</v>
      </c>
      <c r="I202" s="362">
        <f t="shared" si="115"/>
        <v>0</v>
      </c>
      <c r="J202" s="362">
        <f t="shared" si="115"/>
        <v>0</v>
      </c>
      <c r="K202" s="446">
        <f t="shared" si="116"/>
        <v>0</v>
      </c>
      <c r="L202" s="446">
        <f t="shared" si="117"/>
        <v>0</v>
      </c>
      <c r="M202" s="445">
        <f t="shared" si="118"/>
        <v>0</v>
      </c>
    </row>
    <row r="203" spans="1:22" hidden="1" outlineLevel="1" x14ac:dyDescent="0.25">
      <c r="A203" s="369" t="s">
        <v>808</v>
      </c>
      <c r="B203" s="442">
        <v>5</v>
      </c>
      <c r="C203" s="443" t="s">
        <v>808</v>
      </c>
      <c r="D203" s="444"/>
      <c r="E203" s="362">
        <f t="shared" si="115"/>
        <v>1000000</v>
      </c>
      <c r="F203" s="362">
        <f t="shared" si="115"/>
        <v>5400000</v>
      </c>
      <c r="G203" s="362">
        <f t="shared" si="115"/>
        <v>1030000</v>
      </c>
      <c r="H203" s="362">
        <f t="shared" si="115"/>
        <v>5562000</v>
      </c>
      <c r="I203" s="362">
        <f t="shared" si="115"/>
        <v>1060900</v>
      </c>
      <c r="J203" s="362">
        <f t="shared" si="115"/>
        <v>5728860</v>
      </c>
      <c r="K203" s="446">
        <f t="shared" si="116"/>
        <v>3090900</v>
      </c>
      <c r="L203" s="446">
        <f t="shared" si="117"/>
        <v>16690860</v>
      </c>
      <c r="M203" s="445">
        <f t="shared" si="118"/>
        <v>19781760</v>
      </c>
    </row>
    <row r="204" spans="1:22" hidden="1" outlineLevel="1" x14ac:dyDescent="0.25">
      <c r="A204" s="369" t="s">
        <v>809</v>
      </c>
      <c r="B204" s="442">
        <f>1+B203</f>
        <v>6</v>
      </c>
      <c r="C204" s="443" t="s">
        <v>857</v>
      </c>
      <c r="D204" s="444"/>
      <c r="E204" s="362">
        <f t="shared" si="115"/>
        <v>0</v>
      </c>
      <c r="F204" s="362">
        <f t="shared" si="115"/>
        <v>5000000</v>
      </c>
      <c r="G204" s="362">
        <f t="shared" si="115"/>
        <v>0</v>
      </c>
      <c r="H204" s="362">
        <f t="shared" si="115"/>
        <v>5150000</v>
      </c>
      <c r="I204" s="362">
        <f t="shared" si="115"/>
        <v>0</v>
      </c>
      <c r="J204" s="362">
        <f t="shared" si="115"/>
        <v>5304500</v>
      </c>
      <c r="K204" s="446">
        <f t="shared" si="116"/>
        <v>0</v>
      </c>
      <c r="L204" s="446">
        <f t="shared" si="117"/>
        <v>15454500</v>
      </c>
      <c r="M204" s="445">
        <f t="shared" si="118"/>
        <v>15454500</v>
      </c>
    </row>
    <row r="205" spans="1:22" hidden="1" outlineLevel="1" x14ac:dyDescent="0.25">
      <c r="A205" s="369" t="s">
        <v>96</v>
      </c>
      <c r="B205" s="442">
        <f t="shared" ref="B205:B212" si="119">1+B204</f>
        <v>7</v>
      </c>
      <c r="C205" s="443" t="s">
        <v>96</v>
      </c>
      <c r="D205" s="443"/>
      <c r="E205" s="362">
        <f t="shared" si="115"/>
        <v>0</v>
      </c>
      <c r="F205" s="362">
        <f t="shared" si="115"/>
        <v>0</v>
      </c>
      <c r="G205" s="362">
        <f t="shared" si="115"/>
        <v>0</v>
      </c>
      <c r="H205" s="362">
        <f t="shared" si="115"/>
        <v>0</v>
      </c>
      <c r="I205" s="362">
        <f t="shared" si="115"/>
        <v>0</v>
      </c>
      <c r="J205" s="362">
        <f t="shared" si="115"/>
        <v>0</v>
      </c>
      <c r="K205" s="446">
        <f t="shared" si="116"/>
        <v>0</v>
      </c>
      <c r="L205" s="446">
        <f t="shared" si="117"/>
        <v>0</v>
      </c>
      <c r="M205" s="445">
        <f t="shared" si="118"/>
        <v>0</v>
      </c>
    </row>
    <row r="206" spans="1:22" hidden="1" outlineLevel="1" x14ac:dyDescent="0.25">
      <c r="A206" s="369" t="s">
        <v>810</v>
      </c>
      <c r="B206" s="442">
        <f t="shared" si="119"/>
        <v>8</v>
      </c>
      <c r="C206" s="443" t="s">
        <v>810</v>
      </c>
      <c r="D206" s="444"/>
      <c r="E206" s="362">
        <f t="shared" si="115"/>
        <v>1000000</v>
      </c>
      <c r="F206" s="362">
        <f t="shared" si="115"/>
        <v>1000000</v>
      </c>
      <c r="G206" s="362">
        <f t="shared" si="115"/>
        <v>1030000</v>
      </c>
      <c r="H206" s="362">
        <f t="shared" si="115"/>
        <v>1030000</v>
      </c>
      <c r="I206" s="362">
        <f t="shared" si="115"/>
        <v>1060900</v>
      </c>
      <c r="J206" s="362">
        <f t="shared" si="115"/>
        <v>1060900</v>
      </c>
      <c r="K206" s="446">
        <f t="shared" si="116"/>
        <v>3090900</v>
      </c>
      <c r="L206" s="446">
        <f t="shared" si="117"/>
        <v>3090900</v>
      </c>
      <c r="M206" s="445">
        <f t="shared" si="118"/>
        <v>6181800</v>
      </c>
    </row>
    <row r="207" spans="1:22" hidden="1" outlineLevel="1" x14ac:dyDescent="0.25">
      <c r="A207" s="369" t="s">
        <v>811</v>
      </c>
      <c r="B207" s="442">
        <f t="shared" si="119"/>
        <v>9</v>
      </c>
      <c r="C207" s="443" t="s">
        <v>811</v>
      </c>
      <c r="D207" s="444"/>
      <c r="E207" s="362">
        <f t="shared" si="115"/>
        <v>1400000</v>
      </c>
      <c r="F207" s="362">
        <f t="shared" si="115"/>
        <v>600000</v>
      </c>
      <c r="G207" s="362">
        <f t="shared" si="115"/>
        <v>1442000</v>
      </c>
      <c r="H207" s="362">
        <f t="shared" si="115"/>
        <v>618000</v>
      </c>
      <c r="I207" s="362">
        <f t="shared" si="115"/>
        <v>1485260</v>
      </c>
      <c r="J207" s="362">
        <f t="shared" si="115"/>
        <v>636540</v>
      </c>
      <c r="K207" s="446">
        <f t="shared" si="116"/>
        <v>4327260</v>
      </c>
      <c r="L207" s="446">
        <f t="shared" si="117"/>
        <v>1854540</v>
      </c>
      <c r="M207" s="445">
        <f t="shared" si="118"/>
        <v>6181800</v>
      </c>
    </row>
    <row r="208" spans="1:22" hidden="1" outlineLevel="1" x14ac:dyDescent="0.25">
      <c r="A208" s="369" t="s">
        <v>812</v>
      </c>
      <c r="B208" s="442">
        <f t="shared" si="119"/>
        <v>10</v>
      </c>
      <c r="C208" s="443" t="s">
        <v>858</v>
      </c>
      <c r="D208" s="444"/>
      <c r="E208" s="362">
        <f t="shared" si="115"/>
        <v>0</v>
      </c>
      <c r="F208" s="362">
        <f t="shared" si="115"/>
        <v>0</v>
      </c>
      <c r="G208" s="362">
        <f t="shared" si="115"/>
        <v>0</v>
      </c>
      <c r="H208" s="362">
        <f t="shared" si="115"/>
        <v>0</v>
      </c>
      <c r="I208" s="362">
        <f t="shared" si="115"/>
        <v>0</v>
      </c>
      <c r="J208" s="362">
        <f t="shared" si="115"/>
        <v>0</v>
      </c>
      <c r="K208" s="446">
        <f t="shared" si="116"/>
        <v>0</v>
      </c>
      <c r="L208" s="446">
        <f t="shared" si="117"/>
        <v>0</v>
      </c>
      <c r="M208" s="445">
        <f t="shared" si="118"/>
        <v>0</v>
      </c>
    </row>
    <row r="209" spans="1:13" hidden="1" outlineLevel="1" x14ac:dyDescent="0.25">
      <c r="A209" s="369" t="s">
        <v>813</v>
      </c>
      <c r="B209" s="442">
        <f t="shared" si="119"/>
        <v>11</v>
      </c>
      <c r="C209" s="443" t="s">
        <v>813</v>
      </c>
      <c r="D209" s="444"/>
      <c r="E209" s="362">
        <f t="shared" si="115"/>
        <v>0</v>
      </c>
      <c r="F209" s="362">
        <f t="shared" si="115"/>
        <v>0</v>
      </c>
      <c r="G209" s="362">
        <f t="shared" si="115"/>
        <v>0</v>
      </c>
      <c r="H209" s="362">
        <f t="shared" si="115"/>
        <v>0</v>
      </c>
      <c r="I209" s="362">
        <f t="shared" si="115"/>
        <v>0</v>
      </c>
      <c r="J209" s="362">
        <f t="shared" si="115"/>
        <v>0</v>
      </c>
      <c r="K209" s="446">
        <f t="shared" si="116"/>
        <v>0</v>
      </c>
      <c r="L209" s="446">
        <f t="shared" si="117"/>
        <v>0</v>
      </c>
      <c r="M209" s="445">
        <f t="shared" si="118"/>
        <v>0</v>
      </c>
    </row>
    <row r="210" spans="1:13" hidden="1" outlineLevel="1" x14ac:dyDescent="0.25">
      <c r="A210" s="369" t="s">
        <v>814</v>
      </c>
      <c r="B210" s="442">
        <f t="shared" si="119"/>
        <v>12</v>
      </c>
      <c r="C210" s="443" t="s">
        <v>814</v>
      </c>
      <c r="D210" s="444"/>
      <c r="E210" s="362">
        <f t="shared" si="115"/>
        <v>5149000</v>
      </c>
      <c r="F210" s="362">
        <f t="shared" si="115"/>
        <v>4600000</v>
      </c>
      <c r="G210" s="362">
        <f t="shared" si="115"/>
        <v>5303470</v>
      </c>
      <c r="H210" s="362">
        <f t="shared" si="115"/>
        <v>4738000</v>
      </c>
      <c r="I210" s="362">
        <f t="shared" si="115"/>
        <v>5462574.1000000006</v>
      </c>
      <c r="J210" s="362">
        <f t="shared" si="115"/>
        <v>4880140</v>
      </c>
      <c r="K210" s="446">
        <f t="shared" si="116"/>
        <v>15915044.100000001</v>
      </c>
      <c r="L210" s="446">
        <f t="shared" si="117"/>
        <v>14218140</v>
      </c>
      <c r="M210" s="445">
        <f t="shared" si="118"/>
        <v>30133184.100000001</v>
      </c>
    </row>
    <row r="211" spans="1:13" hidden="1" outlineLevel="1" x14ac:dyDescent="0.25">
      <c r="A211" s="369" t="s">
        <v>815</v>
      </c>
      <c r="B211" s="442">
        <f t="shared" si="119"/>
        <v>13</v>
      </c>
      <c r="C211" s="443" t="s">
        <v>815</v>
      </c>
      <c r="D211" s="444"/>
      <c r="E211" s="362">
        <f t="shared" si="115"/>
        <v>0</v>
      </c>
      <c r="F211" s="362">
        <f t="shared" si="115"/>
        <v>0</v>
      </c>
      <c r="G211" s="362">
        <f t="shared" si="115"/>
        <v>0</v>
      </c>
      <c r="H211" s="362">
        <f t="shared" si="115"/>
        <v>0</v>
      </c>
      <c r="I211" s="362">
        <f t="shared" si="115"/>
        <v>0</v>
      </c>
      <c r="J211" s="362">
        <f t="shared" si="115"/>
        <v>0</v>
      </c>
      <c r="K211" s="446">
        <f t="shared" si="116"/>
        <v>0</v>
      </c>
      <c r="L211" s="446">
        <f t="shared" si="117"/>
        <v>0</v>
      </c>
      <c r="M211" s="445">
        <f t="shared" si="118"/>
        <v>0</v>
      </c>
    </row>
    <row r="212" spans="1:13" hidden="1" outlineLevel="1" x14ac:dyDescent="0.25">
      <c r="A212" s="369" t="s">
        <v>816</v>
      </c>
      <c r="B212" s="442">
        <f t="shared" si="119"/>
        <v>14</v>
      </c>
      <c r="C212" s="443" t="s">
        <v>816</v>
      </c>
      <c r="D212" s="444"/>
      <c r="E212" s="362">
        <f t="shared" si="115"/>
        <v>0</v>
      </c>
      <c r="F212" s="362">
        <f t="shared" si="115"/>
        <v>0</v>
      </c>
      <c r="G212" s="362">
        <f t="shared" si="115"/>
        <v>0</v>
      </c>
      <c r="H212" s="362">
        <f t="shared" si="115"/>
        <v>0</v>
      </c>
      <c r="I212" s="362">
        <f t="shared" si="115"/>
        <v>0</v>
      </c>
      <c r="J212" s="362">
        <f t="shared" si="115"/>
        <v>0</v>
      </c>
      <c r="K212" s="446">
        <f t="shared" si="116"/>
        <v>0</v>
      </c>
      <c r="L212" s="446">
        <f t="shared" si="117"/>
        <v>0</v>
      </c>
      <c r="M212" s="445">
        <f t="shared" si="118"/>
        <v>0</v>
      </c>
    </row>
    <row r="213" spans="1:13" hidden="1" outlineLevel="1" x14ac:dyDescent="0.25">
      <c r="C213" s="859" t="s">
        <v>32</v>
      </c>
      <c r="D213" s="860"/>
      <c r="E213" s="447">
        <f>SUM(E199:E212)</f>
        <v>56861000</v>
      </c>
      <c r="F213" s="447">
        <f t="shared" ref="F213:J213" si="120">SUM(F199:F212)</f>
        <v>34600000</v>
      </c>
      <c r="G213" s="447">
        <f t="shared" si="120"/>
        <v>58566830</v>
      </c>
      <c r="H213" s="447">
        <f t="shared" si="120"/>
        <v>35638000</v>
      </c>
      <c r="I213" s="447">
        <f t="shared" si="120"/>
        <v>60323834.900000006</v>
      </c>
      <c r="J213" s="447">
        <f t="shared" si="120"/>
        <v>36707140</v>
      </c>
      <c r="K213" s="448">
        <f t="shared" si="116"/>
        <v>175751664.90000001</v>
      </c>
      <c r="L213" s="448">
        <f t="shared" si="117"/>
        <v>106945140</v>
      </c>
      <c r="M213" s="448">
        <f t="shared" si="118"/>
        <v>282696804.89999998</v>
      </c>
    </row>
    <row r="214" spans="1:13" hidden="1" outlineLevel="1" x14ac:dyDescent="0.25">
      <c r="B214" s="449"/>
    </row>
    <row r="215" spans="1:13" hidden="1" outlineLevel="1" x14ac:dyDescent="0.25">
      <c r="B215" s="449"/>
      <c r="E215" s="849" t="s">
        <v>93</v>
      </c>
      <c r="F215" s="849"/>
      <c r="G215" s="849"/>
      <c r="H215" s="849"/>
      <c r="I215" s="849"/>
      <c r="J215" s="849"/>
      <c r="K215" s="849"/>
      <c r="L215" s="849"/>
      <c r="M215" s="849"/>
    </row>
    <row r="216" spans="1:13" ht="16.5" hidden="1" customHeight="1" outlineLevel="1" x14ac:dyDescent="0.25">
      <c r="B216" s="436"/>
      <c r="C216" s="437"/>
      <c r="D216" s="437"/>
      <c r="E216" s="438" t="s">
        <v>797</v>
      </c>
      <c r="F216" s="438" t="s">
        <v>797</v>
      </c>
      <c r="G216" s="438" t="s">
        <v>798</v>
      </c>
      <c r="H216" s="438" t="s">
        <v>798</v>
      </c>
      <c r="I216" s="438" t="s">
        <v>799</v>
      </c>
      <c r="J216" s="438" t="s">
        <v>799</v>
      </c>
      <c r="K216" s="850" t="s">
        <v>32</v>
      </c>
      <c r="L216" s="850"/>
      <c r="M216" s="849" t="s">
        <v>20</v>
      </c>
    </row>
    <row r="217" spans="1:13" ht="45" hidden="1" outlineLevel="1" x14ac:dyDescent="0.25">
      <c r="B217" s="861" t="str">
        <f>CONCATENATE("Items para Plan Operativo ",'PDI-03'!E43)</f>
        <v xml:space="preserve">Items para Plan Operativo 2. Procesos que aportan a la competitividad, la planificación y el ordenamiento del territorio </v>
      </c>
      <c r="C217" s="861"/>
      <c r="D217" s="440" t="s">
        <v>101</v>
      </c>
      <c r="E217" s="441" t="s">
        <v>829</v>
      </c>
      <c r="F217" s="441" t="s">
        <v>830</v>
      </c>
      <c r="G217" s="441" t="s">
        <v>829</v>
      </c>
      <c r="H217" s="441" t="s">
        <v>830</v>
      </c>
      <c r="I217" s="441" t="s">
        <v>829</v>
      </c>
      <c r="J217" s="441" t="s">
        <v>830</v>
      </c>
      <c r="K217" s="441" t="s">
        <v>826</v>
      </c>
      <c r="L217" s="441" t="s">
        <v>827</v>
      </c>
      <c r="M217" s="849"/>
    </row>
    <row r="218" spans="1:13" hidden="1" outlineLevel="1" x14ac:dyDescent="0.25">
      <c r="A218" s="369" t="s">
        <v>804</v>
      </c>
      <c r="B218" s="442">
        <v>1</v>
      </c>
      <c r="C218" s="443" t="s">
        <v>856</v>
      </c>
      <c r="D218" s="444"/>
      <c r="E218" s="362">
        <f t="shared" ref="E218:J231" si="121">INDEX($D$167:$AE$169,MATCH(E$216,$C$167:$C$169,0),MATCH($A218&amp;E$217,$D$158:$AE$158,0))</f>
        <v>34000000</v>
      </c>
      <c r="F218" s="362">
        <f t="shared" si="121"/>
        <v>8000000</v>
      </c>
      <c r="G218" s="362">
        <f t="shared" si="121"/>
        <v>35020000</v>
      </c>
      <c r="H218" s="362">
        <f t="shared" si="121"/>
        <v>8240000</v>
      </c>
      <c r="I218" s="362">
        <f t="shared" si="121"/>
        <v>36070600</v>
      </c>
      <c r="J218" s="362">
        <f t="shared" si="121"/>
        <v>8487200</v>
      </c>
      <c r="K218" s="445">
        <f t="shared" ref="K218:K232" si="122">E218+G218+I218</f>
        <v>105090600</v>
      </c>
      <c r="L218" s="445">
        <f t="shared" ref="L218:L232" si="123">F218+H218+J218</f>
        <v>24727200</v>
      </c>
      <c r="M218" s="445">
        <f>+K218+L218</f>
        <v>129817800</v>
      </c>
    </row>
    <row r="219" spans="1:13" hidden="1" outlineLevel="1" x14ac:dyDescent="0.25">
      <c r="A219" s="369" t="s">
        <v>805</v>
      </c>
      <c r="B219" s="442">
        <v>2</v>
      </c>
      <c r="C219" s="443" t="s">
        <v>805</v>
      </c>
      <c r="D219" s="444"/>
      <c r="E219" s="362">
        <f t="shared" si="121"/>
        <v>0</v>
      </c>
      <c r="F219" s="362">
        <f t="shared" si="121"/>
        <v>0</v>
      </c>
      <c r="G219" s="362">
        <f t="shared" si="121"/>
        <v>0</v>
      </c>
      <c r="H219" s="362">
        <f t="shared" si="121"/>
        <v>0</v>
      </c>
      <c r="I219" s="362">
        <f t="shared" si="121"/>
        <v>0</v>
      </c>
      <c r="J219" s="362">
        <f t="shared" si="121"/>
        <v>0</v>
      </c>
      <c r="K219" s="446">
        <f t="shared" si="122"/>
        <v>0</v>
      </c>
      <c r="L219" s="446">
        <f t="shared" si="123"/>
        <v>0</v>
      </c>
      <c r="M219" s="445">
        <f t="shared" ref="M219:M232" si="124">+K219+L219</f>
        <v>0</v>
      </c>
    </row>
    <row r="220" spans="1:13" hidden="1" outlineLevel="1" x14ac:dyDescent="0.25">
      <c r="A220" s="369" t="s">
        <v>806</v>
      </c>
      <c r="B220" s="442">
        <v>3</v>
      </c>
      <c r="C220" s="443" t="s">
        <v>806</v>
      </c>
      <c r="D220" s="444"/>
      <c r="E220" s="362">
        <f t="shared" si="121"/>
        <v>0</v>
      </c>
      <c r="F220" s="362">
        <f t="shared" si="121"/>
        <v>0</v>
      </c>
      <c r="G220" s="362">
        <f t="shared" si="121"/>
        <v>0</v>
      </c>
      <c r="H220" s="362">
        <f t="shared" si="121"/>
        <v>0</v>
      </c>
      <c r="I220" s="362">
        <f t="shared" si="121"/>
        <v>0</v>
      </c>
      <c r="J220" s="362">
        <f t="shared" si="121"/>
        <v>0</v>
      </c>
      <c r="K220" s="446">
        <f t="shared" si="122"/>
        <v>0</v>
      </c>
      <c r="L220" s="446">
        <f t="shared" si="123"/>
        <v>0</v>
      </c>
      <c r="M220" s="445">
        <f t="shared" si="124"/>
        <v>0</v>
      </c>
    </row>
    <row r="221" spans="1:13" hidden="1" outlineLevel="1" x14ac:dyDescent="0.25">
      <c r="A221" s="369" t="s">
        <v>807</v>
      </c>
      <c r="B221" s="442">
        <v>4</v>
      </c>
      <c r="C221" s="443" t="s">
        <v>859</v>
      </c>
      <c r="D221" s="444"/>
      <c r="E221" s="362">
        <f t="shared" si="121"/>
        <v>0</v>
      </c>
      <c r="F221" s="362">
        <f t="shared" si="121"/>
        <v>0</v>
      </c>
      <c r="G221" s="362">
        <f t="shared" si="121"/>
        <v>0</v>
      </c>
      <c r="H221" s="362">
        <f t="shared" si="121"/>
        <v>0</v>
      </c>
      <c r="I221" s="362">
        <f t="shared" si="121"/>
        <v>0</v>
      </c>
      <c r="J221" s="362">
        <f t="shared" si="121"/>
        <v>0</v>
      </c>
      <c r="K221" s="446">
        <f t="shared" si="122"/>
        <v>0</v>
      </c>
      <c r="L221" s="446">
        <f t="shared" si="123"/>
        <v>0</v>
      </c>
      <c r="M221" s="445">
        <f t="shared" si="124"/>
        <v>0</v>
      </c>
    </row>
    <row r="222" spans="1:13" hidden="1" outlineLevel="1" x14ac:dyDescent="0.25">
      <c r="A222" s="369" t="s">
        <v>808</v>
      </c>
      <c r="B222" s="442">
        <v>5</v>
      </c>
      <c r="C222" s="443" t="s">
        <v>808</v>
      </c>
      <c r="D222" s="444"/>
      <c r="E222" s="362">
        <f t="shared" si="121"/>
        <v>500000</v>
      </c>
      <c r="F222" s="362">
        <f t="shared" si="121"/>
        <v>100000</v>
      </c>
      <c r="G222" s="362">
        <f t="shared" si="121"/>
        <v>515000</v>
      </c>
      <c r="H222" s="362">
        <f t="shared" si="121"/>
        <v>103000</v>
      </c>
      <c r="I222" s="362">
        <f t="shared" si="121"/>
        <v>530450</v>
      </c>
      <c r="J222" s="362">
        <f t="shared" si="121"/>
        <v>106090</v>
      </c>
      <c r="K222" s="446">
        <f t="shared" si="122"/>
        <v>1545450</v>
      </c>
      <c r="L222" s="446">
        <f t="shared" si="123"/>
        <v>309090</v>
      </c>
      <c r="M222" s="445">
        <f t="shared" si="124"/>
        <v>1854540</v>
      </c>
    </row>
    <row r="223" spans="1:13" hidden="1" outlineLevel="1" x14ac:dyDescent="0.25">
      <c r="A223" s="369" t="s">
        <v>809</v>
      </c>
      <c r="B223" s="442">
        <f>1+B222</f>
        <v>6</v>
      </c>
      <c r="C223" s="443" t="s">
        <v>857</v>
      </c>
      <c r="D223" s="444"/>
      <c r="E223" s="362">
        <f t="shared" si="121"/>
        <v>12500000</v>
      </c>
      <c r="F223" s="362">
        <f t="shared" si="121"/>
        <v>0</v>
      </c>
      <c r="G223" s="362">
        <f t="shared" si="121"/>
        <v>12875000</v>
      </c>
      <c r="H223" s="362">
        <f t="shared" si="121"/>
        <v>0</v>
      </c>
      <c r="I223" s="362">
        <f t="shared" si="121"/>
        <v>13261250</v>
      </c>
      <c r="J223" s="362">
        <f t="shared" si="121"/>
        <v>0</v>
      </c>
      <c r="K223" s="446">
        <f t="shared" si="122"/>
        <v>38636250</v>
      </c>
      <c r="L223" s="446">
        <f t="shared" si="123"/>
        <v>0</v>
      </c>
      <c r="M223" s="445">
        <f t="shared" si="124"/>
        <v>38636250</v>
      </c>
    </row>
    <row r="224" spans="1:13" hidden="1" outlineLevel="1" x14ac:dyDescent="0.25">
      <c r="A224" s="369" t="s">
        <v>96</v>
      </c>
      <c r="B224" s="442">
        <f t="shared" ref="B224:B231" si="125">1+B223</f>
        <v>7</v>
      </c>
      <c r="C224" s="443" t="s">
        <v>96</v>
      </c>
      <c r="D224" s="443"/>
      <c r="E224" s="362">
        <f t="shared" si="121"/>
        <v>0</v>
      </c>
      <c r="F224" s="362">
        <f t="shared" si="121"/>
        <v>0</v>
      </c>
      <c r="G224" s="362">
        <f t="shared" si="121"/>
        <v>0</v>
      </c>
      <c r="H224" s="362">
        <f t="shared" si="121"/>
        <v>0</v>
      </c>
      <c r="I224" s="362">
        <f t="shared" si="121"/>
        <v>0</v>
      </c>
      <c r="J224" s="362">
        <f t="shared" si="121"/>
        <v>0</v>
      </c>
      <c r="K224" s="446">
        <f t="shared" si="122"/>
        <v>0</v>
      </c>
      <c r="L224" s="446">
        <f t="shared" si="123"/>
        <v>0</v>
      </c>
      <c r="M224" s="445">
        <f t="shared" si="124"/>
        <v>0</v>
      </c>
    </row>
    <row r="225" spans="1:13" hidden="1" outlineLevel="1" x14ac:dyDescent="0.25">
      <c r="A225" s="369" t="s">
        <v>810</v>
      </c>
      <c r="B225" s="442">
        <f t="shared" si="125"/>
        <v>8</v>
      </c>
      <c r="C225" s="443" t="s">
        <v>810</v>
      </c>
      <c r="D225" s="444"/>
      <c r="E225" s="362">
        <f t="shared" si="121"/>
        <v>2500000</v>
      </c>
      <c r="F225" s="362">
        <f t="shared" si="121"/>
        <v>1000000</v>
      </c>
      <c r="G225" s="362">
        <f t="shared" si="121"/>
        <v>2575000</v>
      </c>
      <c r="H225" s="362">
        <f t="shared" si="121"/>
        <v>1030000</v>
      </c>
      <c r="I225" s="362">
        <f t="shared" si="121"/>
        <v>2652250</v>
      </c>
      <c r="J225" s="362">
        <f t="shared" si="121"/>
        <v>1060900</v>
      </c>
      <c r="K225" s="446">
        <f t="shared" si="122"/>
        <v>7727250</v>
      </c>
      <c r="L225" s="446">
        <f t="shared" si="123"/>
        <v>3090900</v>
      </c>
      <c r="M225" s="445">
        <f t="shared" si="124"/>
        <v>10818150</v>
      </c>
    </row>
    <row r="226" spans="1:13" hidden="1" outlineLevel="1" x14ac:dyDescent="0.25">
      <c r="A226" s="369" t="s">
        <v>811</v>
      </c>
      <c r="B226" s="442">
        <f t="shared" si="125"/>
        <v>9</v>
      </c>
      <c r="C226" s="443" t="s">
        <v>811</v>
      </c>
      <c r="D226" s="444"/>
      <c r="E226" s="362">
        <f t="shared" si="121"/>
        <v>800000</v>
      </c>
      <c r="F226" s="362">
        <f t="shared" si="121"/>
        <v>200000</v>
      </c>
      <c r="G226" s="362">
        <f t="shared" si="121"/>
        <v>824000</v>
      </c>
      <c r="H226" s="362">
        <f t="shared" si="121"/>
        <v>206000</v>
      </c>
      <c r="I226" s="362">
        <f t="shared" si="121"/>
        <v>848720</v>
      </c>
      <c r="J226" s="362">
        <f t="shared" si="121"/>
        <v>212180</v>
      </c>
      <c r="K226" s="446">
        <f t="shared" si="122"/>
        <v>2472720</v>
      </c>
      <c r="L226" s="446">
        <f t="shared" si="123"/>
        <v>618180</v>
      </c>
      <c r="M226" s="445">
        <f t="shared" si="124"/>
        <v>3090900</v>
      </c>
    </row>
    <row r="227" spans="1:13" hidden="1" outlineLevel="1" x14ac:dyDescent="0.25">
      <c r="A227" s="369" t="s">
        <v>812</v>
      </c>
      <c r="B227" s="442">
        <f t="shared" si="125"/>
        <v>10</v>
      </c>
      <c r="C227" s="443" t="s">
        <v>858</v>
      </c>
      <c r="D227" s="444"/>
      <c r="E227" s="362">
        <f t="shared" si="121"/>
        <v>0</v>
      </c>
      <c r="F227" s="362">
        <f t="shared" si="121"/>
        <v>0</v>
      </c>
      <c r="G227" s="362">
        <f t="shared" si="121"/>
        <v>0</v>
      </c>
      <c r="H227" s="362">
        <f t="shared" si="121"/>
        <v>0</v>
      </c>
      <c r="I227" s="362">
        <f t="shared" si="121"/>
        <v>0</v>
      </c>
      <c r="J227" s="362">
        <f t="shared" si="121"/>
        <v>0</v>
      </c>
      <c r="K227" s="446">
        <f t="shared" si="122"/>
        <v>0</v>
      </c>
      <c r="L227" s="446">
        <f t="shared" si="123"/>
        <v>0</v>
      </c>
      <c r="M227" s="445">
        <f t="shared" si="124"/>
        <v>0</v>
      </c>
    </row>
    <row r="228" spans="1:13" hidden="1" outlineLevel="1" x14ac:dyDescent="0.25">
      <c r="A228" s="369" t="s">
        <v>813</v>
      </c>
      <c r="B228" s="442">
        <f t="shared" si="125"/>
        <v>11</v>
      </c>
      <c r="C228" s="443" t="s">
        <v>813</v>
      </c>
      <c r="D228" s="444"/>
      <c r="E228" s="362">
        <f t="shared" si="121"/>
        <v>0</v>
      </c>
      <c r="F228" s="362">
        <f t="shared" si="121"/>
        <v>0</v>
      </c>
      <c r="G228" s="362">
        <f t="shared" si="121"/>
        <v>0</v>
      </c>
      <c r="H228" s="362">
        <f t="shared" si="121"/>
        <v>0</v>
      </c>
      <c r="I228" s="362">
        <f t="shared" si="121"/>
        <v>0</v>
      </c>
      <c r="J228" s="362">
        <f t="shared" si="121"/>
        <v>0</v>
      </c>
      <c r="K228" s="446">
        <f t="shared" si="122"/>
        <v>0</v>
      </c>
      <c r="L228" s="446">
        <f t="shared" si="123"/>
        <v>0</v>
      </c>
      <c r="M228" s="445">
        <f t="shared" si="124"/>
        <v>0</v>
      </c>
    </row>
    <row r="229" spans="1:13" hidden="1" outlineLevel="1" x14ac:dyDescent="0.25">
      <c r="A229" s="369" t="s">
        <v>814</v>
      </c>
      <c r="B229" s="442">
        <f t="shared" si="125"/>
        <v>12</v>
      </c>
      <c r="C229" s="443" t="s">
        <v>814</v>
      </c>
      <c r="D229" s="444"/>
      <c r="E229" s="362">
        <f t="shared" si="121"/>
        <v>5000000</v>
      </c>
      <c r="F229" s="362">
        <f t="shared" si="121"/>
        <v>1000000</v>
      </c>
      <c r="G229" s="362">
        <f t="shared" si="121"/>
        <v>5150000</v>
      </c>
      <c r="H229" s="362">
        <f t="shared" si="121"/>
        <v>1030000</v>
      </c>
      <c r="I229" s="362">
        <f t="shared" si="121"/>
        <v>5304500</v>
      </c>
      <c r="J229" s="362">
        <f t="shared" si="121"/>
        <v>1060900</v>
      </c>
      <c r="K229" s="446">
        <f t="shared" si="122"/>
        <v>15454500</v>
      </c>
      <c r="L229" s="446">
        <f t="shared" si="123"/>
        <v>3090900</v>
      </c>
      <c r="M229" s="445">
        <f t="shared" si="124"/>
        <v>18545400</v>
      </c>
    </row>
    <row r="230" spans="1:13" hidden="1" outlineLevel="1" x14ac:dyDescent="0.25">
      <c r="A230" s="369" t="s">
        <v>815</v>
      </c>
      <c r="B230" s="442">
        <f t="shared" si="125"/>
        <v>13</v>
      </c>
      <c r="C230" s="443" t="s">
        <v>815</v>
      </c>
      <c r="D230" s="444"/>
      <c r="E230" s="362">
        <f t="shared" si="121"/>
        <v>0</v>
      </c>
      <c r="F230" s="362">
        <f t="shared" si="121"/>
        <v>0</v>
      </c>
      <c r="G230" s="362">
        <f t="shared" si="121"/>
        <v>0</v>
      </c>
      <c r="H230" s="362">
        <f t="shared" si="121"/>
        <v>0</v>
      </c>
      <c r="I230" s="362">
        <f t="shared" si="121"/>
        <v>0</v>
      </c>
      <c r="J230" s="362">
        <f t="shared" si="121"/>
        <v>0</v>
      </c>
      <c r="K230" s="446">
        <f t="shared" si="122"/>
        <v>0</v>
      </c>
      <c r="L230" s="446">
        <f t="shared" si="123"/>
        <v>0</v>
      </c>
      <c r="M230" s="445">
        <f t="shared" si="124"/>
        <v>0</v>
      </c>
    </row>
    <row r="231" spans="1:13" hidden="1" outlineLevel="1" x14ac:dyDescent="0.25">
      <c r="A231" s="369" t="s">
        <v>816</v>
      </c>
      <c r="B231" s="442">
        <f t="shared" si="125"/>
        <v>14</v>
      </c>
      <c r="C231" s="443" t="s">
        <v>816</v>
      </c>
      <c r="D231" s="444"/>
      <c r="E231" s="362">
        <f t="shared" si="121"/>
        <v>0</v>
      </c>
      <c r="F231" s="362">
        <f t="shared" si="121"/>
        <v>0</v>
      </c>
      <c r="G231" s="362">
        <f t="shared" si="121"/>
        <v>0</v>
      </c>
      <c r="H231" s="362">
        <f t="shared" si="121"/>
        <v>0</v>
      </c>
      <c r="I231" s="362">
        <f t="shared" si="121"/>
        <v>0</v>
      </c>
      <c r="J231" s="362">
        <f t="shared" si="121"/>
        <v>0</v>
      </c>
      <c r="K231" s="446">
        <f t="shared" si="122"/>
        <v>0</v>
      </c>
      <c r="L231" s="446">
        <f t="shared" si="123"/>
        <v>0</v>
      </c>
      <c r="M231" s="445">
        <f t="shared" si="124"/>
        <v>0</v>
      </c>
    </row>
    <row r="232" spans="1:13" hidden="1" outlineLevel="1" x14ac:dyDescent="0.25">
      <c r="C232" s="859" t="s">
        <v>32</v>
      </c>
      <c r="D232" s="860"/>
      <c r="E232" s="447">
        <f>SUM(E218:E231)</f>
        <v>55300000</v>
      </c>
      <c r="F232" s="447">
        <f t="shared" ref="F232:J232" si="126">SUM(F218:F231)</f>
        <v>10300000</v>
      </c>
      <c r="G232" s="447">
        <f t="shared" si="126"/>
        <v>56959000</v>
      </c>
      <c r="H232" s="447">
        <f t="shared" si="126"/>
        <v>10609000</v>
      </c>
      <c r="I232" s="447">
        <f t="shared" si="126"/>
        <v>58667770</v>
      </c>
      <c r="J232" s="447">
        <f t="shared" si="126"/>
        <v>10927270</v>
      </c>
      <c r="K232" s="448">
        <f t="shared" si="122"/>
        <v>170926770</v>
      </c>
      <c r="L232" s="448">
        <f t="shared" si="123"/>
        <v>31836270</v>
      </c>
      <c r="M232" s="448">
        <f t="shared" si="124"/>
        <v>202763040</v>
      </c>
    </row>
    <row r="233" spans="1:13" hidden="1" outlineLevel="1" x14ac:dyDescent="0.25">
      <c r="B233" s="449"/>
    </row>
    <row r="234" spans="1:13" hidden="1" outlineLevel="1" x14ac:dyDescent="0.25">
      <c r="B234" s="449"/>
      <c r="E234" s="849" t="s">
        <v>93</v>
      </c>
      <c r="F234" s="849"/>
      <c r="G234" s="849"/>
      <c r="H234" s="849"/>
      <c r="I234" s="849"/>
      <c r="J234" s="849"/>
      <c r="K234" s="849"/>
      <c r="L234" s="849"/>
      <c r="M234" s="849"/>
    </row>
    <row r="235" spans="1:13" ht="16.5" hidden="1" customHeight="1" outlineLevel="1" x14ac:dyDescent="0.25">
      <c r="B235" s="436"/>
      <c r="C235" s="437"/>
      <c r="D235" s="437"/>
      <c r="E235" s="438" t="s">
        <v>797</v>
      </c>
      <c r="F235" s="438" t="s">
        <v>797</v>
      </c>
      <c r="G235" s="438" t="s">
        <v>798</v>
      </c>
      <c r="H235" s="438" t="s">
        <v>798</v>
      </c>
      <c r="I235" s="438" t="s">
        <v>799</v>
      </c>
      <c r="J235" s="438" t="s">
        <v>799</v>
      </c>
      <c r="K235" s="850" t="s">
        <v>32</v>
      </c>
      <c r="L235" s="850"/>
      <c r="M235" s="849" t="s">
        <v>20</v>
      </c>
    </row>
    <row r="236" spans="1:13" ht="45" hidden="1" outlineLevel="1" x14ac:dyDescent="0.25">
      <c r="B236" s="861" t="str">
        <f>CONCATENATE("Items para Plan Operativo ",'PDI-03'!E44)</f>
        <v>Items para Plan Operativo 3. Procesos que aportan a la integración académica</v>
      </c>
      <c r="C236" s="861"/>
      <c r="D236" s="440" t="s">
        <v>101</v>
      </c>
      <c r="E236" s="441" t="s">
        <v>829</v>
      </c>
      <c r="F236" s="441" t="s">
        <v>830</v>
      </c>
      <c r="G236" s="441" t="s">
        <v>829</v>
      </c>
      <c r="H236" s="441" t="s">
        <v>830</v>
      </c>
      <c r="I236" s="441" t="s">
        <v>829</v>
      </c>
      <c r="J236" s="441" t="s">
        <v>830</v>
      </c>
      <c r="K236" s="441" t="s">
        <v>826</v>
      </c>
      <c r="L236" s="441" t="s">
        <v>827</v>
      </c>
      <c r="M236" s="849"/>
    </row>
    <row r="237" spans="1:13" hidden="1" outlineLevel="1" x14ac:dyDescent="0.25">
      <c r="A237" s="369" t="s">
        <v>804</v>
      </c>
      <c r="B237" s="442">
        <v>1</v>
      </c>
      <c r="C237" s="443" t="s">
        <v>856</v>
      </c>
      <c r="D237" s="444"/>
      <c r="E237" s="362">
        <f t="shared" ref="E237:J250" si="127">INDEX($D$172:$AE$174,MATCH(E$235,$C$172:$C$174,0),MATCH($A237&amp;E$236,$D$158:$AE$158,0))</f>
        <v>6000000</v>
      </c>
      <c r="F237" s="362">
        <f t="shared" si="127"/>
        <v>1000000</v>
      </c>
      <c r="G237" s="362">
        <f t="shared" si="127"/>
        <v>6180000</v>
      </c>
      <c r="H237" s="362">
        <f t="shared" si="127"/>
        <v>1030000</v>
      </c>
      <c r="I237" s="362">
        <f t="shared" si="127"/>
        <v>6365400</v>
      </c>
      <c r="J237" s="362">
        <f t="shared" si="127"/>
        <v>1060900</v>
      </c>
      <c r="K237" s="445">
        <f t="shared" ref="K237:K251" si="128">E237+G237+I237</f>
        <v>18545400</v>
      </c>
      <c r="L237" s="445">
        <f t="shared" ref="L237:L251" si="129">F237+H237+J237</f>
        <v>3090900</v>
      </c>
      <c r="M237" s="445">
        <f>+K237+L237</f>
        <v>21636300</v>
      </c>
    </row>
    <row r="238" spans="1:13" hidden="1" outlineLevel="1" x14ac:dyDescent="0.25">
      <c r="A238" s="369" t="s">
        <v>805</v>
      </c>
      <c r="B238" s="442">
        <v>2</v>
      </c>
      <c r="C238" s="443" t="s">
        <v>805</v>
      </c>
      <c r="D238" s="444"/>
      <c r="E238" s="362">
        <f t="shared" si="127"/>
        <v>0</v>
      </c>
      <c r="F238" s="362">
        <f t="shared" si="127"/>
        <v>0</v>
      </c>
      <c r="G238" s="362">
        <f t="shared" si="127"/>
        <v>0</v>
      </c>
      <c r="H238" s="362">
        <f t="shared" si="127"/>
        <v>0</v>
      </c>
      <c r="I238" s="362">
        <f t="shared" si="127"/>
        <v>0</v>
      </c>
      <c r="J238" s="362">
        <f t="shared" si="127"/>
        <v>0</v>
      </c>
      <c r="K238" s="446">
        <f t="shared" si="128"/>
        <v>0</v>
      </c>
      <c r="L238" s="446">
        <f t="shared" si="129"/>
        <v>0</v>
      </c>
      <c r="M238" s="445">
        <f t="shared" ref="M238:M251" si="130">+K238+L238</f>
        <v>0</v>
      </c>
    </row>
    <row r="239" spans="1:13" hidden="1" outlineLevel="1" x14ac:dyDescent="0.25">
      <c r="A239" s="369" t="s">
        <v>806</v>
      </c>
      <c r="B239" s="442">
        <v>3</v>
      </c>
      <c r="C239" s="443" t="s">
        <v>806</v>
      </c>
      <c r="D239" s="444"/>
      <c r="E239" s="362">
        <f t="shared" si="127"/>
        <v>0</v>
      </c>
      <c r="F239" s="362">
        <f t="shared" si="127"/>
        <v>0</v>
      </c>
      <c r="G239" s="362">
        <f t="shared" si="127"/>
        <v>0</v>
      </c>
      <c r="H239" s="362">
        <f t="shared" si="127"/>
        <v>0</v>
      </c>
      <c r="I239" s="362">
        <f t="shared" si="127"/>
        <v>0</v>
      </c>
      <c r="J239" s="362">
        <f t="shared" si="127"/>
        <v>0</v>
      </c>
      <c r="K239" s="446">
        <f t="shared" si="128"/>
        <v>0</v>
      </c>
      <c r="L239" s="446">
        <f t="shared" si="129"/>
        <v>0</v>
      </c>
      <c r="M239" s="445">
        <f t="shared" si="130"/>
        <v>0</v>
      </c>
    </row>
    <row r="240" spans="1:13" hidden="1" outlineLevel="1" x14ac:dyDescent="0.25">
      <c r="A240" s="369" t="s">
        <v>807</v>
      </c>
      <c r="B240" s="442">
        <v>4</v>
      </c>
      <c r="C240" s="443" t="s">
        <v>859</v>
      </c>
      <c r="D240" s="444"/>
      <c r="E240" s="362">
        <f t="shared" si="127"/>
        <v>0</v>
      </c>
      <c r="F240" s="362">
        <f t="shared" si="127"/>
        <v>0</v>
      </c>
      <c r="G240" s="362">
        <f t="shared" si="127"/>
        <v>0</v>
      </c>
      <c r="H240" s="362">
        <f t="shared" si="127"/>
        <v>0</v>
      </c>
      <c r="I240" s="362">
        <f t="shared" si="127"/>
        <v>0</v>
      </c>
      <c r="J240" s="362">
        <f t="shared" si="127"/>
        <v>0</v>
      </c>
      <c r="K240" s="446">
        <f t="shared" si="128"/>
        <v>0</v>
      </c>
      <c r="L240" s="446">
        <f t="shared" si="129"/>
        <v>0</v>
      </c>
      <c r="M240" s="445">
        <f t="shared" si="130"/>
        <v>0</v>
      </c>
    </row>
    <row r="241" spans="1:13" hidden="1" outlineLevel="1" x14ac:dyDescent="0.25">
      <c r="A241" s="369" t="s">
        <v>808</v>
      </c>
      <c r="B241" s="442">
        <v>5</v>
      </c>
      <c r="C241" s="443" t="s">
        <v>808</v>
      </c>
      <c r="D241" s="444"/>
      <c r="E241" s="362">
        <f t="shared" si="127"/>
        <v>0</v>
      </c>
      <c r="F241" s="362">
        <f t="shared" si="127"/>
        <v>0</v>
      </c>
      <c r="G241" s="362">
        <f t="shared" si="127"/>
        <v>0</v>
      </c>
      <c r="H241" s="362">
        <f t="shared" si="127"/>
        <v>0</v>
      </c>
      <c r="I241" s="362">
        <f t="shared" si="127"/>
        <v>0</v>
      </c>
      <c r="J241" s="362">
        <f t="shared" si="127"/>
        <v>0</v>
      </c>
      <c r="K241" s="446">
        <f t="shared" si="128"/>
        <v>0</v>
      </c>
      <c r="L241" s="446">
        <f t="shared" si="129"/>
        <v>0</v>
      </c>
      <c r="M241" s="445">
        <f t="shared" si="130"/>
        <v>0</v>
      </c>
    </row>
    <row r="242" spans="1:13" hidden="1" outlineLevel="1" x14ac:dyDescent="0.25">
      <c r="A242" s="369" t="s">
        <v>809</v>
      </c>
      <c r="B242" s="442">
        <f>1+B241</f>
        <v>6</v>
      </c>
      <c r="C242" s="443" t="s">
        <v>857</v>
      </c>
      <c r="D242" s="444"/>
      <c r="E242" s="362">
        <f t="shared" si="127"/>
        <v>0</v>
      </c>
      <c r="F242" s="362">
        <f t="shared" si="127"/>
        <v>0</v>
      </c>
      <c r="G242" s="362">
        <f t="shared" si="127"/>
        <v>0</v>
      </c>
      <c r="H242" s="362">
        <f t="shared" si="127"/>
        <v>0</v>
      </c>
      <c r="I242" s="362">
        <f t="shared" si="127"/>
        <v>0</v>
      </c>
      <c r="J242" s="362">
        <f t="shared" si="127"/>
        <v>0</v>
      </c>
      <c r="K242" s="446">
        <f t="shared" si="128"/>
        <v>0</v>
      </c>
      <c r="L242" s="446">
        <f t="shared" si="129"/>
        <v>0</v>
      </c>
      <c r="M242" s="445">
        <f t="shared" si="130"/>
        <v>0</v>
      </c>
    </row>
    <row r="243" spans="1:13" hidden="1" outlineLevel="1" x14ac:dyDescent="0.25">
      <c r="A243" s="369" t="s">
        <v>96</v>
      </c>
      <c r="B243" s="442">
        <f t="shared" ref="B243:B250" si="131">1+B242</f>
        <v>7</v>
      </c>
      <c r="C243" s="443" t="s">
        <v>96</v>
      </c>
      <c r="D243" s="443"/>
      <c r="E243" s="362">
        <f t="shared" si="127"/>
        <v>0</v>
      </c>
      <c r="F243" s="362">
        <f t="shared" si="127"/>
        <v>0</v>
      </c>
      <c r="G243" s="362">
        <f t="shared" si="127"/>
        <v>0</v>
      </c>
      <c r="H243" s="362">
        <f t="shared" si="127"/>
        <v>0</v>
      </c>
      <c r="I243" s="362">
        <f t="shared" si="127"/>
        <v>0</v>
      </c>
      <c r="J243" s="362">
        <f t="shared" si="127"/>
        <v>0</v>
      </c>
      <c r="K243" s="446">
        <f t="shared" si="128"/>
        <v>0</v>
      </c>
      <c r="L243" s="446">
        <f t="shared" si="129"/>
        <v>0</v>
      </c>
      <c r="M243" s="445">
        <f t="shared" si="130"/>
        <v>0</v>
      </c>
    </row>
    <row r="244" spans="1:13" hidden="1" outlineLevel="1" x14ac:dyDescent="0.25">
      <c r="A244" s="369" t="s">
        <v>810</v>
      </c>
      <c r="B244" s="442">
        <f t="shared" si="131"/>
        <v>8</v>
      </c>
      <c r="C244" s="443" t="s">
        <v>810</v>
      </c>
      <c r="D244" s="444"/>
      <c r="E244" s="362">
        <f t="shared" si="127"/>
        <v>1600000</v>
      </c>
      <c r="F244" s="362">
        <f t="shared" si="127"/>
        <v>1000000</v>
      </c>
      <c r="G244" s="362">
        <f t="shared" si="127"/>
        <v>1648000</v>
      </c>
      <c r="H244" s="362">
        <f t="shared" si="127"/>
        <v>1030000</v>
      </c>
      <c r="I244" s="362">
        <f t="shared" si="127"/>
        <v>1697440</v>
      </c>
      <c r="J244" s="362">
        <f t="shared" si="127"/>
        <v>1060900</v>
      </c>
      <c r="K244" s="446">
        <f t="shared" si="128"/>
        <v>4945440</v>
      </c>
      <c r="L244" s="446">
        <f t="shared" si="129"/>
        <v>3090900</v>
      </c>
      <c r="M244" s="445">
        <f t="shared" si="130"/>
        <v>8036340</v>
      </c>
    </row>
    <row r="245" spans="1:13" hidden="1" outlineLevel="1" x14ac:dyDescent="0.25">
      <c r="A245" s="369" t="s">
        <v>811</v>
      </c>
      <c r="B245" s="442">
        <f t="shared" si="131"/>
        <v>9</v>
      </c>
      <c r="C245" s="443" t="s">
        <v>811</v>
      </c>
      <c r="D245" s="444"/>
      <c r="E245" s="362">
        <f t="shared" si="127"/>
        <v>400000</v>
      </c>
      <c r="F245" s="362">
        <f t="shared" si="127"/>
        <v>100000</v>
      </c>
      <c r="G245" s="362">
        <f t="shared" si="127"/>
        <v>412000</v>
      </c>
      <c r="H245" s="362">
        <f t="shared" si="127"/>
        <v>103000</v>
      </c>
      <c r="I245" s="362">
        <f t="shared" si="127"/>
        <v>424360</v>
      </c>
      <c r="J245" s="362">
        <f t="shared" si="127"/>
        <v>106090</v>
      </c>
      <c r="K245" s="446">
        <f t="shared" si="128"/>
        <v>1236360</v>
      </c>
      <c r="L245" s="446">
        <f t="shared" si="129"/>
        <v>309090</v>
      </c>
      <c r="M245" s="445">
        <f t="shared" si="130"/>
        <v>1545450</v>
      </c>
    </row>
    <row r="246" spans="1:13" hidden="1" outlineLevel="1" x14ac:dyDescent="0.25">
      <c r="A246" s="369" t="s">
        <v>812</v>
      </c>
      <c r="B246" s="442">
        <f t="shared" si="131"/>
        <v>10</v>
      </c>
      <c r="C246" s="443" t="s">
        <v>858</v>
      </c>
      <c r="D246" s="444"/>
      <c r="E246" s="362">
        <f t="shared" si="127"/>
        <v>0</v>
      </c>
      <c r="F246" s="362">
        <f t="shared" si="127"/>
        <v>0</v>
      </c>
      <c r="G246" s="362">
        <f t="shared" si="127"/>
        <v>0</v>
      </c>
      <c r="H246" s="362">
        <f t="shared" si="127"/>
        <v>0</v>
      </c>
      <c r="I246" s="362">
        <f t="shared" si="127"/>
        <v>0</v>
      </c>
      <c r="J246" s="362">
        <f t="shared" si="127"/>
        <v>0</v>
      </c>
      <c r="K246" s="446">
        <f t="shared" si="128"/>
        <v>0</v>
      </c>
      <c r="L246" s="446">
        <f t="shared" si="129"/>
        <v>0</v>
      </c>
      <c r="M246" s="445">
        <f t="shared" si="130"/>
        <v>0</v>
      </c>
    </row>
    <row r="247" spans="1:13" hidden="1" outlineLevel="1" x14ac:dyDescent="0.25">
      <c r="A247" s="369" t="s">
        <v>813</v>
      </c>
      <c r="B247" s="442">
        <f t="shared" si="131"/>
        <v>11</v>
      </c>
      <c r="C247" s="443" t="s">
        <v>813</v>
      </c>
      <c r="D247" s="444"/>
      <c r="E247" s="362">
        <f t="shared" si="127"/>
        <v>0</v>
      </c>
      <c r="F247" s="362">
        <f t="shared" si="127"/>
        <v>0</v>
      </c>
      <c r="G247" s="362">
        <f t="shared" si="127"/>
        <v>0</v>
      </c>
      <c r="H247" s="362">
        <f t="shared" si="127"/>
        <v>0</v>
      </c>
      <c r="I247" s="362">
        <f t="shared" si="127"/>
        <v>0</v>
      </c>
      <c r="J247" s="362">
        <f t="shared" si="127"/>
        <v>0</v>
      </c>
      <c r="K247" s="446">
        <f t="shared" si="128"/>
        <v>0</v>
      </c>
      <c r="L247" s="446">
        <f t="shared" si="129"/>
        <v>0</v>
      </c>
      <c r="M247" s="445">
        <f t="shared" si="130"/>
        <v>0</v>
      </c>
    </row>
    <row r="248" spans="1:13" hidden="1" outlineLevel="1" x14ac:dyDescent="0.25">
      <c r="A248" s="369" t="s">
        <v>814</v>
      </c>
      <c r="B248" s="442">
        <f t="shared" si="131"/>
        <v>12</v>
      </c>
      <c r="C248" s="443" t="s">
        <v>814</v>
      </c>
      <c r="D248" s="444"/>
      <c r="E248" s="362">
        <f t="shared" si="127"/>
        <v>0</v>
      </c>
      <c r="F248" s="362">
        <f t="shared" si="127"/>
        <v>0</v>
      </c>
      <c r="G248" s="362">
        <f t="shared" si="127"/>
        <v>0</v>
      </c>
      <c r="H248" s="362">
        <f t="shared" si="127"/>
        <v>0</v>
      </c>
      <c r="I248" s="362">
        <f t="shared" si="127"/>
        <v>0</v>
      </c>
      <c r="J248" s="362">
        <f t="shared" si="127"/>
        <v>0</v>
      </c>
      <c r="K248" s="446">
        <f t="shared" si="128"/>
        <v>0</v>
      </c>
      <c r="L248" s="446">
        <f t="shared" si="129"/>
        <v>0</v>
      </c>
      <c r="M248" s="445">
        <f t="shared" si="130"/>
        <v>0</v>
      </c>
    </row>
    <row r="249" spans="1:13" hidden="1" outlineLevel="1" x14ac:dyDescent="0.25">
      <c r="A249" s="369" t="s">
        <v>815</v>
      </c>
      <c r="B249" s="442">
        <f t="shared" si="131"/>
        <v>13</v>
      </c>
      <c r="C249" s="443" t="s">
        <v>815</v>
      </c>
      <c r="D249" s="444"/>
      <c r="E249" s="362">
        <f t="shared" si="127"/>
        <v>0</v>
      </c>
      <c r="F249" s="362">
        <f t="shared" si="127"/>
        <v>0</v>
      </c>
      <c r="G249" s="362">
        <f t="shared" si="127"/>
        <v>0</v>
      </c>
      <c r="H249" s="362">
        <f t="shared" si="127"/>
        <v>0</v>
      </c>
      <c r="I249" s="362">
        <f t="shared" si="127"/>
        <v>0</v>
      </c>
      <c r="J249" s="362">
        <f t="shared" si="127"/>
        <v>0</v>
      </c>
      <c r="K249" s="446">
        <f t="shared" si="128"/>
        <v>0</v>
      </c>
      <c r="L249" s="446">
        <f t="shared" si="129"/>
        <v>0</v>
      </c>
      <c r="M249" s="445">
        <f t="shared" si="130"/>
        <v>0</v>
      </c>
    </row>
    <row r="250" spans="1:13" hidden="1" outlineLevel="1" x14ac:dyDescent="0.25">
      <c r="A250" s="369" t="s">
        <v>816</v>
      </c>
      <c r="B250" s="442">
        <f t="shared" si="131"/>
        <v>14</v>
      </c>
      <c r="C250" s="443" t="s">
        <v>816</v>
      </c>
      <c r="D250" s="444"/>
      <c r="E250" s="362">
        <f t="shared" si="127"/>
        <v>0</v>
      </c>
      <c r="F250" s="362">
        <f t="shared" si="127"/>
        <v>0</v>
      </c>
      <c r="G250" s="362">
        <f t="shared" si="127"/>
        <v>0</v>
      </c>
      <c r="H250" s="362">
        <f t="shared" si="127"/>
        <v>0</v>
      </c>
      <c r="I250" s="362">
        <f t="shared" si="127"/>
        <v>0</v>
      </c>
      <c r="J250" s="362">
        <f t="shared" si="127"/>
        <v>0</v>
      </c>
      <c r="K250" s="446">
        <f t="shared" si="128"/>
        <v>0</v>
      </c>
      <c r="L250" s="446">
        <f t="shared" si="129"/>
        <v>0</v>
      </c>
      <c r="M250" s="445">
        <f t="shared" si="130"/>
        <v>0</v>
      </c>
    </row>
    <row r="251" spans="1:13" hidden="1" outlineLevel="1" x14ac:dyDescent="0.25">
      <c r="C251" s="859" t="s">
        <v>32</v>
      </c>
      <c r="D251" s="860"/>
      <c r="E251" s="447">
        <f>SUM(E237:E250)</f>
        <v>8000000</v>
      </c>
      <c r="F251" s="447">
        <f t="shared" ref="F251:J251" si="132">SUM(F237:F250)</f>
        <v>2100000</v>
      </c>
      <c r="G251" s="447">
        <f t="shared" si="132"/>
        <v>8240000</v>
      </c>
      <c r="H251" s="447">
        <f t="shared" si="132"/>
        <v>2163000</v>
      </c>
      <c r="I251" s="447">
        <f t="shared" si="132"/>
        <v>8487200</v>
      </c>
      <c r="J251" s="447">
        <f t="shared" si="132"/>
        <v>2227890</v>
      </c>
      <c r="K251" s="448">
        <f t="shared" si="128"/>
        <v>24727200</v>
      </c>
      <c r="L251" s="448">
        <f t="shared" si="129"/>
        <v>6490890</v>
      </c>
      <c r="M251" s="448">
        <f t="shared" si="130"/>
        <v>31218090</v>
      </c>
    </row>
    <row r="252" spans="1:13" hidden="1" outlineLevel="1" x14ac:dyDescent="0.25">
      <c r="B252" s="449"/>
    </row>
    <row r="253" spans="1:13" hidden="1" outlineLevel="1" x14ac:dyDescent="0.25">
      <c r="B253" s="449"/>
      <c r="E253" s="849" t="s">
        <v>93</v>
      </c>
      <c r="F253" s="849"/>
      <c r="G253" s="849"/>
      <c r="H253" s="849"/>
      <c r="I253" s="849"/>
      <c r="J253" s="849"/>
      <c r="K253" s="849"/>
      <c r="L253" s="849"/>
      <c r="M253" s="849"/>
    </row>
    <row r="254" spans="1:13" ht="16.5" hidden="1" customHeight="1" outlineLevel="1" x14ac:dyDescent="0.25">
      <c r="B254" s="436"/>
      <c r="C254" s="437"/>
      <c r="D254" s="437"/>
      <c r="E254" s="438" t="s">
        <v>797</v>
      </c>
      <c r="F254" s="438" t="s">
        <v>797</v>
      </c>
      <c r="G254" s="438" t="s">
        <v>798</v>
      </c>
      <c r="H254" s="438" t="s">
        <v>798</v>
      </c>
      <c r="I254" s="438" t="s">
        <v>799</v>
      </c>
      <c r="J254" s="438" t="s">
        <v>799</v>
      </c>
      <c r="K254" s="850" t="s">
        <v>32</v>
      </c>
      <c r="L254" s="850"/>
      <c r="M254" s="849" t="s">
        <v>20</v>
      </c>
    </row>
    <row r="255" spans="1:13" ht="45" hidden="1" outlineLevel="1" x14ac:dyDescent="0.25">
      <c r="B255" s="861" t="e">
        <f>CONCATENATE("Items para Plan Operativo ",'PDI-03'!#REF!)</f>
        <v>#REF!</v>
      </c>
      <c r="C255" s="861"/>
      <c r="D255" s="440" t="s">
        <v>101</v>
      </c>
      <c r="E255" s="441" t="s">
        <v>829</v>
      </c>
      <c r="F255" s="441" t="s">
        <v>830</v>
      </c>
      <c r="G255" s="441" t="s">
        <v>829</v>
      </c>
      <c r="H255" s="441" t="s">
        <v>830</v>
      </c>
      <c r="I255" s="441" t="s">
        <v>829</v>
      </c>
      <c r="J255" s="441" t="s">
        <v>830</v>
      </c>
      <c r="K255" s="441" t="s">
        <v>826</v>
      </c>
      <c r="L255" s="441" t="s">
        <v>827</v>
      </c>
      <c r="M255" s="849"/>
    </row>
    <row r="256" spans="1:13" hidden="1" outlineLevel="1" x14ac:dyDescent="0.25">
      <c r="A256" s="369" t="s">
        <v>804</v>
      </c>
      <c r="B256" s="442">
        <v>1</v>
      </c>
      <c r="C256" s="443" t="s">
        <v>856</v>
      </c>
      <c r="D256" s="444"/>
      <c r="E256" s="362" t="e">
        <f>INDEX(#REF!,MATCH(E$254,#REF!,0),MATCH($A256&amp;E$255,$D$158:$AE$158,0))</f>
        <v>#REF!</v>
      </c>
      <c r="F256" s="362" t="e">
        <f>INDEX(#REF!,MATCH(F$254,#REF!,0),MATCH($A256&amp;F$255,$D$158:$AE$158,0))</f>
        <v>#REF!</v>
      </c>
      <c r="G256" s="362" t="e">
        <f>INDEX(#REF!,MATCH(G$254,#REF!,0),MATCH($A256&amp;G$255,$D$158:$AE$158,0))</f>
        <v>#REF!</v>
      </c>
      <c r="H256" s="362" t="e">
        <f>INDEX(#REF!,MATCH(H$254,#REF!,0),MATCH($A256&amp;H$255,$D$158:$AE$158,0))</f>
        <v>#REF!</v>
      </c>
      <c r="I256" s="362" t="e">
        <f>INDEX(#REF!,MATCH(I$254,#REF!,0),MATCH($A256&amp;I$255,$D$158:$AE$158,0))</f>
        <v>#REF!</v>
      </c>
      <c r="J256" s="362" t="e">
        <f>INDEX(#REF!,MATCH(J$254,#REF!,0),MATCH($A256&amp;J$255,$D$158:$AE$158,0))</f>
        <v>#REF!</v>
      </c>
      <c r="K256" s="445" t="e">
        <f t="shared" ref="K256:K270" si="133">E256+G256+I256</f>
        <v>#REF!</v>
      </c>
      <c r="L256" s="445" t="e">
        <f t="shared" ref="L256:L270" si="134">F256+H256+J256</f>
        <v>#REF!</v>
      </c>
      <c r="M256" s="445" t="e">
        <f>+K256+L256</f>
        <v>#REF!</v>
      </c>
    </row>
    <row r="257" spans="1:13" hidden="1" outlineLevel="1" x14ac:dyDescent="0.25">
      <c r="A257" s="369" t="s">
        <v>805</v>
      </c>
      <c r="B257" s="442">
        <v>2</v>
      </c>
      <c r="C257" s="443" t="s">
        <v>805</v>
      </c>
      <c r="D257" s="444"/>
      <c r="E257" s="362" t="e">
        <f>INDEX(#REF!,MATCH(E$254,#REF!,0),MATCH($A257&amp;E$255,$D$158:$AE$158,0))</f>
        <v>#REF!</v>
      </c>
      <c r="F257" s="362" t="e">
        <f>INDEX(#REF!,MATCH(F$254,#REF!,0),MATCH($A257&amp;F$255,$D$158:$AE$158,0))</f>
        <v>#REF!</v>
      </c>
      <c r="G257" s="362" t="e">
        <f>INDEX(#REF!,MATCH(G$254,#REF!,0),MATCH($A257&amp;G$255,$D$158:$AE$158,0))</f>
        <v>#REF!</v>
      </c>
      <c r="H257" s="362" t="e">
        <f>INDEX(#REF!,MATCH(H$254,#REF!,0),MATCH($A257&amp;H$255,$D$158:$AE$158,0))</f>
        <v>#REF!</v>
      </c>
      <c r="I257" s="362" t="e">
        <f>INDEX(#REF!,MATCH(I$254,#REF!,0),MATCH($A257&amp;I$255,$D$158:$AE$158,0))</f>
        <v>#REF!</v>
      </c>
      <c r="J257" s="362" t="e">
        <f>INDEX(#REF!,MATCH(J$254,#REF!,0),MATCH($A257&amp;J$255,$D$158:$AE$158,0))</f>
        <v>#REF!</v>
      </c>
      <c r="K257" s="446" t="e">
        <f t="shared" si="133"/>
        <v>#REF!</v>
      </c>
      <c r="L257" s="446" t="e">
        <f t="shared" si="134"/>
        <v>#REF!</v>
      </c>
      <c r="M257" s="445" t="e">
        <f t="shared" ref="M257:M270" si="135">+K257+L257</f>
        <v>#REF!</v>
      </c>
    </row>
    <row r="258" spans="1:13" hidden="1" outlineLevel="1" x14ac:dyDescent="0.25">
      <c r="A258" s="369" t="s">
        <v>806</v>
      </c>
      <c r="B258" s="442">
        <v>3</v>
      </c>
      <c r="C258" s="443" t="s">
        <v>806</v>
      </c>
      <c r="D258" s="444"/>
      <c r="E258" s="362" t="e">
        <f>INDEX(#REF!,MATCH(E$254,#REF!,0),MATCH($A258&amp;E$255,$D$158:$AE$158,0))</f>
        <v>#REF!</v>
      </c>
      <c r="F258" s="362" t="e">
        <f>INDEX(#REF!,MATCH(F$254,#REF!,0),MATCH($A258&amp;F$255,$D$158:$AE$158,0))</f>
        <v>#REF!</v>
      </c>
      <c r="G258" s="362" t="e">
        <f>INDEX(#REF!,MATCH(G$254,#REF!,0),MATCH($A258&amp;G$255,$D$158:$AE$158,0))</f>
        <v>#REF!</v>
      </c>
      <c r="H258" s="362" t="e">
        <f>INDEX(#REF!,MATCH(H$254,#REF!,0),MATCH($A258&amp;H$255,$D$158:$AE$158,0))</f>
        <v>#REF!</v>
      </c>
      <c r="I258" s="362" t="e">
        <f>INDEX(#REF!,MATCH(I$254,#REF!,0),MATCH($A258&amp;I$255,$D$158:$AE$158,0))</f>
        <v>#REF!</v>
      </c>
      <c r="J258" s="362" t="e">
        <f>INDEX(#REF!,MATCH(J$254,#REF!,0),MATCH($A258&amp;J$255,$D$158:$AE$158,0))</f>
        <v>#REF!</v>
      </c>
      <c r="K258" s="446" t="e">
        <f t="shared" si="133"/>
        <v>#REF!</v>
      </c>
      <c r="L258" s="446" t="e">
        <f t="shared" si="134"/>
        <v>#REF!</v>
      </c>
      <c r="M258" s="445" t="e">
        <f t="shared" si="135"/>
        <v>#REF!</v>
      </c>
    </row>
    <row r="259" spans="1:13" hidden="1" outlineLevel="1" x14ac:dyDescent="0.25">
      <c r="A259" s="369" t="s">
        <v>807</v>
      </c>
      <c r="B259" s="442">
        <v>4</v>
      </c>
      <c r="C259" s="443" t="s">
        <v>859</v>
      </c>
      <c r="D259" s="444"/>
      <c r="E259" s="362" t="e">
        <f>INDEX(#REF!,MATCH(E$254,#REF!,0),MATCH($A259&amp;E$255,$D$158:$AE$158,0))</f>
        <v>#REF!</v>
      </c>
      <c r="F259" s="362" t="e">
        <f>INDEX(#REF!,MATCH(F$254,#REF!,0),MATCH($A259&amp;F$255,$D$158:$AE$158,0))</f>
        <v>#REF!</v>
      </c>
      <c r="G259" s="362" t="e">
        <f>INDEX(#REF!,MATCH(G$254,#REF!,0),MATCH($A259&amp;G$255,$D$158:$AE$158,0))</f>
        <v>#REF!</v>
      </c>
      <c r="H259" s="362" t="e">
        <f>INDEX(#REF!,MATCH(H$254,#REF!,0),MATCH($A259&amp;H$255,$D$158:$AE$158,0))</f>
        <v>#REF!</v>
      </c>
      <c r="I259" s="362" t="e">
        <f>INDEX(#REF!,MATCH(I$254,#REF!,0),MATCH($A259&amp;I$255,$D$158:$AE$158,0))</f>
        <v>#REF!</v>
      </c>
      <c r="J259" s="362" t="e">
        <f>INDEX(#REF!,MATCH(J$254,#REF!,0),MATCH($A259&amp;J$255,$D$158:$AE$158,0))</f>
        <v>#REF!</v>
      </c>
      <c r="K259" s="446" t="e">
        <f t="shared" si="133"/>
        <v>#REF!</v>
      </c>
      <c r="L259" s="446" t="e">
        <f t="shared" si="134"/>
        <v>#REF!</v>
      </c>
      <c r="M259" s="445" t="e">
        <f t="shared" si="135"/>
        <v>#REF!</v>
      </c>
    </row>
    <row r="260" spans="1:13" hidden="1" outlineLevel="1" x14ac:dyDescent="0.25">
      <c r="A260" s="369" t="s">
        <v>808</v>
      </c>
      <c r="B260" s="442">
        <v>5</v>
      </c>
      <c r="C260" s="443" t="s">
        <v>808</v>
      </c>
      <c r="D260" s="444"/>
      <c r="E260" s="362" t="e">
        <f>INDEX(#REF!,MATCH(E$254,#REF!,0),MATCH($A260&amp;E$255,$D$158:$AE$158,0))</f>
        <v>#REF!</v>
      </c>
      <c r="F260" s="362" t="e">
        <f>INDEX(#REF!,MATCH(F$254,#REF!,0),MATCH($A260&amp;F$255,$D$158:$AE$158,0))</f>
        <v>#REF!</v>
      </c>
      <c r="G260" s="362" t="e">
        <f>INDEX(#REF!,MATCH(G$254,#REF!,0),MATCH($A260&amp;G$255,$D$158:$AE$158,0))</f>
        <v>#REF!</v>
      </c>
      <c r="H260" s="362" t="e">
        <f>INDEX(#REF!,MATCH(H$254,#REF!,0),MATCH($A260&amp;H$255,$D$158:$AE$158,0))</f>
        <v>#REF!</v>
      </c>
      <c r="I260" s="362" t="e">
        <f>INDEX(#REF!,MATCH(I$254,#REF!,0),MATCH($A260&amp;I$255,$D$158:$AE$158,0))</f>
        <v>#REF!</v>
      </c>
      <c r="J260" s="362" t="e">
        <f>INDEX(#REF!,MATCH(J$254,#REF!,0),MATCH($A260&amp;J$255,$D$158:$AE$158,0))</f>
        <v>#REF!</v>
      </c>
      <c r="K260" s="446" t="e">
        <f t="shared" si="133"/>
        <v>#REF!</v>
      </c>
      <c r="L260" s="446" t="e">
        <f t="shared" si="134"/>
        <v>#REF!</v>
      </c>
      <c r="M260" s="445" t="e">
        <f t="shared" si="135"/>
        <v>#REF!</v>
      </c>
    </row>
    <row r="261" spans="1:13" hidden="1" outlineLevel="1" x14ac:dyDescent="0.25">
      <c r="A261" s="369" t="s">
        <v>809</v>
      </c>
      <c r="B261" s="442">
        <f>1+B260</f>
        <v>6</v>
      </c>
      <c r="C261" s="443" t="s">
        <v>857</v>
      </c>
      <c r="D261" s="444"/>
      <c r="E261" s="362" t="e">
        <f>INDEX(#REF!,MATCH(E$254,#REF!,0),MATCH($A261&amp;E$255,$D$158:$AE$158,0))</f>
        <v>#REF!</v>
      </c>
      <c r="F261" s="362" t="e">
        <f>INDEX(#REF!,MATCH(F$254,#REF!,0),MATCH($A261&amp;F$255,$D$158:$AE$158,0))</f>
        <v>#REF!</v>
      </c>
      <c r="G261" s="362" t="e">
        <f>INDEX(#REF!,MATCH(G$254,#REF!,0),MATCH($A261&amp;G$255,$D$158:$AE$158,0))</f>
        <v>#REF!</v>
      </c>
      <c r="H261" s="362" t="e">
        <f>INDEX(#REF!,MATCH(H$254,#REF!,0),MATCH($A261&amp;H$255,$D$158:$AE$158,0))</f>
        <v>#REF!</v>
      </c>
      <c r="I261" s="362" t="e">
        <f>INDEX(#REF!,MATCH(I$254,#REF!,0),MATCH($A261&amp;I$255,$D$158:$AE$158,0))</f>
        <v>#REF!</v>
      </c>
      <c r="J261" s="362" t="e">
        <f>INDEX(#REF!,MATCH(J$254,#REF!,0),MATCH($A261&amp;J$255,$D$158:$AE$158,0))</f>
        <v>#REF!</v>
      </c>
      <c r="K261" s="446" t="e">
        <f t="shared" si="133"/>
        <v>#REF!</v>
      </c>
      <c r="L261" s="446" t="e">
        <f t="shared" si="134"/>
        <v>#REF!</v>
      </c>
      <c r="M261" s="445" t="e">
        <f t="shared" si="135"/>
        <v>#REF!</v>
      </c>
    </row>
    <row r="262" spans="1:13" hidden="1" outlineLevel="1" x14ac:dyDescent="0.25">
      <c r="A262" s="369" t="s">
        <v>96</v>
      </c>
      <c r="B262" s="442">
        <f t="shared" ref="B262:B269" si="136">1+B261</f>
        <v>7</v>
      </c>
      <c r="C262" s="443" t="s">
        <v>96</v>
      </c>
      <c r="D262" s="443"/>
      <c r="E262" s="362" t="e">
        <f>INDEX(#REF!,MATCH(E$254,#REF!,0),MATCH($A262&amp;E$255,$D$158:$AE$158,0))</f>
        <v>#REF!</v>
      </c>
      <c r="F262" s="362" t="e">
        <f>INDEX(#REF!,MATCH(F$254,#REF!,0),MATCH($A262&amp;F$255,$D$158:$AE$158,0))</f>
        <v>#REF!</v>
      </c>
      <c r="G262" s="362" t="e">
        <f>INDEX(#REF!,MATCH(G$254,#REF!,0),MATCH($A262&amp;G$255,$D$158:$AE$158,0))</f>
        <v>#REF!</v>
      </c>
      <c r="H262" s="362" t="e">
        <f>INDEX(#REF!,MATCH(H$254,#REF!,0),MATCH($A262&amp;H$255,$D$158:$AE$158,0))</f>
        <v>#REF!</v>
      </c>
      <c r="I262" s="362" t="e">
        <f>INDEX(#REF!,MATCH(I$254,#REF!,0),MATCH($A262&amp;I$255,$D$158:$AE$158,0))</f>
        <v>#REF!</v>
      </c>
      <c r="J262" s="362" t="e">
        <f>INDEX(#REF!,MATCH(J$254,#REF!,0),MATCH($A262&amp;J$255,$D$158:$AE$158,0))</f>
        <v>#REF!</v>
      </c>
      <c r="K262" s="446" t="e">
        <f t="shared" si="133"/>
        <v>#REF!</v>
      </c>
      <c r="L262" s="446" t="e">
        <f t="shared" si="134"/>
        <v>#REF!</v>
      </c>
      <c r="M262" s="445" t="e">
        <f t="shared" si="135"/>
        <v>#REF!</v>
      </c>
    </row>
    <row r="263" spans="1:13" hidden="1" outlineLevel="1" x14ac:dyDescent="0.25">
      <c r="A263" s="369" t="s">
        <v>810</v>
      </c>
      <c r="B263" s="442">
        <f t="shared" si="136"/>
        <v>8</v>
      </c>
      <c r="C263" s="443" t="s">
        <v>810</v>
      </c>
      <c r="D263" s="444"/>
      <c r="E263" s="362" t="e">
        <f>INDEX(#REF!,MATCH(E$254,#REF!,0),MATCH($A263&amp;E$255,$D$158:$AE$158,0))</f>
        <v>#REF!</v>
      </c>
      <c r="F263" s="362" t="e">
        <f>INDEX(#REF!,MATCH(F$254,#REF!,0),MATCH($A263&amp;F$255,$D$158:$AE$158,0))</f>
        <v>#REF!</v>
      </c>
      <c r="G263" s="362" t="e">
        <f>INDEX(#REF!,MATCH(G$254,#REF!,0),MATCH($A263&amp;G$255,$D$158:$AE$158,0))</f>
        <v>#REF!</v>
      </c>
      <c r="H263" s="362" t="e">
        <f>INDEX(#REF!,MATCH(H$254,#REF!,0),MATCH($A263&amp;H$255,$D$158:$AE$158,0))</f>
        <v>#REF!</v>
      </c>
      <c r="I263" s="362" t="e">
        <f>INDEX(#REF!,MATCH(I$254,#REF!,0),MATCH($A263&amp;I$255,$D$158:$AE$158,0))</f>
        <v>#REF!</v>
      </c>
      <c r="J263" s="362" t="e">
        <f>INDEX(#REF!,MATCH(J$254,#REF!,0),MATCH($A263&amp;J$255,$D$158:$AE$158,0))</f>
        <v>#REF!</v>
      </c>
      <c r="K263" s="446" t="e">
        <f t="shared" si="133"/>
        <v>#REF!</v>
      </c>
      <c r="L263" s="446" t="e">
        <f t="shared" si="134"/>
        <v>#REF!</v>
      </c>
      <c r="M263" s="445" t="e">
        <f t="shared" si="135"/>
        <v>#REF!</v>
      </c>
    </row>
    <row r="264" spans="1:13" hidden="1" outlineLevel="1" x14ac:dyDescent="0.25">
      <c r="A264" s="369" t="s">
        <v>811</v>
      </c>
      <c r="B264" s="442">
        <f t="shared" si="136"/>
        <v>9</v>
      </c>
      <c r="C264" s="443" t="s">
        <v>811</v>
      </c>
      <c r="D264" s="444"/>
      <c r="E264" s="362" t="e">
        <f>INDEX(#REF!,MATCH(E$254,#REF!,0),MATCH($A264&amp;E$255,$D$158:$AE$158,0))</f>
        <v>#REF!</v>
      </c>
      <c r="F264" s="362" t="e">
        <f>INDEX(#REF!,MATCH(F$254,#REF!,0),MATCH($A264&amp;F$255,$D$158:$AE$158,0))</f>
        <v>#REF!</v>
      </c>
      <c r="G264" s="362" t="e">
        <f>INDEX(#REF!,MATCH(G$254,#REF!,0),MATCH($A264&amp;G$255,$D$158:$AE$158,0))</f>
        <v>#REF!</v>
      </c>
      <c r="H264" s="362" t="e">
        <f>INDEX(#REF!,MATCH(H$254,#REF!,0),MATCH($A264&amp;H$255,$D$158:$AE$158,0))</f>
        <v>#REF!</v>
      </c>
      <c r="I264" s="362" t="e">
        <f>INDEX(#REF!,MATCH(I$254,#REF!,0),MATCH($A264&amp;I$255,$D$158:$AE$158,0))</f>
        <v>#REF!</v>
      </c>
      <c r="J264" s="362" t="e">
        <f>INDEX(#REF!,MATCH(J$254,#REF!,0),MATCH($A264&amp;J$255,$D$158:$AE$158,0))</f>
        <v>#REF!</v>
      </c>
      <c r="K264" s="446" t="e">
        <f t="shared" si="133"/>
        <v>#REF!</v>
      </c>
      <c r="L264" s="446" t="e">
        <f t="shared" si="134"/>
        <v>#REF!</v>
      </c>
      <c r="M264" s="445" t="e">
        <f t="shared" si="135"/>
        <v>#REF!</v>
      </c>
    </row>
    <row r="265" spans="1:13" hidden="1" outlineLevel="1" x14ac:dyDescent="0.25">
      <c r="A265" s="369" t="s">
        <v>812</v>
      </c>
      <c r="B265" s="442">
        <f t="shared" si="136"/>
        <v>10</v>
      </c>
      <c r="C265" s="443" t="s">
        <v>858</v>
      </c>
      <c r="D265" s="444"/>
      <c r="E265" s="362" t="e">
        <f>INDEX(#REF!,MATCH(E$254,#REF!,0),MATCH($A265&amp;E$255,$D$158:$AE$158,0))</f>
        <v>#REF!</v>
      </c>
      <c r="F265" s="362" t="e">
        <f>INDEX(#REF!,MATCH(F$254,#REF!,0),MATCH($A265&amp;F$255,$D$158:$AE$158,0))</f>
        <v>#REF!</v>
      </c>
      <c r="G265" s="362" t="e">
        <f>INDEX(#REF!,MATCH(G$254,#REF!,0),MATCH($A265&amp;G$255,$D$158:$AE$158,0))</f>
        <v>#REF!</v>
      </c>
      <c r="H265" s="362" t="e">
        <f>INDEX(#REF!,MATCH(H$254,#REF!,0),MATCH($A265&amp;H$255,$D$158:$AE$158,0))</f>
        <v>#REF!</v>
      </c>
      <c r="I265" s="362" t="e">
        <f>INDEX(#REF!,MATCH(I$254,#REF!,0),MATCH($A265&amp;I$255,$D$158:$AE$158,0))</f>
        <v>#REF!</v>
      </c>
      <c r="J265" s="362" t="e">
        <f>INDEX(#REF!,MATCH(J$254,#REF!,0),MATCH($A265&amp;J$255,$D$158:$AE$158,0))</f>
        <v>#REF!</v>
      </c>
      <c r="K265" s="446" t="e">
        <f t="shared" si="133"/>
        <v>#REF!</v>
      </c>
      <c r="L265" s="446" t="e">
        <f t="shared" si="134"/>
        <v>#REF!</v>
      </c>
      <c r="M265" s="445" t="e">
        <f t="shared" si="135"/>
        <v>#REF!</v>
      </c>
    </row>
    <row r="266" spans="1:13" hidden="1" outlineLevel="1" x14ac:dyDescent="0.25">
      <c r="A266" s="369" t="s">
        <v>813</v>
      </c>
      <c r="B266" s="442">
        <f t="shared" si="136"/>
        <v>11</v>
      </c>
      <c r="C266" s="443" t="s">
        <v>813</v>
      </c>
      <c r="D266" s="444"/>
      <c r="E266" s="362" t="e">
        <f>INDEX(#REF!,MATCH(E$254,#REF!,0),MATCH($A266&amp;E$255,$D$158:$AE$158,0))</f>
        <v>#REF!</v>
      </c>
      <c r="F266" s="362" t="e">
        <f>INDEX(#REF!,MATCH(F$254,#REF!,0),MATCH($A266&amp;F$255,$D$158:$AE$158,0))</f>
        <v>#REF!</v>
      </c>
      <c r="G266" s="362" t="e">
        <f>INDEX(#REF!,MATCH(G$254,#REF!,0),MATCH($A266&amp;G$255,$D$158:$AE$158,0))</f>
        <v>#REF!</v>
      </c>
      <c r="H266" s="362" t="e">
        <f>INDEX(#REF!,MATCH(H$254,#REF!,0),MATCH($A266&amp;H$255,$D$158:$AE$158,0))</f>
        <v>#REF!</v>
      </c>
      <c r="I266" s="362" t="e">
        <f>INDEX(#REF!,MATCH(I$254,#REF!,0),MATCH($A266&amp;I$255,$D$158:$AE$158,0))</f>
        <v>#REF!</v>
      </c>
      <c r="J266" s="362" t="e">
        <f>INDEX(#REF!,MATCH(J$254,#REF!,0),MATCH($A266&amp;J$255,$D$158:$AE$158,0))</f>
        <v>#REF!</v>
      </c>
      <c r="K266" s="446" t="e">
        <f t="shared" si="133"/>
        <v>#REF!</v>
      </c>
      <c r="L266" s="446" t="e">
        <f t="shared" si="134"/>
        <v>#REF!</v>
      </c>
      <c r="M266" s="445" t="e">
        <f t="shared" si="135"/>
        <v>#REF!</v>
      </c>
    </row>
    <row r="267" spans="1:13" hidden="1" outlineLevel="1" x14ac:dyDescent="0.25">
      <c r="A267" s="369" t="s">
        <v>814</v>
      </c>
      <c r="B267" s="442">
        <f t="shared" si="136"/>
        <v>12</v>
      </c>
      <c r="C267" s="443" t="s">
        <v>814</v>
      </c>
      <c r="D267" s="444"/>
      <c r="E267" s="362" t="e">
        <f>INDEX(#REF!,MATCH(E$254,#REF!,0),MATCH($A267&amp;E$255,$D$158:$AE$158,0))</f>
        <v>#REF!</v>
      </c>
      <c r="F267" s="362" t="e">
        <f>INDEX(#REF!,MATCH(F$254,#REF!,0),MATCH($A267&amp;F$255,$D$158:$AE$158,0))</f>
        <v>#REF!</v>
      </c>
      <c r="G267" s="362" t="e">
        <f>INDEX(#REF!,MATCH(G$254,#REF!,0),MATCH($A267&amp;G$255,$D$158:$AE$158,0))</f>
        <v>#REF!</v>
      </c>
      <c r="H267" s="362" t="e">
        <f>INDEX(#REF!,MATCH(H$254,#REF!,0),MATCH($A267&amp;H$255,$D$158:$AE$158,0))</f>
        <v>#REF!</v>
      </c>
      <c r="I267" s="362" t="e">
        <f>INDEX(#REF!,MATCH(I$254,#REF!,0),MATCH($A267&amp;I$255,$D$158:$AE$158,0))</f>
        <v>#REF!</v>
      </c>
      <c r="J267" s="362" t="e">
        <f>INDEX(#REF!,MATCH(J$254,#REF!,0),MATCH($A267&amp;J$255,$D$158:$AE$158,0))</f>
        <v>#REF!</v>
      </c>
      <c r="K267" s="446" t="e">
        <f t="shared" si="133"/>
        <v>#REF!</v>
      </c>
      <c r="L267" s="446" t="e">
        <f t="shared" si="134"/>
        <v>#REF!</v>
      </c>
      <c r="M267" s="445" t="e">
        <f t="shared" si="135"/>
        <v>#REF!</v>
      </c>
    </row>
    <row r="268" spans="1:13" hidden="1" outlineLevel="1" x14ac:dyDescent="0.25">
      <c r="A268" s="369" t="s">
        <v>815</v>
      </c>
      <c r="B268" s="442">
        <f t="shared" si="136"/>
        <v>13</v>
      </c>
      <c r="C268" s="443" t="s">
        <v>815</v>
      </c>
      <c r="D268" s="444"/>
      <c r="E268" s="362" t="e">
        <f>INDEX(#REF!,MATCH(E$254,#REF!,0),MATCH($A268&amp;E$255,$D$158:$AE$158,0))</f>
        <v>#REF!</v>
      </c>
      <c r="F268" s="362" t="e">
        <f>INDEX(#REF!,MATCH(F$254,#REF!,0),MATCH($A268&amp;F$255,$D$158:$AE$158,0))</f>
        <v>#REF!</v>
      </c>
      <c r="G268" s="362" t="e">
        <f>INDEX(#REF!,MATCH(G$254,#REF!,0),MATCH($A268&amp;G$255,$D$158:$AE$158,0))</f>
        <v>#REF!</v>
      </c>
      <c r="H268" s="362" t="e">
        <f>INDEX(#REF!,MATCH(H$254,#REF!,0),MATCH($A268&amp;H$255,$D$158:$AE$158,0))</f>
        <v>#REF!</v>
      </c>
      <c r="I268" s="362" t="e">
        <f>INDEX(#REF!,MATCH(I$254,#REF!,0),MATCH($A268&amp;I$255,$D$158:$AE$158,0))</f>
        <v>#REF!</v>
      </c>
      <c r="J268" s="362" t="e">
        <f>INDEX(#REF!,MATCH(J$254,#REF!,0),MATCH($A268&amp;J$255,$D$158:$AE$158,0))</f>
        <v>#REF!</v>
      </c>
      <c r="K268" s="446" t="e">
        <f t="shared" si="133"/>
        <v>#REF!</v>
      </c>
      <c r="L268" s="446" t="e">
        <f t="shared" si="134"/>
        <v>#REF!</v>
      </c>
      <c r="M268" s="445" t="e">
        <f t="shared" si="135"/>
        <v>#REF!</v>
      </c>
    </row>
    <row r="269" spans="1:13" hidden="1" outlineLevel="1" x14ac:dyDescent="0.25">
      <c r="A269" s="369" t="s">
        <v>816</v>
      </c>
      <c r="B269" s="442">
        <f t="shared" si="136"/>
        <v>14</v>
      </c>
      <c r="C269" s="443" t="s">
        <v>816</v>
      </c>
      <c r="D269" s="444"/>
      <c r="E269" s="362" t="e">
        <f>INDEX(#REF!,MATCH(E$254,#REF!,0),MATCH($A269&amp;E$255,$D$158:$AE$158,0))</f>
        <v>#REF!</v>
      </c>
      <c r="F269" s="362" t="e">
        <f>INDEX(#REF!,MATCH(F$254,#REF!,0),MATCH($A269&amp;F$255,$D$158:$AE$158,0))</f>
        <v>#REF!</v>
      </c>
      <c r="G269" s="362" t="e">
        <f>INDEX(#REF!,MATCH(G$254,#REF!,0),MATCH($A269&amp;G$255,$D$158:$AE$158,0))</f>
        <v>#REF!</v>
      </c>
      <c r="H269" s="362" t="e">
        <f>INDEX(#REF!,MATCH(H$254,#REF!,0),MATCH($A269&amp;H$255,$D$158:$AE$158,0))</f>
        <v>#REF!</v>
      </c>
      <c r="I269" s="362" t="e">
        <f>INDEX(#REF!,MATCH(I$254,#REF!,0),MATCH($A269&amp;I$255,$D$158:$AE$158,0))</f>
        <v>#REF!</v>
      </c>
      <c r="J269" s="362" t="e">
        <f>INDEX(#REF!,MATCH(J$254,#REF!,0),MATCH($A269&amp;J$255,$D$158:$AE$158,0))</f>
        <v>#REF!</v>
      </c>
      <c r="K269" s="446" t="e">
        <f t="shared" si="133"/>
        <v>#REF!</v>
      </c>
      <c r="L269" s="446" t="e">
        <f t="shared" si="134"/>
        <v>#REF!</v>
      </c>
      <c r="M269" s="445" t="e">
        <f t="shared" si="135"/>
        <v>#REF!</v>
      </c>
    </row>
    <row r="270" spans="1:13" hidden="1" outlineLevel="1" x14ac:dyDescent="0.25">
      <c r="C270" s="859" t="s">
        <v>32</v>
      </c>
      <c r="D270" s="860"/>
      <c r="E270" s="447" t="e">
        <f>SUM(E256:E269)</f>
        <v>#REF!</v>
      </c>
      <c r="F270" s="447" t="e">
        <f t="shared" ref="F270:J270" si="137">SUM(F256:F269)</f>
        <v>#REF!</v>
      </c>
      <c r="G270" s="447" t="e">
        <f t="shared" si="137"/>
        <v>#REF!</v>
      </c>
      <c r="H270" s="447" t="e">
        <f t="shared" si="137"/>
        <v>#REF!</v>
      </c>
      <c r="I270" s="447" t="e">
        <f t="shared" si="137"/>
        <v>#REF!</v>
      </c>
      <c r="J270" s="447" t="e">
        <f t="shared" si="137"/>
        <v>#REF!</v>
      </c>
      <c r="K270" s="448" t="e">
        <f t="shared" si="133"/>
        <v>#REF!</v>
      </c>
      <c r="L270" s="448" t="e">
        <f t="shared" si="134"/>
        <v>#REF!</v>
      </c>
      <c r="M270" s="448" t="e">
        <f t="shared" si="135"/>
        <v>#REF!</v>
      </c>
    </row>
    <row r="271" spans="1:13" hidden="1" outlineLevel="1" x14ac:dyDescent="0.25">
      <c r="B271" s="449"/>
    </row>
    <row r="272" spans="1:13" hidden="1" outlineLevel="1" x14ac:dyDescent="0.25">
      <c r="B272" s="449"/>
      <c r="E272" s="849" t="s">
        <v>93</v>
      </c>
      <c r="F272" s="849"/>
      <c r="G272" s="849"/>
      <c r="H272" s="849"/>
      <c r="I272" s="849"/>
      <c r="J272" s="849"/>
      <c r="K272" s="849"/>
      <c r="L272" s="849"/>
      <c r="M272" s="849"/>
    </row>
    <row r="273" spans="1:13" ht="16.5" hidden="1" customHeight="1" outlineLevel="1" x14ac:dyDescent="0.25">
      <c r="B273" s="436"/>
      <c r="C273" s="437"/>
      <c r="D273" s="437"/>
      <c r="E273" s="438" t="s">
        <v>797</v>
      </c>
      <c r="F273" s="438" t="s">
        <v>797</v>
      </c>
      <c r="G273" s="438" t="s">
        <v>798</v>
      </c>
      <c r="H273" s="438" t="s">
        <v>798</v>
      </c>
      <c r="I273" s="438" t="s">
        <v>799</v>
      </c>
      <c r="J273" s="438" t="s">
        <v>799</v>
      </c>
      <c r="K273" s="850" t="s">
        <v>32</v>
      </c>
      <c r="L273" s="850"/>
      <c r="M273" s="849" t="s">
        <v>20</v>
      </c>
    </row>
    <row r="274" spans="1:13" ht="25.5" hidden="1" outlineLevel="1" x14ac:dyDescent="0.25">
      <c r="B274" s="861" t="e">
        <f>CONCATENATE("Items para Plan Operativo ",'PDI-03'!#REF!)</f>
        <v>#REF!</v>
      </c>
      <c r="C274" s="861"/>
      <c r="D274" s="440" t="s">
        <v>101</v>
      </c>
      <c r="E274" s="441" t="s">
        <v>829</v>
      </c>
      <c r="F274" s="441" t="s">
        <v>830</v>
      </c>
      <c r="G274" s="441" t="s">
        <v>829</v>
      </c>
      <c r="H274" s="441" t="s">
        <v>830</v>
      </c>
      <c r="I274" s="441" t="s">
        <v>829</v>
      </c>
      <c r="J274" s="441" t="s">
        <v>830</v>
      </c>
      <c r="K274" s="441" t="s">
        <v>826</v>
      </c>
      <c r="L274" s="450" t="s">
        <v>827</v>
      </c>
      <c r="M274" s="849"/>
    </row>
    <row r="275" spans="1:13" hidden="1" outlineLevel="1" x14ac:dyDescent="0.25">
      <c r="A275" s="369" t="s">
        <v>804</v>
      </c>
      <c r="B275" s="442">
        <v>1</v>
      </c>
      <c r="C275" s="443" t="s">
        <v>856</v>
      </c>
      <c r="D275" s="444"/>
      <c r="E275" s="362" t="e">
        <f>INDEX(#REF!,MATCH(E$273,#REF!,0),MATCH($A275&amp;E$274,$D$158:$AE$158,0))</f>
        <v>#REF!</v>
      </c>
      <c r="F275" s="362" t="e">
        <f>INDEX(#REF!,MATCH(F$273,#REF!,0),MATCH($A275&amp;F$274,$D$158:$AE$158,0))</f>
        <v>#REF!</v>
      </c>
      <c r="G275" s="362" t="e">
        <f>INDEX(#REF!,MATCH(G$273,#REF!,0),MATCH($A275&amp;G$274,$D$158:$AE$158,0))</f>
        <v>#REF!</v>
      </c>
      <c r="H275" s="362" t="e">
        <f>INDEX(#REF!,MATCH(H$273,#REF!,0),MATCH($A275&amp;H$274,$D$158:$AE$158,0))</f>
        <v>#REF!</v>
      </c>
      <c r="I275" s="362" t="e">
        <f>INDEX(#REF!,MATCH(I$273,#REF!,0),MATCH($A275&amp;I$274,$D$158:$AE$158,0))</f>
        <v>#REF!</v>
      </c>
      <c r="J275" s="362" t="e">
        <f>INDEX(#REF!,MATCH(J$273,#REF!,0),MATCH($A275&amp;J$274,$D$158:$AE$158,0))</f>
        <v>#REF!</v>
      </c>
      <c r="K275" s="445" t="e">
        <f t="shared" ref="K275:K289" si="138">E275+G275+I275</f>
        <v>#REF!</v>
      </c>
      <c r="L275" s="445" t="e">
        <f t="shared" ref="L275:L289" si="139">F275+H275+J275</f>
        <v>#REF!</v>
      </c>
      <c r="M275" s="445" t="e">
        <f>+K275+L275</f>
        <v>#REF!</v>
      </c>
    </row>
    <row r="276" spans="1:13" hidden="1" outlineLevel="1" x14ac:dyDescent="0.25">
      <c r="A276" s="369" t="s">
        <v>805</v>
      </c>
      <c r="B276" s="442">
        <v>2</v>
      </c>
      <c r="C276" s="443" t="s">
        <v>805</v>
      </c>
      <c r="D276" s="444"/>
      <c r="E276" s="362" t="e">
        <f>INDEX(#REF!,MATCH(E$273,#REF!,0),MATCH($A276&amp;E$274,$D$158:$AE$158,0))</f>
        <v>#REF!</v>
      </c>
      <c r="F276" s="362" t="e">
        <f>INDEX(#REF!,MATCH(F$273,#REF!,0),MATCH($A276&amp;F$274,$D$158:$AE$158,0))</f>
        <v>#REF!</v>
      </c>
      <c r="G276" s="362" t="e">
        <f>INDEX(#REF!,MATCH(G$273,#REF!,0),MATCH($A276&amp;G$274,$D$158:$AE$158,0))</f>
        <v>#REF!</v>
      </c>
      <c r="H276" s="362" t="e">
        <f>INDEX(#REF!,MATCH(H$273,#REF!,0),MATCH($A276&amp;H$274,$D$158:$AE$158,0))</f>
        <v>#REF!</v>
      </c>
      <c r="I276" s="362" t="e">
        <f>INDEX(#REF!,MATCH(I$273,#REF!,0),MATCH($A276&amp;I$274,$D$158:$AE$158,0))</f>
        <v>#REF!</v>
      </c>
      <c r="J276" s="362" t="e">
        <f>INDEX(#REF!,MATCH(J$273,#REF!,0),MATCH($A276&amp;J$274,$D$158:$AE$158,0))</f>
        <v>#REF!</v>
      </c>
      <c r="K276" s="446" t="e">
        <f t="shared" si="138"/>
        <v>#REF!</v>
      </c>
      <c r="L276" s="446" t="e">
        <f t="shared" si="139"/>
        <v>#REF!</v>
      </c>
      <c r="M276" s="445" t="e">
        <f t="shared" ref="M276:M289" si="140">+K276+L276</f>
        <v>#REF!</v>
      </c>
    </row>
    <row r="277" spans="1:13" hidden="1" outlineLevel="1" x14ac:dyDescent="0.25">
      <c r="A277" s="369" t="s">
        <v>806</v>
      </c>
      <c r="B277" s="442">
        <v>3</v>
      </c>
      <c r="C277" s="443" t="s">
        <v>806</v>
      </c>
      <c r="D277" s="444"/>
      <c r="E277" s="362" t="e">
        <f>INDEX(#REF!,MATCH(E$273,#REF!,0),MATCH($A277&amp;E$274,$D$158:$AE$158,0))</f>
        <v>#REF!</v>
      </c>
      <c r="F277" s="362" t="e">
        <f>INDEX(#REF!,MATCH(F$273,#REF!,0),MATCH($A277&amp;F$274,$D$158:$AE$158,0))</f>
        <v>#REF!</v>
      </c>
      <c r="G277" s="362" t="e">
        <f>INDEX(#REF!,MATCH(G$273,#REF!,0),MATCH($A277&amp;G$274,$D$158:$AE$158,0))</f>
        <v>#REF!</v>
      </c>
      <c r="H277" s="362" t="e">
        <f>INDEX(#REF!,MATCH(H$273,#REF!,0),MATCH($A277&amp;H$274,$D$158:$AE$158,0))</f>
        <v>#REF!</v>
      </c>
      <c r="I277" s="362" t="e">
        <f>INDEX(#REF!,MATCH(I$273,#REF!,0),MATCH($A277&amp;I$274,$D$158:$AE$158,0))</f>
        <v>#REF!</v>
      </c>
      <c r="J277" s="362" t="e">
        <f>INDEX(#REF!,MATCH(J$273,#REF!,0),MATCH($A277&amp;J$274,$D$158:$AE$158,0))</f>
        <v>#REF!</v>
      </c>
      <c r="K277" s="446" t="e">
        <f t="shared" si="138"/>
        <v>#REF!</v>
      </c>
      <c r="L277" s="446" t="e">
        <f t="shared" si="139"/>
        <v>#REF!</v>
      </c>
      <c r="M277" s="445" t="e">
        <f t="shared" si="140"/>
        <v>#REF!</v>
      </c>
    </row>
    <row r="278" spans="1:13" hidden="1" outlineLevel="1" x14ac:dyDescent="0.25">
      <c r="A278" s="369" t="s">
        <v>807</v>
      </c>
      <c r="B278" s="442">
        <v>4</v>
      </c>
      <c r="C278" s="443" t="s">
        <v>859</v>
      </c>
      <c r="D278" s="444"/>
      <c r="E278" s="362" t="e">
        <f>INDEX(#REF!,MATCH(E$273,#REF!,0),MATCH($A278&amp;E$274,$D$158:$AE$158,0))</f>
        <v>#REF!</v>
      </c>
      <c r="F278" s="362" t="e">
        <f>INDEX(#REF!,MATCH(F$273,#REF!,0),MATCH($A278&amp;F$274,$D$158:$AE$158,0))</f>
        <v>#REF!</v>
      </c>
      <c r="G278" s="362" t="e">
        <f>INDEX(#REF!,MATCH(G$273,#REF!,0),MATCH($A278&amp;G$274,$D$158:$AE$158,0))</f>
        <v>#REF!</v>
      </c>
      <c r="H278" s="362" t="e">
        <f>INDEX(#REF!,MATCH(H$273,#REF!,0),MATCH($A278&amp;H$274,$D$158:$AE$158,0))</f>
        <v>#REF!</v>
      </c>
      <c r="I278" s="362" t="e">
        <f>INDEX(#REF!,MATCH(I$273,#REF!,0),MATCH($A278&amp;I$274,$D$158:$AE$158,0))</f>
        <v>#REF!</v>
      </c>
      <c r="J278" s="362" t="e">
        <f>INDEX(#REF!,MATCH(J$273,#REF!,0),MATCH($A278&amp;J$274,$D$158:$AE$158,0))</f>
        <v>#REF!</v>
      </c>
      <c r="K278" s="446" t="e">
        <f t="shared" si="138"/>
        <v>#REF!</v>
      </c>
      <c r="L278" s="446" t="e">
        <f t="shared" si="139"/>
        <v>#REF!</v>
      </c>
      <c r="M278" s="445" t="e">
        <f t="shared" si="140"/>
        <v>#REF!</v>
      </c>
    </row>
    <row r="279" spans="1:13" hidden="1" outlineLevel="1" x14ac:dyDescent="0.25">
      <c r="A279" s="369" t="s">
        <v>808</v>
      </c>
      <c r="B279" s="442">
        <v>5</v>
      </c>
      <c r="C279" s="443" t="s">
        <v>808</v>
      </c>
      <c r="D279" s="444"/>
      <c r="E279" s="362" t="e">
        <f>INDEX(#REF!,MATCH(E$273,#REF!,0),MATCH($A279&amp;E$274,$D$158:$AE$158,0))</f>
        <v>#REF!</v>
      </c>
      <c r="F279" s="362" t="e">
        <f>INDEX(#REF!,MATCH(F$273,#REF!,0),MATCH($A279&amp;F$274,$D$158:$AE$158,0))</f>
        <v>#REF!</v>
      </c>
      <c r="G279" s="362" t="e">
        <f>INDEX(#REF!,MATCH(G$273,#REF!,0),MATCH($A279&amp;G$274,$D$158:$AE$158,0))</f>
        <v>#REF!</v>
      </c>
      <c r="H279" s="362" t="e">
        <f>INDEX(#REF!,MATCH(H$273,#REF!,0),MATCH($A279&amp;H$274,$D$158:$AE$158,0))</f>
        <v>#REF!</v>
      </c>
      <c r="I279" s="362" t="e">
        <f>INDEX(#REF!,MATCH(I$273,#REF!,0),MATCH($A279&amp;I$274,$D$158:$AE$158,0))</f>
        <v>#REF!</v>
      </c>
      <c r="J279" s="362" t="e">
        <f>INDEX(#REF!,MATCH(J$273,#REF!,0),MATCH($A279&amp;J$274,$D$158:$AE$158,0))</f>
        <v>#REF!</v>
      </c>
      <c r="K279" s="446" t="e">
        <f t="shared" si="138"/>
        <v>#REF!</v>
      </c>
      <c r="L279" s="446" t="e">
        <f t="shared" si="139"/>
        <v>#REF!</v>
      </c>
      <c r="M279" s="445" t="e">
        <f t="shared" si="140"/>
        <v>#REF!</v>
      </c>
    </row>
    <row r="280" spans="1:13" hidden="1" outlineLevel="1" x14ac:dyDescent="0.25">
      <c r="A280" s="369" t="s">
        <v>809</v>
      </c>
      <c r="B280" s="442">
        <f>1+B279</f>
        <v>6</v>
      </c>
      <c r="C280" s="443" t="s">
        <v>857</v>
      </c>
      <c r="D280" s="444"/>
      <c r="E280" s="362" t="e">
        <f>INDEX(#REF!,MATCH(E$273,#REF!,0),MATCH($A280&amp;E$274,$D$158:$AE$158,0))</f>
        <v>#REF!</v>
      </c>
      <c r="F280" s="362" t="e">
        <f>INDEX(#REF!,MATCH(F$273,#REF!,0),MATCH($A280&amp;F$274,$D$158:$AE$158,0))</f>
        <v>#REF!</v>
      </c>
      <c r="G280" s="362" t="e">
        <f>INDEX(#REF!,MATCH(G$273,#REF!,0),MATCH($A280&amp;G$274,$D$158:$AE$158,0))</f>
        <v>#REF!</v>
      </c>
      <c r="H280" s="362" t="e">
        <f>INDEX(#REF!,MATCH(H$273,#REF!,0),MATCH($A280&amp;H$274,$D$158:$AE$158,0))</f>
        <v>#REF!</v>
      </c>
      <c r="I280" s="362" t="e">
        <f>INDEX(#REF!,MATCH(I$273,#REF!,0),MATCH($A280&amp;I$274,$D$158:$AE$158,0))</f>
        <v>#REF!</v>
      </c>
      <c r="J280" s="362" t="e">
        <f>INDEX(#REF!,MATCH(J$273,#REF!,0),MATCH($A280&amp;J$274,$D$158:$AE$158,0))</f>
        <v>#REF!</v>
      </c>
      <c r="K280" s="446" t="e">
        <f t="shared" si="138"/>
        <v>#REF!</v>
      </c>
      <c r="L280" s="446" t="e">
        <f t="shared" si="139"/>
        <v>#REF!</v>
      </c>
      <c r="M280" s="445" t="e">
        <f t="shared" si="140"/>
        <v>#REF!</v>
      </c>
    </row>
    <row r="281" spans="1:13" hidden="1" outlineLevel="1" x14ac:dyDescent="0.25">
      <c r="A281" s="369" t="s">
        <v>96</v>
      </c>
      <c r="B281" s="442">
        <f t="shared" ref="B281:B288" si="141">1+B280</f>
        <v>7</v>
      </c>
      <c r="C281" s="443" t="s">
        <v>96</v>
      </c>
      <c r="D281" s="443"/>
      <c r="E281" s="362" t="e">
        <f>INDEX(#REF!,MATCH(E$273,#REF!,0),MATCH($A281&amp;E$274,$D$158:$AE$158,0))</f>
        <v>#REF!</v>
      </c>
      <c r="F281" s="362" t="e">
        <f>INDEX(#REF!,MATCH(F$273,#REF!,0),MATCH($A281&amp;F$274,$D$158:$AE$158,0))</f>
        <v>#REF!</v>
      </c>
      <c r="G281" s="362" t="e">
        <f>INDEX(#REF!,MATCH(G$273,#REF!,0),MATCH($A281&amp;G$274,$D$158:$AE$158,0))</f>
        <v>#REF!</v>
      </c>
      <c r="H281" s="362" t="e">
        <f>INDEX(#REF!,MATCH(H$273,#REF!,0),MATCH($A281&amp;H$274,$D$158:$AE$158,0))</f>
        <v>#REF!</v>
      </c>
      <c r="I281" s="362" t="e">
        <f>INDEX(#REF!,MATCH(I$273,#REF!,0),MATCH($A281&amp;I$274,$D$158:$AE$158,0))</f>
        <v>#REF!</v>
      </c>
      <c r="J281" s="362" t="e">
        <f>INDEX(#REF!,MATCH(J$273,#REF!,0),MATCH($A281&amp;J$274,$D$158:$AE$158,0))</f>
        <v>#REF!</v>
      </c>
      <c r="K281" s="446" t="e">
        <f t="shared" si="138"/>
        <v>#REF!</v>
      </c>
      <c r="L281" s="446" t="e">
        <f t="shared" si="139"/>
        <v>#REF!</v>
      </c>
      <c r="M281" s="445" t="e">
        <f t="shared" si="140"/>
        <v>#REF!</v>
      </c>
    </row>
    <row r="282" spans="1:13" hidden="1" outlineLevel="1" x14ac:dyDescent="0.25">
      <c r="A282" s="369" t="s">
        <v>810</v>
      </c>
      <c r="B282" s="442">
        <f t="shared" si="141"/>
        <v>8</v>
      </c>
      <c r="C282" s="443" t="s">
        <v>810</v>
      </c>
      <c r="D282" s="444"/>
      <c r="E282" s="362" t="e">
        <f>INDEX(#REF!,MATCH(E$273,#REF!,0),MATCH($A282&amp;E$274,$D$158:$AE$158,0))</f>
        <v>#REF!</v>
      </c>
      <c r="F282" s="362" t="e">
        <f>INDEX(#REF!,MATCH(F$273,#REF!,0),MATCH($A282&amp;F$274,$D$158:$AE$158,0))</f>
        <v>#REF!</v>
      </c>
      <c r="G282" s="362" t="e">
        <f>INDEX(#REF!,MATCH(G$273,#REF!,0),MATCH($A282&amp;G$274,$D$158:$AE$158,0))</f>
        <v>#REF!</v>
      </c>
      <c r="H282" s="362" t="e">
        <f>INDEX(#REF!,MATCH(H$273,#REF!,0),MATCH($A282&amp;H$274,$D$158:$AE$158,0))</f>
        <v>#REF!</v>
      </c>
      <c r="I282" s="362" t="e">
        <f>INDEX(#REF!,MATCH(I$273,#REF!,0),MATCH($A282&amp;I$274,$D$158:$AE$158,0))</f>
        <v>#REF!</v>
      </c>
      <c r="J282" s="362" t="e">
        <f>INDEX(#REF!,MATCH(J$273,#REF!,0),MATCH($A282&amp;J$274,$D$158:$AE$158,0))</f>
        <v>#REF!</v>
      </c>
      <c r="K282" s="446" t="e">
        <f t="shared" si="138"/>
        <v>#REF!</v>
      </c>
      <c r="L282" s="446" t="e">
        <f t="shared" si="139"/>
        <v>#REF!</v>
      </c>
      <c r="M282" s="445" t="e">
        <f t="shared" si="140"/>
        <v>#REF!</v>
      </c>
    </row>
    <row r="283" spans="1:13" hidden="1" outlineLevel="1" x14ac:dyDescent="0.25">
      <c r="A283" s="369" t="s">
        <v>811</v>
      </c>
      <c r="B283" s="442">
        <f t="shared" si="141"/>
        <v>9</v>
      </c>
      <c r="C283" s="443" t="s">
        <v>811</v>
      </c>
      <c r="D283" s="444"/>
      <c r="E283" s="362" t="e">
        <f>INDEX(#REF!,MATCH(E$273,#REF!,0),MATCH($A283&amp;E$274,$D$158:$AE$158,0))</f>
        <v>#REF!</v>
      </c>
      <c r="F283" s="362" t="e">
        <f>INDEX(#REF!,MATCH(F$273,#REF!,0),MATCH($A283&amp;F$274,$D$158:$AE$158,0))</f>
        <v>#REF!</v>
      </c>
      <c r="G283" s="362" t="e">
        <f>INDEX(#REF!,MATCH(G$273,#REF!,0),MATCH($A283&amp;G$274,$D$158:$AE$158,0))</f>
        <v>#REF!</v>
      </c>
      <c r="H283" s="362" t="e">
        <f>INDEX(#REF!,MATCH(H$273,#REF!,0),MATCH($A283&amp;H$274,$D$158:$AE$158,0))</f>
        <v>#REF!</v>
      </c>
      <c r="I283" s="362" t="e">
        <f>INDEX(#REF!,MATCH(I$273,#REF!,0),MATCH($A283&amp;I$274,$D$158:$AE$158,0))</f>
        <v>#REF!</v>
      </c>
      <c r="J283" s="362" t="e">
        <f>INDEX(#REF!,MATCH(J$273,#REF!,0),MATCH($A283&amp;J$274,$D$158:$AE$158,0))</f>
        <v>#REF!</v>
      </c>
      <c r="K283" s="446" t="e">
        <f t="shared" si="138"/>
        <v>#REF!</v>
      </c>
      <c r="L283" s="446" t="e">
        <f t="shared" si="139"/>
        <v>#REF!</v>
      </c>
      <c r="M283" s="445" t="e">
        <f t="shared" si="140"/>
        <v>#REF!</v>
      </c>
    </row>
    <row r="284" spans="1:13" hidden="1" outlineLevel="1" x14ac:dyDescent="0.25">
      <c r="A284" s="369" t="s">
        <v>812</v>
      </c>
      <c r="B284" s="442">
        <f t="shared" si="141"/>
        <v>10</v>
      </c>
      <c r="C284" s="443" t="s">
        <v>858</v>
      </c>
      <c r="D284" s="444"/>
      <c r="E284" s="362" t="e">
        <f>INDEX(#REF!,MATCH(E$273,#REF!,0),MATCH($A284&amp;E$274,$D$158:$AE$158,0))</f>
        <v>#REF!</v>
      </c>
      <c r="F284" s="362" t="e">
        <f>INDEX(#REF!,MATCH(F$273,#REF!,0),MATCH($A284&amp;F$274,$D$158:$AE$158,0))</f>
        <v>#REF!</v>
      </c>
      <c r="G284" s="362" t="e">
        <f>INDEX(#REF!,MATCH(G$273,#REF!,0),MATCH($A284&amp;G$274,$D$158:$AE$158,0))</f>
        <v>#REF!</v>
      </c>
      <c r="H284" s="362" t="e">
        <f>INDEX(#REF!,MATCH(H$273,#REF!,0),MATCH($A284&amp;H$274,$D$158:$AE$158,0))</f>
        <v>#REF!</v>
      </c>
      <c r="I284" s="362" t="e">
        <f>INDEX(#REF!,MATCH(I$273,#REF!,0),MATCH($A284&amp;I$274,$D$158:$AE$158,0))</f>
        <v>#REF!</v>
      </c>
      <c r="J284" s="362" t="e">
        <f>INDEX(#REF!,MATCH(J$273,#REF!,0),MATCH($A284&amp;J$274,$D$158:$AE$158,0))</f>
        <v>#REF!</v>
      </c>
      <c r="K284" s="446" t="e">
        <f t="shared" si="138"/>
        <v>#REF!</v>
      </c>
      <c r="L284" s="446" t="e">
        <f t="shared" si="139"/>
        <v>#REF!</v>
      </c>
      <c r="M284" s="445" t="e">
        <f t="shared" si="140"/>
        <v>#REF!</v>
      </c>
    </row>
    <row r="285" spans="1:13" hidden="1" outlineLevel="1" x14ac:dyDescent="0.25">
      <c r="A285" s="369" t="s">
        <v>813</v>
      </c>
      <c r="B285" s="442">
        <f t="shared" si="141"/>
        <v>11</v>
      </c>
      <c r="C285" s="443" t="s">
        <v>813</v>
      </c>
      <c r="D285" s="444"/>
      <c r="E285" s="362" t="e">
        <f>INDEX(#REF!,MATCH(E$273,#REF!,0),MATCH($A285&amp;E$274,$D$158:$AE$158,0))</f>
        <v>#REF!</v>
      </c>
      <c r="F285" s="362" t="e">
        <f>INDEX(#REF!,MATCH(F$273,#REF!,0),MATCH($A285&amp;F$274,$D$158:$AE$158,0))</f>
        <v>#REF!</v>
      </c>
      <c r="G285" s="362" t="e">
        <f>INDEX(#REF!,MATCH(G$273,#REF!,0),MATCH($A285&amp;G$274,$D$158:$AE$158,0))</f>
        <v>#REF!</v>
      </c>
      <c r="H285" s="362" t="e">
        <f>INDEX(#REF!,MATCH(H$273,#REF!,0),MATCH($A285&amp;H$274,$D$158:$AE$158,0))</f>
        <v>#REF!</v>
      </c>
      <c r="I285" s="362" t="e">
        <f>INDEX(#REF!,MATCH(I$273,#REF!,0),MATCH($A285&amp;I$274,$D$158:$AE$158,0))</f>
        <v>#REF!</v>
      </c>
      <c r="J285" s="362" t="e">
        <f>INDEX(#REF!,MATCH(J$273,#REF!,0),MATCH($A285&amp;J$274,$D$158:$AE$158,0))</f>
        <v>#REF!</v>
      </c>
      <c r="K285" s="446" t="e">
        <f t="shared" si="138"/>
        <v>#REF!</v>
      </c>
      <c r="L285" s="446" t="e">
        <f t="shared" si="139"/>
        <v>#REF!</v>
      </c>
      <c r="M285" s="445" t="e">
        <f t="shared" si="140"/>
        <v>#REF!</v>
      </c>
    </row>
    <row r="286" spans="1:13" hidden="1" outlineLevel="1" x14ac:dyDescent="0.25">
      <c r="A286" s="369" t="s">
        <v>814</v>
      </c>
      <c r="B286" s="442">
        <f t="shared" si="141"/>
        <v>12</v>
      </c>
      <c r="C286" s="443" t="s">
        <v>814</v>
      </c>
      <c r="D286" s="444"/>
      <c r="E286" s="362" t="e">
        <f>INDEX(#REF!,MATCH(E$273,#REF!,0),MATCH($A286&amp;E$274,$D$158:$AE$158,0))</f>
        <v>#REF!</v>
      </c>
      <c r="F286" s="362" t="e">
        <f>INDEX(#REF!,MATCH(F$273,#REF!,0),MATCH($A286&amp;F$274,$D$158:$AE$158,0))</f>
        <v>#REF!</v>
      </c>
      <c r="G286" s="362" t="e">
        <f>INDEX(#REF!,MATCH(G$273,#REF!,0),MATCH($A286&amp;G$274,$D$158:$AE$158,0))</f>
        <v>#REF!</v>
      </c>
      <c r="H286" s="362" t="e">
        <f>INDEX(#REF!,MATCH(H$273,#REF!,0),MATCH($A286&amp;H$274,$D$158:$AE$158,0))</f>
        <v>#REF!</v>
      </c>
      <c r="I286" s="362" t="e">
        <f>INDEX(#REF!,MATCH(I$273,#REF!,0),MATCH($A286&amp;I$274,$D$158:$AE$158,0))</f>
        <v>#REF!</v>
      </c>
      <c r="J286" s="362" t="e">
        <f>INDEX(#REF!,MATCH(J$273,#REF!,0),MATCH($A286&amp;J$274,$D$158:$AE$158,0))</f>
        <v>#REF!</v>
      </c>
      <c r="K286" s="446" t="e">
        <f t="shared" si="138"/>
        <v>#REF!</v>
      </c>
      <c r="L286" s="446" t="e">
        <f t="shared" si="139"/>
        <v>#REF!</v>
      </c>
      <c r="M286" s="445" t="e">
        <f t="shared" si="140"/>
        <v>#REF!</v>
      </c>
    </row>
    <row r="287" spans="1:13" hidden="1" outlineLevel="1" x14ac:dyDescent="0.25">
      <c r="A287" s="369" t="s">
        <v>815</v>
      </c>
      <c r="B287" s="442">
        <f t="shared" si="141"/>
        <v>13</v>
      </c>
      <c r="C287" s="443" t="s">
        <v>815</v>
      </c>
      <c r="D287" s="444"/>
      <c r="E287" s="362" t="e">
        <f>INDEX(#REF!,MATCH(E$273,#REF!,0),MATCH($A287&amp;E$274,$D$158:$AE$158,0))</f>
        <v>#REF!</v>
      </c>
      <c r="F287" s="362" t="e">
        <f>INDEX(#REF!,MATCH(F$273,#REF!,0),MATCH($A287&amp;F$274,$D$158:$AE$158,0))</f>
        <v>#REF!</v>
      </c>
      <c r="G287" s="362" t="e">
        <f>INDEX(#REF!,MATCH(G$273,#REF!,0),MATCH($A287&amp;G$274,$D$158:$AE$158,0))</f>
        <v>#REF!</v>
      </c>
      <c r="H287" s="362" t="e">
        <f>INDEX(#REF!,MATCH(H$273,#REF!,0),MATCH($A287&amp;H$274,$D$158:$AE$158,0))</f>
        <v>#REF!</v>
      </c>
      <c r="I287" s="362" t="e">
        <f>INDEX(#REF!,MATCH(I$273,#REF!,0),MATCH($A287&amp;I$274,$D$158:$AE$158,0))</f>
        <v>#REF!</v>
      </c>
      <c r="J287" s="362" t="e">
        <f>INDEX(#REF!,MATCH(J$273,#REF!,0),MATCH($A287&amp;J$274,$D$158:$AE$158,0))</f>
        <v>#REF!</v>
      </c>
      <c r="K287" s="446" t="e">
        <f t="shared" si="138"/>
        <v>#REF!</v>
      </c>
      <c r="L287" s="446" t="e">
        <f t="shared" si="139"/>
        <v>#REF!</v>
      </c>
      <c r="M287" s="445" t="e">
        <f t="shared" si="140"/>
        <v>#REF!</v>
      </c>
    </row>
    <row r="288" spans="1:13" hidden="1" outlineLevel="1" x14ac:dyDescent="0.25">
      <c r="A288" s="369" t="s">
        <v>816</v>
      </c>
      <c r="B288" s="442">
        <f t="shared" si="141"/>
        <v>14</v>
      </c>
      <c r="C288" s="443" t="s">
        <v>816</v>
      </c>
      <c r="D288" s="444"/>
      <c r="E288" s="362" t="e">
        <f>INDEX(#REF!,MATCH(E$273,#REF!,0),MATCH($A288&amp;E$274,$D$158:$AE$158,0))</f>
        <v>#REF!</v>
      </c>
      <c r="F288" s="362" t="e">
        <f>INDEX(#REF!,MATCH(F$273,#REF!,0),MATCH($A288&amp;F$274,$D$158:$AE$158,0))</f>
        <v>#REF!</v>
      </c>
      <c r="G288" s="362" t="e">
        <f>INDEX(#REF!,MATCH(G$273,#REF!,0),MATCH($A288&amp;G$274,$D$158:$AE$158,0))</f>
        <v>#REF!</v>
      </c>
      <c r="H288" s="362" t="e">
        <f>INDEX(#REF!,MATCH(H$273,#REF!,0),MATCH($A288&amp;H$274,$D$158:$AE$158,0))</f>
        <v>#REF!</v>
      </c>
      <c r="I288" s="362" t="e">
        <f>INDEX(#REF!,MATCH(I$273,#REF!,0),MATCH($A288&amp;I$274,$D$158:$AE$158,0))</f>
        <v>#REF!</v>
      </c>
      <c r="J288" s="362" t="e">
        <f>INDEX(#REF!,MATCH(J$273,#REF!,0),MATCH($A288&amp;J$274,$D$158:$AE$158,0))</f>
        <v>#REF!</v>
      </c>
      <c r="K288" s="446" t="e">
        <f t="shared" si="138"/>
        <v>#REF!</v>
      </c>
      <c r="L288" s="446" t="e">
        <f t="shared" si="139"/>
        <v>#REF!</v>
      </c>
      <c r="M288" s="445" t="e">
        <f t="shared" si="140"/>
        <v>#REF!</v>
      </c>
    </row>
    <row r="289" spans="2:25" hidden="1" outlineLevel="1" x14ac:dyDescent="0.25">
      <c r="C289" s="859" t="s">
        <v>32</v>
      </c>
      <c r="D289" s="860"/>
      <c r="E289" s="447" t="e">
        <f>SUM(E275:E288)</f>
        <v>#REF!</v>
      </c>
      <c r="F289" s="447" t="e">
        <f t="shared" ref="F289:J289" si="142">SUM(F275:F288)</f>
        <v>#REF!</v>
      </c>
      <c r="G289" s="447" t="e">
        <f t="shared" si="142"/>
        <v>#REF!</v>
      </c>
      <c r="H289" s="447" t="e">
        <f t="shared" si="142"/>
        <v>#REF!</v>
      </c>
      <c r="I289" s="447" t="e">
        <f t="shared" si="142"/>
        <v>#REF!</v>
      </c>
      <c r="J289" s="447" t="e">
        <f t="shared" si="142"/>
        <v>#REF!</v>
      </c>
      <c r="K289" s="448" t="e">
        <f t="shared" si="138"/>
        <v>#REF!</v>
      </c>
      <c r="L289" s="448" t="e">
        <f t="shared" si="139"/>
        <v>#REF!</v>
      </c>
      <c r="M289" s="448" t="e">
        <f t="shared" si="140"/>
        <v>#REF!</v>
      </c>
    </row>
    <row r="290" spans="2:25" ht="15.75" collapsed="1" thickBot="1" x14ac:dyDescent="0.3">
      <c r="B290" s="449"/>
    </row>
    <row r="291" spans="2:25" ht="15.75" customHeight="1" thickTop="1" thickBot="1" x14ac:dyDescent="0.3">
      <c r="B291" s="451"/>
      <c r="C291" s="452" t="s">
        <v>854</v>
      </c>
      <c r="D291" s="453"/>
      <c r="E291" s="453"/>
      <c r="F291" s="453"/>
      <c r="G291" s="453"/>
      <c r="H291" s="453"/>
      <c r="I291" s="453"/>
      <c r="J291" s="453"/>
      <c r="K291" s="453"/>
      <c r="L291" s="453"/>
      <c r="M291" s="453"/>
      <c r="N291" s="454"/>
      <c r="O291" s="454"/>
      <c r="P291" s="454"/>
      <c r="Q291" s="454"/>
      <c r="R291" s="455"/>
    </row>
    <row r="292" spans="2:25" ht="15.75" customHeight="1" thickTop="1" x14ac:dyDescent="0.25">
      <c r="B292" s="451"/>
      <c r="C292" s="451"/>
      <c r="D292" s="456" t="s">
        <v>855</v>
      </c>
      <c r="E292" s="361">
        <v>0.03</v>
      </c>
      <c r="F292" s="451"/>
      <c r="G292" s="451"/>
      <c r="H292" s="451"/>
      <c r="I292" s="451"/>
      <c r="J292" s="451"/>
      <c r="K292" s="451"/>
      <c r="L292" s="451"/>
      <c r="M292" s="451"/>
      <c r="R292" s="457"/>
      <c r="S292" s="457"/>
      <c r="T292" s="457"/>
      <c r="U292" s="457"/>
      <c r="V292" s="457"/>
      <c r="W292" s="457"/>
      <c r="X292" s="457"/>
      <c r="Y292" s="457"/>
    </row>
    <row r="293" spans="2:25" ht="30" customHeight="1" x14ac:dyDescent="0.25">
      <c r="C293" s="886" t="s">
        <v>100</v>
      </c>
      <c r="D293" s="889" t="s">
        <v>94</v>
      </c>
      <c r="E293" s="895"/>
      <c r="F293" s="890"/>
      <c r="G293" s="890"/>
      <c r="H293" s="890"/>
      <c r="I293" s="890"/>
      <c r="J293" s="890"/>
      <c r="K293" s="896"/>
      <c r="L293" s="869" t="s">
        <v>95</v>
      </c>
      <c r="M293" s="870"/>
      <c r="N293" s="870"/>
      <c r="O293" s="870"/>
      <c r="P293" s="870"/>
      <c r="Q293" s="870"/>
      <c r="R293" s="871"/>
      <c r="S293" s="457"/>
      <c r="T293" s="457"/>
      <c r="U293" s="457"/>
      <c r="V293" s="457"/>
      <c r="W293" s="457"/>
      <c r="X293" s="457"/>
      <c r="Y293" s="457"/>
    </row>
    <row r="294" spans="2:25" ht="51.75" customHeight="1" x14ac:dyDescent="0.25">
      <c r="C294" s="887"/>
      <c r="D294" s="458">
        <v>2020</v>
      </c>
      <c r="E294" s="458">
        <v>2021</v>
      </c>
      <c r="F294" s="458">
        <v>2022</v>
      </c>
      <c r="G294" s="459" t="s">
        <v>20</v>
      </c>
      <c r="H294" s="460" t="s">
        <v>102</v>
      </c>
      <c r="I294" s="460" t="s">
        <v>834</v>
      </c>
      <c r="J294" s="461" t="s">
        <v>801</v>
      </c>
      <c r="K294" s="441" t="s">
        <v>27</v>
      </c>
      <c r="L294" s="462" t="s">
        <v>97</v>
      </c>
      <c r="M294" s="462" t="s">
        <v>98</v>
      </c>
      <c r="N294" s="462" t="s">
        <v>99</v>
      </c>
      <c r="O294" s="462" t="s">
        <v>62</v>
      </c>
      <c r="P294" s="462" t="s">
        <v>63</v>
      </c>
      <c r="Q294" s="891" t="s">
        <v>773</v>
      </c>
      <c r="R294" s="892"/>
      <c r="S294" s="457"/>
      <c r="T294" s="457"/>
      <c r="U294" s="457"/>
      <c r="V294" s="457"/>
      <c r="W294" s="457"/>
      <c r="X294" s="457"/>
      <c r="Y294" s="457"/>
    </row>
    <row r="295" spans="2:25" ht="28.5" customHeight="1" x14ac:dyDescent="0.25">
      <c r="C295" s="888"/>
      <c r="D295" s="458"/>
      <c r="E295" s="458"/>
      <c r="F295" s="458"/>
      <c r="G295" s="459"/>
      <c r="H295" s="460"/>
      <c r="I295" s="460"/>
      <c r="J295" s="462"/>
      <c r="K295" s="441"/>
      <c r="L295" s="462"/>
      <c r="M295" s="462"/>
      <c r="N295" s="462"/>
      <c r="O295" s="462"/>
      <c r="P295" s="462"/>
      <c r="Q295" s="463" t="s">
        <v>774</v>
      </c>
      <c r="R295" s="462" t="s">
        <v>775</v>
      </c>
      <c r="S295" s="464"/>
      <c r="T295" s="457"/>
      <c r="U295" s="457"/>
      <c r="V295" s="457"/>
      <c r="W295" s="457"/>
      <c r="X295" s="457"/>
      <c r="Y295" s="457"/>
    </row>
    <row r="296" spans="2:25" x14ac:dyDescent="0.25">
      <c r="C296" s="388" t="str">
        <f>+C25</f>
        <v xml:space="preserve">1. Procesos que aportan al desarrollo sostenible </v>
      </c>
      <c r="D296" s="363">
        <f>+AH138</f>
        <v>91461000</v>
      </c>
      <c r="E296" s="363">
        <f>+AH145</f>
        <v>94204830</v>
      </c>
      <c r="F296" s="363">
        <f>+AH152</f>
        <v>97030974.900000006</v>
      </c>
      <c r="G296" s="364">
        <f t="shared" ref="G296:G297" si="143">SUM(D296:F296)</f>
        <v>282696804.89999998</v>
      </c>
      <c r="H296" s="363">
        <f>+AF161</f>
        <v>175751664.90000001</v>
      </c>
      <c r="I296" s="365">
        <f>+AG161</f>
        <v>106945140</v>
      </c>
      <c r="J296" s="465">
        <f>+G306+G315+G324</f>
        <v>0</v>
      </c>
      <c r="K296" s="365">
        <f>I296-J296</f>
        <v>106945140</v>
      </c>
      <c r="L296" s="465">
        <f t="shared" ref="L296:R298" si="144">+I306+I315+I324</f>
        <v>0</v>
      </c>
      <c r="M296" s="465">
        <f t="shared" si="144"/>
        <v>0</v>
      </c>
      <c r="N296" s="465">
        <f t="shared" si="144"/>
        <v>0</v>
      </c>
      <c r="O296" s="465">
        <f t="shared" si="144"/>
        <v>0</v>
      </c>
      <c r="P296" s="465">
        <f t="shared" si="144"/>
        <v>0</v>
      </c>
      <c r="Q296" s="465">
        <f t="shared" si="144"/>
        <v>0</v>
      </c>
      <c r="R296" s="465">
        <f t="shared" si="144"/>
        <v>0</v>
      </c>
      <c r="S296" s="466"/>
      <c r="T296" s="466"/>
      <c r="U296" s="466"/>
      <c r="V296" s="457"/>
      <c r="W296" s="457"/>
      <c r="X296" s="457"/>
      <c r="Y296" s="457"/>
    </row>
    <row r="297" spans="2:25" ht="30" x14ac:dyDescent="0.25">
      <c r="C297" s="388" t="str">
        <f>+C47</f>
        <v xml:space="preserve">2. Procesos que aportan a la competitividad, la planificación y el ordenamiento del territorio </v>
      </c>
      <c r="D297" s="363">
        <f>+AH139</f>
        <v>65600000</v>
      </c>
      <c r="E297" s="363">
        <f>+AH146</f>
        <v>67568000</v>
      </c>
      <c r="F297" s="363">
        <f>+AH153</f>
        <v>69595040</v>
      </c>
      <c r="G297" s="364">
        <f t="shared" si="143"/>
        <v>202763040</v>
      </c>
      <c r="H297" s="363">
        <f>+AF166</f>
        <v>170926770</v>
      </c>
      <c r="I297" s="365">
        <f>+AG166</f>
        <v>31836270</v>
      </c>
      <c r="J297" s="465">
        <f>+G307+G316+G325</f>
        <v>0</v>
      </c>
      <c r="K297" s="365">
        <f t="shared" ref="K297:K298" si="145">I297-J297</f>
        <v>31836270</v>
      </c>
      <c r="L297" s="465">
        <f t="shared" si="144"/>
        <v>0</v>
      </c>
      <c r="M297" s="465">
        <f t="shared" si="144"/>
        <v>0</v>
      </c>
      <c r="N297" s="465">
        <f t="shared" si="144"/>
        <v>0</v>
      </c>
      <c r="O297" s="465">
        <f t="shared" si="144"/>
        <v>0</v>
      </c>
      <c r="P297" s="465">
        <f t="shared" si="144"/>
        <v>0</v>
      </c>
      <c r="Q297" s="465">
        <f t="shared" si="144"/>
        <v>0</v>
      </c>
      <c r="R297" s="465">
        <f t="shared" si="144"/>
        <v>0</v>
      </c>
      <c r="S297" s="467"/>
      <c r="T297" s="467"/>
      <c r="U297" s="467"/>
      <c r="V297" s="457"/>
      <c r="W297" s="457"/>
      <c r="X297" s="457"/>
      <c r="Y297" s="457"/>
    </row>
    <row r="298" spans="2:25" x14ac:dyDescent="0.25">
      <c r="C298" s="388" t="str">
        <f>+C69</f>
        <v>3. Procesos que aportan a la integración académica</v>
      </c>
      <c r="D298" s="363">
        <f>+AH140</f>
        <v>10100000</v>
      </c>
      <c r="E298" s="363">
        <f>+AH147</f>
        <v>10403000</v>
      </c>
      <c r="F298" s="363">
        <f>+AH154</f>
        <v>10715090</v>
      </c>
      <c r="G298" s="364">
        <f>SUM(D298:F298)</f>
        <v>31218090</v>
      </c>
      <c r="H298" s="363">
        <f>+AF171</f>
        <v>24727200</v>
      </c>
      <c r="I298" s="365">
        <f>+AG171</f>
        <v>6490890</v>
      </c>
      <c r="J298" s="465">
        <f>+G308+G317+G326</f>
        <v>0</v>
      </c>
      <c r="K298" s="365">
        <f t="shared" si="145"/>
        <v>6490890</v>
      </c>
      <c r="L298" s="465">
        <f t="shared" si="144"/>
        <v>0</v>
      </c>
      <c r="M298" s="465">
        <f t="shared" si="144"/>
        <v>0</v>
      </c>
      <c r="N298" s="465">
        <f t="shared" si="144"/>
        <v>0</v>
      </c>
      <c r="O298" s="465">
        <f t="shared" si="144"/>
        <v>0</v>
      </c>
      <c r="P298" s="465">
        <f t="shared" si="144"/>
        <v>0</v>
      </c>
      <c r="Q298" s="465">
        <f t="shared" si="144"/>
        <v>0</v>
      </c>
      <c r="R298" s="465">
        <f t="shared" si="144"/>
        <v>0</v>
      </c>
      <c r="S298" s="467"/>
      <c r="T298" s="467"/>
      <c r="U298" s="467"/>
      <c r="V298" s="457"/>
      <c r="W298" s="457"/>
      <c r="X298" s="457"/>
      <c r="Y298" s="457"/>
    </row>
    <row r="299" spans="2:25" x14ac:dyDescent="0.25">
      <c r="C299" s="389" t="s">
        <v>21</v>
      </c>
      <c r="D299" s="468">
        <f t="shared" ref="D299:I299" si="146">SUM(D296:D298)</f>
        <v>167161000</v>
      </c>
      <c r="E299" s="468">
        <f t="shared" si="146"/>
        <v>172175830</v>
      </c>
      <c r="F299" s="468">
        <f t="shared" si="146"/>
        <v>177341104.90000001</v>
      </c>
      <c r="G299" s="468">
        <f t="shared" si="146"/>
        <v>516677934.89999998</v>
      </c>
      <c r="H299" s="468">
        <f t="shared" si="146"/>
        <v>371405634.89999998</v>
      </c>
      <c r="I299" s="468">
        <f t="shared" si="146"/>
        <v>145272300</v>
      </c>
      <c r="J299" s="468"/>
      <c r="K299" s="468">
        <f t="shared" ref="K299:R299" si="147">SUM(K296:K298)</f>
        <v>145272300</v>
      </c>
      <c r="L299" s="468">
        <f t="shared" si="147"/>
        <v>0</v>
      </c>
      <c r="M299" s="468">
        <f t="shared" si="147"/>
        <v>0</v>
      </c>
      <c r="N299" s="468">
        <f t="shared" si="147"/>
        <v>0</v>
      </c>
      <c r="O299" s="468">
        <f t="shared" si="147"/>
        <v>0</v>
      </c>
      <c r="P299" s="468">
        <f t="shared" si="147"/>
        <v>0</v>
      </c>
      <c r="Q299" s="468">
        <f t="shared" si="147"/>
        <v>0</v>
      </c>
      <c r="R299" s="468">
        <f t="shared" si="147"/>
        <v>0</v>
      </c>
      <c r="S299" s="457"/>
      <c r="T299" s="457"/>
      <c r="U299" s="457"/>
      <c r="V299" s="457"/>
      <c r="W299" s="457"/>
      <c r="X299" s="457"/>
      <c r="Y299" s="457"/>
    </row>
    <row r="300" spans="2:25" ht="14.25" customHeight="1" x14ac:dyDescent="0.25">
      <c r="C300" s="7"/>
      <c r="D300" s="469">
        <v>941808560.23000002</v>
      </c>
      <c r="E300" s="469"/>
      <c r="G300" s="470" t="s">
        <v>2</v>
      </c>
      <c r="H300" s="471">
        <f>H299/G299</f>
        <v>0.71883393853829536</v>
      </c>
      <c r="I300" s="472">
        <f>I299/$G$299</f>
        <v>0.28116606146170459</v>
      </c>
      <c r="J300" s="472"/>
      <c r="K300" s="472">
        <f>K299/$G$299</f>
        <v>0.28116606146170459</v>
      </c>
      <c r="L300" s="473"/>
      <c r="N300" s="469">
        <v>941808560.23000002</v>
      </c>
      <c r="S300" s="457"/>
      <c r="T300" s="457"/>
      <c r="U300" s="457"/>
      <c r="V300" s="457"/>
      <c r="W300" s="457"/>
      <c r="X300" s="457"/>
      <c r="Y300" s="457"/>
    </row>
    <row r="301" spans="2:25" ht="16.5" customHeight="1" thickBot="1" x14ac:dyDescent="0.3">
      <c r="C301" s="7"/>
      <c r="D301" s="469">
        <v>-107794641.23000002</v>
      </c>
      <c r="E301" s="469"/>
      <c r="G301" s="474">
        <f>H300+I300+K300</f>
        <v>1.2811660614617046</v>
      </c>
      <c r="H301" s="469"/>
      <c r="I301" s="469"/>
      <c r="J301" s="469"/>
      <c r="K301" s="469"/>
      <c r="L301" s="469"/>
      <c r="M301" s="469">
        <v>54047675.089101434</v>
      </c>
      <c r="N301" s="475"/>
      <c r="O301" s="476"/>
      <c r="P301" s="476"/>
      <c r="R301" s="457"/>
      <c r="S301" s="457"/>
      <c r="T301" s="457"/>
      <c r="U301" s="457"/>
      <c r="V301" s="457"/>
      <c r="W301" s="457"/>
      <c r="X301" s="457"/>
      <c r="Y301" s="457"/>
    </row>
    <row r="302" spans="2:25" ht="18.75" customHeight="1" thickTop="1" thickBot="1" x14ac:dyDescent="0.3">
      <c r="B302" s="7"/>
      <c r="C302" s="452" t="s">
        <v>852</v>
      </c>
      <c r="D302" s="453"/>
      <c r="E302" s="453"/>
      <c r="F302" s="453"/>
      <c r="G302" s="453"/>
      <c r="H302" s="453"/>
      <c r="I302" s="453"/>
      <c r="J302" s="453"/>
      <c r="K302" s="453"/>
      <c r="L302" s="453"/>
      <c r="M302" s="453"/>
      <c r="N302" s="454"/>
      <c r="O302" s="454"/>
      <c r="P302" s="454"/>
      <c r="Q302" s="454"/>
      <c r="R302" s="455"/>
      <c r="S302" s="457"/>
      <c r="T302" s="457"/>
      <c r="U302" s="457"/>
      <c r="V302" s="457"/>
      <c r="W302" s="457"/>
      <c r="X302" s="457"/>
      <c r="Y302" s="457"/>
    </row>
    <row r="303" spans="2:25" ht="16.5" customHeight="1" outlineLevel="1" thickTop="1" x14ac:dyDescent="0.25">
      <c r="C303" s="887" t="s">
        <v>100</v>
      </c>
      <c r="D303" s="897" t="str">
        <f>"Presupuesto general plurianual (Pesos) "&amp;D304</f>
        <v>Presupuesto general plurianual (Pesos) 2020</v>
      </c>
      <c r="E303" s="895"/>
      <c r="F303" s="895"/>
      <c r="G303" s="895"/>
      <c r="H303" s="895"/>
      <c r="I303" s="898" t="s">
        <v>95</v>
      </c>
      <c r="J303" s="899"/>
      <c r="K303" s="899"/>
      <c r="L303" s="899"/>
      <c r="M303" s="899"/>
      <c r="N303" s="899"/>
      <c r="O303" s="900"/>
      <c r="R303" s="457"/>
      <c r="S303" s="457"/>
      <c r="T303" s="457"/>
      <c r="U303" s="457"/>
      <c r="V303" s="457"/>
      <c r="W303" s="457"/>
      <c r="X303" s="457"/>
      <c r="Y303" s="457"/>
    </row>
    <row r="304" spans="2:25" ht="45" outlineLevel="1" x14ac:dyDescent="0.25">
      <c r="C304" s="887"/>
      <c r="D304" s="458">
        <v>2020</v>
      </c>
      <c r="E304" s="460" t="s">
        <v>102</v>
      </c>
      <c r="F304" s="460" t="s">
        <v>834</v>
      </c>
      <c r="G304" s="477" t="s">
        <v>801</v>
      </c>
      <c r="H304" s="441" t="s">
        <v>27</v>
      </c>
      <c r="I304" s="462" t="s">
        <v>97</v>
      </c>
      <c r="J304" s="462" t="s">
        <v>98</v>
      </c>
      <c r="K304" s="462" t="s">
        <v>99</v>
      </c>
      <c r="L304" s="462" t="s">
        <v>62</v>
      </c>
      <c r="M304" s="462" t="s">
        <v>63</v>
      </c>
      <c r="N304" s="891" t="s">
        <v>773</v>
      </c>
      <c r="O304" s="892"/>
      <c r="R304" s="457"/>
      <c r="S304" s="457"/>
      <c r="T304" s="457"/>
      <c r="U304" s="457"/>
      <c r="V304" s="457"/>
      <c r="W304" s="457"/>
      <c r="X304" s="457"/>
      <c r="Y304" s="457"/>
    </row>
    <row r="305" spans="3:25" ht="30" outlineLevel="1" x14ac:dyDescent="0.25">
      <c r="C305" s="888"/>
      <c r="D305" s="458" t="s">
        <v>822</v>
      </c>
      <c r="E305" s="460" t="s">
        <v>822</v>
      </c>
      <c r="F305" s="460" t="s">
        <v>822</v>
      </c>
      <c r="G305" s="462"/>
      <c r="H305" s="441"/>
      <c r="I305" s="462"/>
      <c r="J305" s="462"/>
      <c r="K305" s="462"/>
      <c r="L305" s="462"/>
      <c r="M305" s="462"/>
      <c r="N305" s="463" t="s">
        <v>774</v>
      </c>
      <c r="O305" s="462" t="s">
        <v>775</v>
      </c>
      <c r="R305" s="457"/>
      <c r="S305" s="457"/>
      <c r="T305" s="457"/>
      <c r="U305" s="457"/>
      <c r="V305" s="457"/>
      <c r="W305" s="457"/>
      <c r="X305" s="457"/>
      <c r="Y305" s="457"/>
    </row>
    <row r="306" spans="3:25" outlineLevel="1" x14ac:dyDescent="0.25">
      <c r="C306" s="388" t="str">
        <f>+C25</f>
        <v xml:space="preserve">1. Procesos que aportan al desarrollo sostenible </v>
      </c>
      <c r="D306" s="364">
        <f>+AH138</f>
        <v>91461000</v>
      </c>
      <c r="E306" s="363">
        <f t="shared" ref="E306:F308" si="148">+AF138</f>
        <v>56861000</v>
      </c>
      <c r="F306" s="363">
        <f t="shared" si="148"/>
        <v>34600000</v>
      </c>
      <c r="G306" s="368"/>
      <c r="H306" s="364">
        <f t="shared" ref="H306:H308" si="149">F306-G306</f>
        <v>34600000</v>
      </c>
      <c r="I306" s="368"/>
      <c r="J306" s="368"/>
      <c r="K306" s="368"/>
      <c r="L306" s="368"/>
      <c r="M306" s="368"/>
      <c r="N306" s="478"/>
      <c r="O306" s="478"/>
      <c r="R306" s="457"/>
      <c r="S306" s="457"/>
      <c r="T306" s="457"/>
      <c r="U306" s="457"/>
      <c r="V306" s="457"/>
      <c r="W306" s="457"/>
      <c r="X306" s="457"/>
      <c r="Y306" s="457"/>
    </row>
    <row r="307" spans="3:25" ht="30" outlineLevel="1" x14ac:dyDescent="0.25">
      <c r="C307" s="388" t="str">
        <f>+C47</f>
        <v xml:space="preserve">2. Procesos que aportan a la competitividad, la planificación y el ordenamiento del territorio </v>
      </c>
      <c r="D307" s="364">
        <f>+AH139</f>
        <v>65600000</v>
      </c>
      <c r="E307" s="363">
        <f t="shared" si="148"/>
        <v>55300000</v>
      </c>
      <c r="F307" s="363">
        <f t="shared" si="148"/>
        <v>10300000</v>
      </c>
      <c r="G307" s="368"/>
      <c r="H307" s="364">
        <f t="shared" si="149"/>
        <v>10300000</v>
      </c>
      <c r="I307" s="368"/>
      <c r="J307" s="368"/>
      <c r="K307" s="368"/>
      <c r="L307" s="368"/>
      <c r="M307" s="368"/>
      <c r="N307" s="478"/>
      <c r="O307" s="478"/>
      <c r="R307" s="457"/>
      <c r="S307" s="457"/>
      <c r="T307" s="457"/>
      <c r="U307" s="457"/>
      <c r="V307" s="457"/>
      <c r="W307" s="457"/>
      <c r="X307" s="457"/>
      <c r="Y307" s="457"/>
    </row>
    <row r="308" spans="3:25" outlineLevel="1" x14ac:dyDescent="0.25">
      <c r="C308" s="388" t="str">
        <f>+C69</f>
        <v>3. Procesos que aportan a la integración académica</v>
      </c>
      <c r="D308" s="364">
        <f>+AH140</f>
        <v>10100000</v>
      </c>
      <c r="E308" s="363">
        <f t="shared" si="148"/>
        <v>8000000</v>
      </c>
      <c r="F308" s="363">
        <f t="shared" si="148"/>
        <v>2100000</v>
      </c>
      <c r="G308" s="368"/>
      <c r="H308" s="364">
        <f t="shared" si="149"/>
        <v>2100000</v>
      </c>
      <c r="I308" s="368"/>
      <c r="J308" s="368"/>
      <c r="K308" s="368"/>
      <c r="L308" s="368"/>
      <c r="M308" s="368"/>
      <c r="N308" s="478"/>
      <c r="O308" s="478"/>
      <c r="R308" s="457"/>
      <c r="S308" s="457"/>
      <c r="T308" s="457"/>
      <c r="U308" s="457"/>
      <c r="V308" s="457"/>
      <c r="W308" s="457"/>
      <c r="X308" s="457"/>
      <c r="Y308" s="457"/>
    </row>
    <row r="309" spans="3:25" outlineLevel="1" x14ac:dyDescent="0.25">
      <c r="C309" s="389" t="s">
        <v>21</v>
      </c>
      <c r="D309" s="389">
        <f t="shared" ref="D309:O309" si="150">SUM(D306:D308)</f>
        <v>167161000</v>
      </c>
      <c r="E309" s="468">
        <f t="shared" si="150"/>
        <v>120161000</v>
      </c>
      <c r="F309" s="468">
        <f t="shared" si="150"/>
        <v>47000000</v>
      </c>
      <c r="G309" s="468">
        <f t="shared" si="150"/>
        <v>0</v>
      </c>
      <c r="H309" s="468">
        <f t="shared" si="150"/>
        <v>47000000</v>
      </c>
      <c r="I309" s="468">
        <f t="shared" si="150"/>
        <v>0</v>
      </c>
      <c r="J309" s="468">
        <f t="shared" si="150"/>
        <v>0</v>
      </c>
      <c r="K309" s="468">
        <f t="shared" si="150"/>
        <v>0</v>
      </c>
      <c r="L309" s="468">
        <f t="shared" si="150"/>
        <v>0</v>
      </c>
      <c r="M309" s="468">
        <f t="shared" si="150"/>
        <v>0</v>
      </c>
      <c r="N309" s="468">
        <f t="shared" si="150"/>
        <v>0</v>
      </c>
      <c r="O309" s="468">
        <f t="shared" si="150"/>
        <v>0</v>
      </c>
      <c r="R309" s="457"/>
      <c r="S309" s="457"/>
      <c r="T309" s="457"/>
      <c r="U309" s="457"/>
      <c r="V309" s="457"/>
      <c r="W309" s="457"/>
      <c r="X309" s="457"/>
      <c r="Y309" s="457"/>
    </row>
    <row r="310" spans="3:25" outlineLevel="1" x14ac:dyDescent="0.25">
      <c r="D310" s="470" t="s">
        <v>2</v>
      </c>
      <c r="E310" s="471">
        <f>E309/D309</f>
        <v>0.71883393853829547</v>
      </c>
      <c r="F310" s="472">
        <f>F309/$G$299</f>
        <v>9.0965758019251539E-2</v>
      </c>
      <c r="G310" s="472"/>
      <c r="H310" s="472">
        <f>H309/$G$299</f>
        <v>9.0965758019251539E-2</v>
      </c>
      <c r="R310" s="457"/>
      <c r="S310" s="457"/>
      <c r="T310" s="457"/>
      <c r="U310" s="457"/>
      <c r="V310" s="457"/>
      <c r="W310" s="457"/>
      <c r="X310" s="457"/>
      <c r="Y310" s="457"/>
    </row>
    <row r="311" spans="3:25" outlineLevel="1" x14ac:dyDescent="0.25">
      <c r="D311" s="479">
        <f>E310+F310+H310</f>
        <v>0.90076545457679857</v>
      </c>
      <c r="E311" s="469"/>
      <c r="F311" s="469"/>
      <c r="G311" s="469"/>
      <c r="H311" s="469"/>
      <c r="R311" s="457"/>
      <c r="S311" s="457"/>
      <c r="T311" s="457"/>
      <c r="U311" s="457"/>
      <c r="V311" s="457"/>
      <c r="W311" s="457"/>
      <c r="X311" s="457"/>
      <c r="Y311" s="457"/>
    </row>
    <row r="312" spans="3:25" outlineLevel="1" x14ac:dyDescent="0.25">
      <c r="C312" s="886" t="s">
        <v>100</v>
      </c>
      <c r="D312" s="889" t="str">
        <f>"Presupuesto general plurianual (Pesos) "&amp;D313</f>
        <v>Presupuesto general plurianual (Pesos) 2021</v>
      </c>
      <c r="E312" s="890"/>
      <c r="F312" s="890"/>
      <c r="G312" s="890"/>
      <c r="H312" s="890"/>
      <c r="I312" s="869" t="s">
        <v>95</v>
      </c>
      <c r="J312" s="870"/>
      <c r="K312" s="870"/>
      <c r="L312" s="870"/>
      <c r="M312" s="870"/>
      <c r="N312" s="870"/>
      <c r="O312" s="871"/>
      <c r="R312" s="457"/>
      <c r="S312" s="457"/>
      <c r="T312" s="457"/>
      <c r="U312" s="457"/>
      <c r="V312" s="457"/>
      <c r="W312" s="457"/>
      <c r="X312" s="457"/>
      <c r="Y312" s="457"/>
    </row>
    <row r="313" spans="3:25" ht="45" outlineLevel="1" x14ac:dyDescent="0.25">
      <c r="C313" s="887"/>
      <c r="D313" s="458">
        <v>2021</v>
      </c>
      <c r="E313" s="460" t="s">
        <v>102</v>
      </c>
      <c r="F313" s="460" t="s">
        <v>834</v>
      </c>
      <c r="G313" s="477" t="s">
        <v>801</v>
      </c>
      <c r="H313" s="441" t="s">
        <v>27</v>
      </c>
      <c r="I313" s="462" t="s">
        <v>97</v>
      </c>
      <c r="J313" s="462" t="s">
        <v>98</v>
      </c>
      <c r="K313" s="462" t="s">
        <v>99</v>
      </c>
      <c r="L313" s="462" t="s">
        <v>62</v>
      </c>
      <c r="M313" s="462" t="s">
        <v>63</v>
      </c>
      <c r="N313" s="891" t="s">
        <v>773</v>
      </c>
      <c r="O313" s="892"/>
      <c r="R313" s="457"/>
      <c r="S313" s="457"/>
      <c r="T313" s="457"/>
      <c r="U313" s="457"/>
      <c r="V313" s="457"/>
      <c r="W313" s="457"/>
      <c r="X313" s="457"/>
      <c r="Y313" s="457"/>
    </row>
    <row r="314" spans="3:25" ht="30" outlineLevel="1" x14ac:dyDescent="0.25">
      <c r="C314" s="888"/>
      <c r="D314" s="458" t="s">
        <v>822</v>
      </c>
      <c r="E314" s="460" t="s">
        <v>822</v>
      </c>
      <c r="F314" s="460" t="s">
        <v>822</v>
      </c>
      <c r="G314" s="462"/>
      <c r="H314" s="441"/>
      <c r="I314" s="462"/>
      <c r="J314" s="462"/>
      <c r="K314" s="462"/>
      <c r="L314" s="462"/>
      <c r="M314" s="462"/>
      <c r="N314" s="463" t="s">
        <v>774</v>
      </c>
      <c r="O314" s="462" t="s">
        <v>775</v>
      </c>
      <c r="R314" s="457"/>
      <c r="S314" s="457"/>
      <c r="T314" s="457"/>
      <c r="U314" s="457"/>
      <c r="V314" s="457"/>
      <c r="W314" s="457"/>
      <c r="X314" s="457"/>
      <c r="Y314" s="457"/>
    </row>
    <row r="315" spans="3:25" outlineLevel="1" x14ac:dyDescent="0.25">
      <c r="C315" s="388" t="str">
        <f>+C306</f>
        <v xml:space="preserve">1. Procesos que aportan al desarrollo sostenible </v>
      </c>
      <c r="D315" s="364">
        <f>+AH145</f>
        <v>94204830</v>
      </c>
      <c r="E315" s="363">
        <f t="shared" ref="E315:F317" si="151">+AF145</f>
        <v>58566830</v>
      </c>
      <c r="F315" s="363">
        <f t="shared" si="151"/>
        <v>35638000</v>
      </c>
      <c r="G315" s="368"/>
      <c r="H315" s="364">
        <f t="shared" ref="H315:H317" si="152">F315-G315</f>
        <v>35638000</v>
      </c>
      <c r="I315" s="368"/>
      <c r="J315" s="368"/>
      <c r="K315" s="368"/>
      <c r="L315" s="368"/>
      <c r="M315" s="368"/>
      <c r="N315" s="478"/>
      <c r="O315" s="478"/>
      <c r="R315" s="457"/>
      <c r="S315" s="457"/>
      <c r="T315" s="457"/>
      <c r="U315" s="457"/>
      <c r="V315" s="457"/>
      <c r="W315" s="457"/>
      <c r="X315" s="457"/>
      <c r="Y315" s="457"/>
    </row>
    <row r="316" spans="3:25" ht="30" outlineLevel="1" x14ac:dyDescent="0.25">
      <c r="C316" s="388" t="str">
        <f>+C307</f>
        <v xml:space="preserve">2. Procesos que aportan a la competitividad, la planificación y el ordenamiento del territorio </v>
      </c>
      <c r="D316" s="364">
        <f>+AH146</f>
        <v>67568000</v>
      </c>
      <c r="E316" s="363">
        <f t="shared" si="151"/>
        <v>56959000</v>
      </c>
      <c r="F316" s="363">
        <f t="shared" si="151"/>
        <v>10609000</v>
      </c>
      <c r="G316" s="368"/>
      <c r="H316" s="364">
        <f t="shared" si="152"/>
        <v>10609000</v>
      </c>
      <c r="I316" s="368"/>
      <c r="J316" s="368"/>
      <c r="K316" s="368"/>
      <c r="L316" s="368"/>
      <c r="M316" s="368"/>
      <c r="N316" s="478"/>
      <c r="O316" s="478"/>
      <c r="R316" s="457"/>
      <c r="S316" s="457"/>
      <c r="T316" s="457"/>
      <c r="U316" s="457"/>
      <c r="V316" s="457"/>
      <c r="W316" s="457"/>
      <c r="X316" s="457"/>
      <c r="Y316" s="457"/>
    </row>
    <row r="317" spans="3:25" outlineLevel="1" x14ac:dyDescent="0.25">
      <c r="C317" s="388" t="str">
        <f>+C308</f>
        <v>3. Procesos que aportan a la integración académica</v>
      </c>
      <c r="D317" s="364">
        <f>+AH147</f>
        <v>10403000</v>
      </c>
      <c r="E317" s="363">
        <f t="shared" si="151"/>
        <v>8240000</v>
      </c>
      <c r="F317" s="363">
        <f t="shared" si="151"/>
        <v>2163000</v>
      </c>
      <c r="G317" s="368"/>
      <c r="H317" s="364">
        <f t="shared" si="152"/>
        <v>2163000</v>
      </c>
      <c r="I317" s="368"/>
      <c r="J317" s="368"/>
      <c r="K317" s="368"/>
      <c r="L317" s="368"/>
      <c r="M317" s="368"/>
      <c r="N317" s="478"/>
      <c r="O317" s="478"/>
      <c r="R317" s="457"/>
      <c r="S317" s="457"/>
      <c r="T317" s="457"/>
      <c r="U317" s="457"/>
      <c r="V317" s="457"/>
      <c r="W317" s="457"/>
      <c r="X317" s="457"/>
      <c r="Y317" s="457"/>
    </row>
    <row r="318" spans="3:25" outlineLevel="1" x14ac:dyDescent="0.25">
      <c r="C318" s="389" t="s">
        <v>21</v>
      </c>
      <c r="D318" s="389">
        <f t="shared" ref="D318:O318" si="153">SUM(D315:D317)</f>
        <v>172175830</v>
      </c>
      <c r="E318" s="468">
        <f t="shared" si="153"/>
        <v>123765830</v>
      </c>
      <c r="F318" s="468">
        <f t="shared" si="153"/>
        <v>48410000</v>
      </c>
      <c r="G318" s="468">
        <f t="shared" si="153"/>
        <v>0</v>
      </c>
      <c r="H318" s="468">
        <f t="shared" si="153"/>
        <v>48410000</v>
      </c>
      <c r="I318" s="468">
        <f t="shared" si="153"/>
        <v>0</v>
      </c>
      <c r="J318" s="468">
        <f t="shared" si="153"/>
        <v>0</v>
      </c>
      <c r="K318" s="468">
        <f t="shared" si="153"/>
        <v>0</v>
      </c>
      <c r="L318" s="468">
        <f t="shared" si="153"/>
        <v>0</v>
      </c>
      <c r="M318" s="468">
        <f t="shared" si="153"/>
        <v>0</v>
      </c>
      <c r="N318" s="468">
        <f t="shared" si="153"/>
        <v>0</v>
      </c>
      <c r="O318" s="468">
        <f t="shared" si="153"/>
        <v>0</v>
      </c>
      <c r="R318" s="457"/>
      <c r="S318" s="457"/>
      <c r="T318" s="457"/>
      <c r="U318" s="457"/>
      <c r="V318" s="457"/>
      <c r="W318" s="457"/>
      <c r="X318" s="457"/>
      <c r="Y318" s="457"/>
    </row>
    <row r="319" spans="3:25" outlineLevel="1" x14ac:dyDescent="0.25">
      <c r="D319" s="470" t="s">
        <v>2</v>
      </c>
      <c r="E319" s="471">
        <f>E318/D318</f>
        <v>0.71883393853829547</v>
      </c>
      <c r="F319" s="472">
        <f>F318/$G$299</f>
        <v>9.3694730759829092E-2</v>
      </c>
      <c r="G319" s="472"/>
      <c r="H319" s="472">
        <f>H318/$G$299</f>
        <v>9.3694730759829092E-2</v>
      </c>
      <c r="R319" s="457"/>
      <c r="S319" s="457"/>
      <c r="T319" s="457"/>
      <c r="U319" s="457"/>
      <c r="V319" s="457"/>
      <c r="W319" s="457"/>
      <c r="X319" s="457"/>
      <c r="Y319" s="457"/>
    </row>
    <row r="320" spans="3:25" outlineLevel="1" x14ac:dyDescent="0.25">
      <c r="R320" s="457"/>
      <c r="S320" s="457"/>
      <c r="T320" s="457"/>
      <c r="U320" s="457"/>
      <c r="V320" s="457"/>
      <c r="W320" s="457"/>
      <c r="X320" s="457"/>
      <c r="Y320" s="457"/>
    </row>
    <row r="321" spans="1:25" outlineLevel="1" x14ac:dyDescent="0.25">
      <c r="C321" s="886" t="s">
        <v>100</v>
      </c>
      <c r="D321" s="889" t="str">
        <f>"Presupuesto general plurianual (Pesos) "&amp;D322</f>
        <v>Presupuesto general plurianual (Pesos) 2022</v>
      </c>
      <c r="E321" s="890"/>
      <c r="F321" s="890"/>
      <c r="G321" s="890"/>
      <c r="H321" s="890"/>
      <c r="I321" s="869" t="s">
        <v>95</v>
      </c>
      <c r="J321" s="870"/>
      <c r="K321" s="870"/>
      <c r="L321" s="870"/>
      <c r="M321" s="870"/>
      <c r="N321" s="870"/>
      <c r="O321" s="871"/>
      <c r="R321" s="457"/>
      <c r="S321" s="457"/>
      <c r="T321" s="457"/>
      <c r="U321" s="457"/>
      <c r="V321" s="457"/>
      <c r="W321" s="457"/>
      <c r="X321" s="457"/>
      <c r="Y321" s="457"/>
    </row>
    <row r="322" spans="1:25" ht="45" outlineLevel="1" x14ac:dyDescent="0.25">
      <c r="C322" s="887"/>
      <c r="D322" s="458">
        <v>2022</v>
      </c>
      <c r="E322" s="460" t="s">
        <v>102</v>
      </c>
      <c r="F322" s="460" t="s">
        <v>834</v>
      </c>
      <c r="G322" s="477" t="s">
        <v>801</v>
      </c>
      <c r="H322" s="441" t="s">
        <v>27</v>
      </c>
      <c r="I322" s="462" t="s">
        <v>97</v>
      </c>
      <c r="J322" s="462" t="s">
        <v>98</v>
      </c>
      <c r="K322" s="462" t="s">
        <v>99</v>
      </c>
      <c r="L322" s="462" t="s">
        <v>62</v>
      </c>
      <c r="M322" s="462" t="s">
        <v>63</v>
      </c>
      <c r="N322" s="891" t="s">
        <v>773</v>
      </c>
      <c r="O322" s="892"/>
      <c r="R322" s="457"/>
      <c r="S322" s="457"/>
      <c r="T322" s="457"/>
      <c r="U322" s="457"/>
      <c r="V322" s="457"/>
      <c r="W322" s="457"/>
      <c r="X322" s="457"/>
      <c r="Y322" s="457"/>
    </row>
    <row r="323" spans="1:25" ht="30" outlineLevel="1" x14ac:dyDescent="0.25">
      <c r="C323" s="888"/>
      <c r="D323" s="458" t="s">
        <v>822</v>
      </c>
      <c r="E323" s="460" t="s">
        <v>822</v>
      </c>
      <c r="F323" s="460" t="s">
        <v>822</v>
      </c>
      <c r="G323" s="462"/>
      <c r="H323" s="441"/>
      <c r="I323" s="462"/>
      <c r="J323" s="462"/>
      <c r="K323" s="462"/>
      <c r="L323" s="462"/>
      <c r="M323" s="462"/>
      <c r="N323" s="463" t="s">
        <v>774</v>
      </c>
      <c r="O323" s="462" t="s">
        <v>775</v>
      </c>
      <c r="R323" s="457"/>
      <c r="S323" s="457"/>
      <c r="T323" s="457"/>
      <c r="U323" s="457"/>
      <c r="V323" s="457"/>
      <c r="W323" s="457"/>
      <c r="X323" s="457"/>
      <c r="Y323" s="457"/>
    </row>
    <row r="324" spans="1:25" outlineLevel="1" x14ac:dyDescent="0.25">
      <c r="C324" s="388" t="str">
        <f>+C315</f>
        <v xml:space="preserve">1. Procesos que aportan al desarrollo sostenible </v>
      </c>
      <c r="D324" s="364">
        <f>+AH152</f>
        <v>97030974.900000006</v>
      </c>
      <c r="E324" s="363">
        <f t="shared" ref="E324:F326" si="154">+AF152</f>
        <v>60323834.900000006</v>
      </c>
      <c r="F324" s="363">
        <f t="shared" si="154"/>
        <v>36707140</v>
      </c>
      <c r="G324" s="368"/>
      <c r="H324" s="364">
        <f t="shared" ref="H324:H326" si="155">F324-G324</f>
        <v>36707140</v>
      </c>
      <c r="I324" s="368"/>
      <c r="J324" s="368"/>
      <c r="K324" s="368"/>
      <c r="L324" s="368"/>
      <c r="M324" s="368"/>
      <c r="N324" s="478"/>
      <c r="O324" s="478"/>
      <c r="R324" s="457"/>
      <c r="S324" s="457"/>
      <c r="T324" s="457"/>
      <c r="U324" s="457"/>
      <c r="V324" s="457"/>
    </row>
    <row r="325" spans="1:25" s="481" customFormat="1" ht="30" outlineLevel="1" x14ac:dyDescent="0.25">
      <c r="A325" s="480"/>
      <c r="C325" s="388" t="str">
        <f>+C316</f>
        <v xml:space="preserve">2. Procesos que aportan a la competitividad, la planificación y el ordenamiento del territorio </v>
      </c>
      <c r="D325" s="364">
        <f>+AH153</f>
        <v>69595040</v>
      </c>
      <c r="E325" s="363">
        <f t="shared" si="154"/>
        <v>58667770</v>
      </c>
      <c r="F325" s="363">
        <f t="shared" si="154"/>
        <v>10927270</v>
      </c>
      <c r="G325" s="368"/>
      <c r="H325" s="364">
        <f t="shared" si="155"/>
        <v>10927270</v>
      </c>
      <c r="I325" s="368"/>
      <c r="J325" s="368"/>
      <c r="K325" s="368"/>
      <c r="L325" s="368"/>
      <c r="M325" s="368"/>
      <c r="N325" s="478"/>
      <c r="O325" s="478"/>
      <c r="R325" s="482"/>
      <c r="S325" s="482"/>
      <c r="T325" s="482"/>
      <c r="U325" s="482"/>
      <c r="V325" s="482"/>
    </row>
    <row r="326" spans="1:25" outlineLevel="1" x14ac:dyDescent="0.25">
      <c r="C326" s="388" t="str">
        <f>+C317</f>
        <v>3. Procesos que aportan a la integración académica</v>
      </c>
      <c r="D326" s="364">
        <f>+AH154</f>
        <v>10715090</v>
      </c>
      <c r="E326" s="363">
        <f t="shared" si="154"/>
        <v>8487200</v>
      </c>
      <c r="F326" s="363">
        <f t="shared" si="154"/>
        <v>2227890</v>
      </c>
      <c r="G326" s="368"/>
      <c r="H326" s="364">
        <f t="shared" si="155"/>
        <v>2227890</v>
      </c>
      <c r="I326" s="368"/>
      <c r="J326" s="368"/>
      <c r="K326" s="368"/>
      <c r="L326" s="368"/>
      <c r="M326" s="368"/>
      <c r="N326" s="478"/>
      <c r="O326" s="478"/>
      <c r="R326" s="457"/>
      <c r="S326" s="457"/>
      <c r="T326" s="457"/>
      <c r="U326" s="457"/>
      <c r="V326" s="457"/>
    </row>
    <row r="327" spans="1:25" outlineLevel="1" x14ac:dyDescent="0.25">
      <c r="C327" s="389" t="s">
        <v>21</v>
      </c>
      <c r="D327" s="389">
        <f t="shared" ref="D327:O327" si="156">SUM(D324:D326)</f>
        <v>177341104.90000001</v>
      </c>
      <c r="E327" s="468">
        <f t="shared" si="156"/>
        <v>127478804.90000001</v>
      </c>
      <c r="F327" s="468">
        <f t="shared" si="156"/>
        <v>49862300</v>
      </c>
      <c r="G327" s="468">
        <f t="shared" si="156"/>
        <v>0</v>
      </c>
      <c r="H327" s="468">
        <f t="shared" si="156"/>
        <v>49862300</v>
      </c>
      <c r="I327" s="468">
        <f t="shared" si="156"/>
        <v>0</v>
      </c>
      <c r="J327" s="468">
        <f t="shared" si="156"/>
        <v>0</v>
      </c>
      <c r="K327" s="468">
        <f t="shared" si="156"/>
        <v>0</v>
      </c>
      <c r="L327" s="468">
        <f t="shared" si="156"/>
        <v>0</v>
      </c>
      <c r="M327" s="468">
        <f t="shared" si="156"/>
        <v>0</v>
      </c>
      <c r="N327" s="468">
        <f t="shared" si="156"/>
        <v>0</v>
      </c>
      <c r="O327" s="468">
        <f t="shared" si="156"/>
        <v>0</v>
      </c>
      <c r="R327" s="457"/>
      <c r="S327" s="457"/>
      <c r="T327" s="457"/>
      <c r="U327" s="457"/>
      <c r="V327" s="457"/>
    </row>
    <row r="328" spans="1:25" outlineLevel="1" x14ac:dyDescent="0.25">
      <c r="D328" s="470" t="s">
        <v>2</v>
      </c>
      <c r="E328" s="471">
        <f>E327/D327</f>
        <v>0.71883393853829547</v>
      </c>
      <c r="F328" s="472">
        <f>F327/$G$299</f>
        <v>9.6505572682623969E-2</v>
      </c>
      <c r="G328" s="472"/>
      <c r="H328" s="472">
        <f>H327/$G$299</f>
        <v>9.6505572682623969E-2</v>
      </c>
      <c r="R328" s="457"/>
      <c r="S328" s="457"/>
      <c r="T328" s="457"/>
      <c r="U328" s="457"/>
      <c r="V328" s="457"/>
    </row>
    <row r="329" spans="1:25" x14ac:dyDescent="0.25"/>
    <row r="330" spans="1:25" x14ac:dyDescent="0.25"/>
    <row r="331" spans="1:25" x14ac:dyDescent="0.25"/>
    <row r="332" spans="1:25" x14ac:dyDescent="0.25"/>
    <row r="333" spans="1:25" x14ac:dyDescent="0.25"/>
    <row r="334" spans="1:25" x14ac:dyDescent="0.25"/>
    <row r="335" spans="1:25" x14ac:dyDescent="0.25"/>
    <row r="336" spans="1:25"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formatCells="0"/>
  <mergeCells count="118">
    <mergeCell ref="C11:N11"/>
    <mergeCell ref="C312:C314"/>
    <mergeCell ref="D312:H312"/>
    <mergeCell ref="I312:O312"/>
    <mergeCell ref="N313:O313"/>
    <mergeCell ref="C321:C323"/>
    <mergeCell ref="D321:H321"/>
    <mergeCell ref="I321:O321"/>
    <mergeCell ref="N322:O322"/>
    <mergeCell ref="B194:C194"/>
    <mergeCell ref="E215:M215"/>
    <mergeCell ref="E272:M272"/>
    <mergeCell ref="C303:C305"/>
    <mergeCell ref="D293:K293"/>
    <mergeCell ref="L293:R293"/>
    <mergeCell ref="D303:H303"/>
    <mergeCell ref="I303:O303"/>
    <mergeCell ref="N304:O304"/>
    <mergeCell ref="Q294:R294"/>
    <mergeCell ref="C293:C295"/>
    <mergeCell ref="C213:D213"/>
    <mergeCell ref="B274:C274"/>
    <mergeCell ref="C289:D289"/>
    <mergeCell ref="C251:D251"/>
    <mergeCell ref="M235:M236"/>
    <mergeCell ref="Z177:AA177"/>
    <mergeCell ref="AB177:AC177"/>
    <mergeCell ref="AB159:AC159"/>
    <mergeCell ref="X136:Y136"/>
    <mergeCell ref="Z136:AA136"/>
    <mergeCell ref="AB136:AC136"/>
    <mergeCell ref="AD136:AE136"/>
    <mergeCell ref="N136:O136"/>
    <mergeCell ref="P136:Q136"/>
    <mergeCell ref="R136:S136"/>
    <mergeCell ref="T136:U136"/>
    <mergeCell ref="AD159:AE159"/>
    <mergeCell ref="P177:Q177"/>
    <mergeCell ref="R177:S177"/>
    <mergeCell ref="N177:O177"/>
    <mergeCell ref="AD177:AE177"/>
    <mergeCell ref="X159:Y159"/>
    <mergeCell ref="Z159:AA159"/>
    <mergeCell ref="X177:Y177"/>
    <mergeCell ref="R159:S159"/>
    <mergeCell ref="L177:M177"/>
    <mergeCell ref="AF136:AH136"/>
    <mergeCell ref="AF144:AH144"/>
    <mergeCell ref="AF151:AH151"/>
    <mergeCell ref="M216:M217"/>
    <mergeCell ref="C9:N9"/>
    <mergeCell ref="C13:N13"/>
    <mergeCell ref="B16:N16"/>
    <mergeCell ref="E15:N15"/>
    <mergeCell ref="B198:C198"/>
    <mergeCell ref="B15:D15"/>
    <mergeCell ref="B217:C217"/>
    <mergeCell ref="B24:C24"/>
    <mergeCell ref="AB23:AC23"/>
    <mergeCell ref="AD23:AE23"/>
    <mergeCell ref="D21:AE21"/>
    <mergeCell ref="N23:O23"/>
    <mergeCell ref="P23:Q23"/>
    <mergeCell ref="R23:S23"/>
    <mergeCell ref="T23:U23"/>
    <mergeCell ref="V23:W23"/>
    <mergeCell ref="X23:Y23"/>
    <mergeCell ref="J18:N19"/>
    <mergeCell ref="Z23:AA23"/>
    <mergeCell ref="J177:K177"/>
    <mergeCell ref="C270:D270"/>
    <mergeCell ref="V136:W136"/>
    <mergeCell ref="K254:L254"/>
    <mergeCell ref="T159:U159"/>
    <mergeCell ref="V159:W159"/>
    <mergeCell ref="T177:U177"/>
    <mergeCell ref="V177:W177"/>
    <mergeCell ref="N159:O159"/>
    <mergeCell ref="P159:Q159"/>
    <mergeCell ref="C232:D232"/>
    <mergeCell ref="B236:C236"/>
    <mergeCell ref="M197:M198"/>
    <mergeCell ref="B142:C142"/>
    <mergeCell ref="D136:E136"/>
    <mergeCell ref="F136:G136"/>
    <mergeCell ref="H136:I136"/>
    <mergeCell ref="J136:K136"/>
    <mergeCell ref="L136:M136"/>
    <mergeCell ref="K235:L235"/>
    <mergeCell ref="K216:L216"/>
    <mergeCell ref="E234:M234"/>
    <mergeCell ref="K197:L197"/>
    <mergeCell ref="H177:I177"/>
    <mergeCell ref="B255:C255"/>
    <mergeCell ref="K273:L273"/>
    <mergeCell ref="E253:M253"/>
    <mergeCell ref="B23:C23"/>
    <mergeCell ref="B144:C144"/>
    <mergeCell ref="M254:M255"/>
    <mergeCell ref="M273:M274"/>
    <mergeCell ref="B149:C149"/>
    <mergeCell ref="D177:E177"/>
    <mergeCell ref="B160:C160"/>
    <mergeCell ref="B151:C151"/>
    <mergeCell ref="D159:E159"/>
    <mergeCell ref="F159:G159"/>
    <mergeCell ref="H159:I159"/>
    <mergeCell ref="J159:K159"/>
    <mergeCell ref="L159:M159"/>
    <mergeCell ref="D23:E23"/>
    <mergeCell ref="F23:G23"/>
    <mergeCell ref="H23:I23"/>
    <mergeCell ref="J23:K23"/>
    <mergeCell ref="L23:M23"/>
    <mergeCell ref="E196:M196"/>
    <mergeCell ref="B156:C156"/>
    <mergeCell ref="B137:C137"/>
    <mergeCell ref="F177:G177"/>
  </mergeCells>
  <phoneticPr fontId="0" type="noConversion"/>
  <pageMargins left="0.7" right="0.7" top="0.75" bottom="0.75" header="0.3" footer="0.3"/>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53"/>
  <sheetViews>
    <sheetView zoomScale="90" zoomScaleNormal="90" zoomScalePageLayoutView="125" workbookViewId="0">
      <pane ySplit="7" topLeftCell="A43" activePane="bottomLeft" state="frozen"/>
      <selection pane="bottomLeft" activeCell="K44" sqref="K44"/>
    </sheetView>
  </sheetViews>
  <sheetFormatPr baseColWidth="10" defaultColWidth="0" defaultRowHeight="15" zeroHeight="1" x14ac:dyDescent="0.25"/>
  <cols>
    <col min="1" max="1" width="2.7109375" style="11" customWidth="1"/>
    <col min="2" max="2" width="16.28515625" style="11" customWidth="1"/>
    <col min="3" max="3" width="22" style="11" customWidth="1"/>
    <col min="4" max="4" width="10.42578125" style="11" bestFit="1" customWidth="1"/>
    <col min="5" max="5" width="18.28515625" style="11" customWidth="1"/>
    <col min="6" max="6" width="15.140625" style="11" customWidth="1"/>
    <col min="7" max="7" width="10.140625" style="11" customWidth="1"/>
    <col min="8" max="8" width="12.42578125" style="11" bestFit="1" customWidth="1"/>
    <col min="9" max="9" width="10.42578125" style="11" customWidth="1"/>
    <col min="10" max="10" width="12.7109375" style="11" bestFit="1" customWidth="1"/>
    <col min="11" max="11" width="15.140625" style="11" bestFit="1" customWidth="1"/>
    <col min="12" max="12" width="35.140625" style="11" customWidth="1"/>
    <col min="13" max="13" width="5.28515625" style="11" customWidth="1"/>
    <col min="14" max="15" width="16.42578125" style="11" hidden="1" customWidth="1"/>
    <col min="16" max="16" width="18.42578125" style="11" hidden="1" customWidth="1"/>
    <col min="17" max="17" width="20" style="11" hidden="1" customWidth="1"/>
    <col min="18" max="19" width="0" style="11" hidden="1" customWidth="1"/>
    <col min="20" max="16384" width="11.42578125" style="11" hidden="1"/>
  </cols>
  <sheetData>
    <row r="1" spans="1:18" s="4" customFormat="1" x14ac:dyDescent="0.25">
      <c r="A1" s="310"/>
      <c r="B1" s="310"/>
      <c r="C1" s="310"/>
      <c r="D1" s="310"/>
      <c r="E1" s="310"/>
      <c r="F1" s="310"/>
      <c r="G1" s="310"/>
      <c r="H1" s="310"/>
      <c r="I1" s="310"/>
      <c r="J1" s="310"/>
      <c r="K1" s="310"/>
      <c r="L1" s="310"/>
      <c r="M1" s="310"/>
    </row>
    <row r="2" spans="1:18" s="4" customFormat="1" x14ac:dyDescent="0.25">
      <c r="A2" s="310"/>
      <c r="B2" s="324"/>
      <c r="C2" s="324"/>
      <c r="D2" s="324"/>
      <c r="E2" s="324"/>
      <c r="F2" s="324"/>
      <c r="G2" s="324"/>
      <c r="H2" s="310"/>
      <c r="I2" s="310"/>
      <c r="J2" s="317" t="s">
        <v>1</v>
      </c>
      <c r="K2" s="318" t="s">
        <v>6</v>
      </c>
      <c r="L2" s="310"/>
      <c r="M2" s="310"/>
    </row>
    <row r="3" spans="1:18" s="4" customFormat="1" x14ac:dyDescent="0.25">
      <c r="A3" s="310"/>
      <c r="B3" s="324"/>
      <c r="C3" s="324"/>
      <c r="D3" s="324"/>
      <c r="E3" s="324"/>
      <c r="F3" s="324"/>
      <c r="G3" s="324"/>
      <c r="H3" s="310"/>
      <c r="I3" s="310"/>
      <c r="J3" s="319" t="s">
        <v>3</v>
      </c>
      <c r="K3" s="320">
        <v>7</v>
      </c>
      <c r="L3" s="310"/>
      <c r="M3" s="310"/>
    </row>
    <row r="4" spans="1:18" s="4" customFormat="1" x14ac:dyDescent="0.25">
      <c r="A4" s="310"/>
      <c r="B4" s="324"/>
      <c r="C4" s="324"/>
      <c r="D4" s="324"/>
      <c r="E4" s="324"/>
      <c r="F4" s="324"/>
      <c r="G4" s="324"/>
      <c r="H4" s="310"/>
      <c r="I4" s="310"/>
      <c r="J4" s="317" t="s">
        <v>4</v>
      </c>
      <c r="K4" s="321">
        <v>44250</v>
      </c>
      <c r="L4" s="310"/>
      <c r="M4" s="310"/>
    </row>
    <row r="5" spans="1:18" s="4" customFormat="1" x14ac:dyDescent="0.25">
      <c r="A5" s="310"/>
      <c r="B5" s="310"/>
      <c r="C5" s="310"/>
      <c r="D5" s="310"/>
      <c r="E5" s="310"/>
      <c r="F5" s="310"/>
      <c r="G5" s="310"/>
      <c r="H5" s="310"/>
      <c r="I5" s="310"/>
      <c r="J5" s="317" t="s">
        <v>5</v>
      </c>
      <c r="K5" s="318" t="s">
        <v>82</v>
      </c>
      <c r="L5" s="310"/>
      <c r="M5" s="310"/>
    </row>
    <row r="6" spans="1:18" s="4" customFormat="1" x14ac:dyDescent="0.25">
      <c r="A6" s="310"/>
      <c r="B6" s="310"/>
      <c r="C6" s="310"/>
      <c r="D6" s="310"/>
      <c r="E6" s="310"/>
      <c r="F6" s="310"/>
      <c r="G6" s="310"/>
      <c r="H6" s="310"/>
      <c r="I6" s="310"/>
      <c r="J6" s="310"/>
      <c r="K6" s="310"/>
      <c r="L6" s="310"/>
      <c r="M6" s="310"/>
    </row>
    <row r="7" spans="1:18" s="4" customFormat="1" ht="33" customHeight="1" x14ac:dyDescent="0.25">
      <c r="A7" s="310"/>
      <c r="B7" s="325"/>
      <c r="C7" s="325"/>
      <c r="D7" s="325"/>
      <c r="E7" s="325"/>
      <c r="F7" s="325"/>
      <c r="G7" s="325"/>
      <c r="H7" s="325"/>
      <c r="I7" s="325"/>
      <c r="J7" s="325"/>
      <c r="K7" s="325"/>
      <c r="L7" s="310"/>
      <c r="M7" s="310"/>
    </row>
    <row r="8" spans="1:18" s="8" customFormat="1" x14ac:dyDescent="0.25">
      <c r="B8" s="10"/>
    </row>
    <row r="9" spans="1:18" s="46" customFormat="1" ht="30.95" customHeight="1" x14ac:dyDescent="0.25">
      <c r="B9" s="906" t="s">
        <v>932</v>
      </c>
      <c r="C9" s="907"/>
      <c r="D9" s="750" t="str">
        <f>'PDI-01'!E13</f>
        <v>Gestión del contexto y visibilidad nacional e internacional</v>
      </c>
      <c r="E9" s="750"/>
      <c r="F9" s="750"/>
      <c r="G9" s="750"/>
      <c r="H9" s="750"/>
      <c r="I9" s="750"/>
      <c r="J9" s="750"/>
      <c r="K9" s="750"/>
      <c r="L9" s="750"/>
    </row>
    <row r="10" spans="1:18" s="46" customFormat="1" ht="6.75" customHeight="1" x14ac:dyDescent="0.25">
      <c r="B10" s="407"/>
      <c r="C10" s="407"/>
      <c r="D10" s="408"/>
      <c r="E10" s="408"/>
      <c r="F10" s="408"/>
      <c r="G10" s="408"/>
      <c r="H10" s="408"/>
      <c r="I10" s="408"/>
      <c r="J10" s="408"/>
      <c r="K10" s="408"/>
      <c r="L10" s="408"/>
    </row>
    <row r="11" spans="1:18" s="46" customFormat="1" ht="30.95" customHeight="1" x14ac:dyDescent="0.25">
      <c r="B11" s="906" t="s">
        <v>932</v>
      </c>
      <c r="C11" s="907"/>
      <c r="D11" s="750" t="str">
        <f>'PDI-01'!E15</f>
        <v>Procesos asociados al desarrollo sostenible, la competitividad y la movilización social</v>
      </c>
      <c r="E11" s="750"/>
      <c r="F11" s="750"/>
      <c r="G11" s="750"/>
      <c r="H11" s="750"/>
      <c r="I11" s="750"/>
      <c r="J11" s="750"/>
      <c r="K11" s="750"/>
      <c r="L11" s="750"/>
    </row>
    <row r="12" spans="1:18" s="46" customFormat="1" ht="6.75" customHeight="1" x14ac:dyDescent="0.25">
      <c r="B12" s="47"/>
      <c r="C12" s="48"/>
      <c r="D12" s="48"/>
      <c r="E12" s="48"/>
      <c r="F12" s="48"/>
      <c r="G12" s="48"/>
    </row>
    <row r="13" spans="1:18" s="46" customFormat="1" ht="30.95" customHeight="1" x14ac:dyDescent="0.25">
      <c r="B13" s="906" t="s">
        <v>12</v>
      </c>
      <c r="C13" s="907"/>
      <c r="D13" s="750" t="str">
        <f>'PDI-01'!E11</f>
        <v>Procesos de gestión que aportan a la integración académica, el desarrollo sostenible y la competitividad nacional (PDI2028 – GCV - 25)</v>
      </c>
      <c r="E13" s="750"/>
      <c r="F13" s="750"/>
      <c r="G13" s="750"/>
      <c r="H13" s="750"/>
      <c r="I13" s="750"/>
      <c r="J13" s="750"/>
      <c r="K13" s="750"/>
      <c r="L13" s="750"/>
    </row>
    <row r="14" spans="1:18" s="49" customFormat="1" ht="22.5" customHeight="1" x14ac:dyDescent="0.3"/>
    <row r="15" spans="1:18" s="49" customFormat="1" ht="75.75" customHeight="1" x14ac:dyDescent="0.3">
      <c r="B15" s="715" t="s">
        <v>35</v>
      </c>
      <c r="C15" s="716"/>
      <c r="D15" s="911" t="s">
        <v>935</v>
      </c>
      <c r="E15" s="912"/>
      <c r="F15" s="912"/>
      <c r="G15" s="912"/>
      <c r="H15" s="912"/>
      <c r="I15" s="912"/>
      <c r="J15" s="912"/>
      <c r="K15" s="912"/>
      <c r="L15" s="913"/>
    </row>
    <row r="16" spans="1:18" s="49" customFormat="1" ht="22.5" customHeight="1" x14ac:dyDescent="0.3">
      <c r="B16" s="705" t="s">
        <v>84</v>
      </c>
      <c r="C16" s="705"/>
      <c r="D16" s="705"/>
      <c r="E16" s="705"/>
      <c r="F16" s="705"/>
      <c r="G16" s="705"/>
      <c r="H16" s="705"/>
      <c r="I16" s="705"/>
      <c r="J16" s="705"/>
      <c r="K16" s="705"/>
      <c r="L16" s="705"/>
      <c r="N16" s="50"/>
      <c r="O16" s="50"/>
      <c r="P16" s="50"/>
      <c r="Q16" s="50"/>
      <c r="R16" s="50"/>
    </row>
    <row r="17" spans="2:18" s="49" customFormat="1" ht="15" customHeight="1" x14ac:dyDescent="0.3">
      <c r="B17" s="28"/>
      <c r="C17" s="28"/>
      <c r="D17" s="28"/>
      <c r="E17" s="28"/>
      <c r="F17" s="28"/>
      <c r="G17" s="28"/>
      <c r="H17" s="28"/>
      <c r="I17" s="28"/>
      <c r="J17" s="28"/>
      <c r="K17" s="28"/>
      <c r="L17" s="28"/>
      <c r="N17" s="50"/>
      <c r="O17" s="50"/>
      <c r="P17" s="50"/>
      <c r="Q17" s="50"/>
      <c r="R17" s="50"/>
    </row>
    <row r="18" spans="2:18" s="49" customFormat="1" ht="35.25" customHeight="1" x14ac:dyDescent="0.3">
      <c r="B18" s="908" t="s">
        <v>83</v>
      </c>
      <c r="C18" s="909"/>
      <c r="D18" s="909"/>
      <c r="E18" s="909"/>
      <c r="F18" s="909"/>
      <c r="G18" s="909"/>
      <c r="H18" s="909"/>
      <c r="I18" s="909"/>
      <c r="J18" s="909"/>
      <c r="K18" s="909"/>
      <c r="L18" s="910"/>
      <c r="N18" s="50"/>
      <c r="O18" s="50"/>
      <c r="P18" s="50"/>
      <c r="Q18" s="50"/>
      <c r="R18" s="50"/>
    </row>
    <row r="19" spans="2:18" s="49" customFormat="1" ht="21.75" customHeight="1" x14ac:dyDescent="0.3">
      <c r="B19" s="35"/>
      <c r="C19" s="35"/>
      <c r="D19" s="35"/>
      <c r="E19" s="35"/>
      <c r="F19" s="35"/>
      <c r="G19" s="35"/>
      <c r="H19" s="35"/>
      <c r="I19" s="35"/>
      <c r="J19" s="35"/>
      <c r="K19" s="35"/>
      <c r="N19" s="50"/>
      <c r="O19" s="50"/>
      <c r="P19" s="50"/>
      <c r="Q19" s="50"/>
      <c r="R19" s="50"/>
    </row>
    <row r="20" spans="2:18" s="49" customFormat="1" ht="33.75" customHeight="1" x14ac:dyDescent="0.3">
      <c r="B20" s="50"/>
      <c r="C20" s="29"/>
      <c r="D20" s="902" t="s">
        <v>50</v>
      </c>
      <c r="E20" s="902"/>
      <c r="F20" s="902"/>
      <c r="G20" s="903" t="s">
        <v>54</v>
      </c>
      <c r="H20" s="904"/>
      <c r="I20" s="905"/>
      <c r="J20" s="903" t="s">
        <v>58</v>
      </c>
      <c r="K20" s="905"/>
      <c r="L20" s="902" t="s">
        <v>61</v>
      </c>
      <c r="M20" s="50"/>
      <c r="N20" s="50"/>
      <c r="O20" s="50"/>
      <c r="P20" s="50"/>
      <c r="Q20" s="50"/>
      <c r="R20" s="50"/>
    </row>
    <row r="21" spans="2:18" s="49" customFormat="1" ht="33" x14ac:dyDescent="0.3">
      <c r="B21" s="51"/>
      <c r="C21" s="51"/>
      <c r="D21" s="494" t="s">
        <v>51</v>
      </c>
      <c r="E21" s="494" t="s">
        <v>52</v>
      </c>
      <c r="F21" s="494" t="s">
        <v>53</v>
      </c>
      <c r="G21" s="495" t="s">
        <v>55</v>
      </c>
      <c r="H21" s="495" t="s">
        <v>56</v>
      </c>
      <c r="I21" s="495" t="s">
        <v>57</v>
      </c>
      <c r="J21" s="495" t="s">
        <v>59</v>
      </c>
      <c r="K21" s="495" t="s">
        <v>60</v>
      </c>
      <c r="L21" s="902"/>
      <c r="M21" s="50"/>
      <c r="N21" s="50"/>
      <c r="O21" s="50"/>
      <c r="P21" s="50"/>
      <c r="Q21" s="50"/>
      <c r="R21" s="50"/>
    </row>
    <row r="22" spans="2:18" s="49" customFormat="1" ht="16.5" x14ac:dyDescent="0.3">
      <c r="B22" s="494" t="s">
        <v>36</v>
      </c>
      <c r="C22" s="334" t="s">
        <v>37</v>
      </c>
      <c r="D22" s="54" t="s">
        <v>776</v>
      </c>
      <c r="E22" s="54"/>
      <c r="F22" s="54"/>
      <c r="G22" s="54"/>
      <c r="H22" s="510" t="s">
        <v>776</v>
      </c>
      <c r="I22" s="54"/>
      <c r="J22" s="54"/>
      <c r="K22" s="54"/>
      <c r="L22" s="52"/>
      <c r="M22" s="50"/>
      <c r="N22" s="50"/>
      <c r="O22" s="50"/>
      <c r="P22" s="50"/>
      <c r="Q22" s="50"/>
      <c r="R22" s="50"/>
    </row>
    <row r="23" spans="2:18" s="49" customFormat="1" ht="16.5" x14ac:dyDescent="0.3">
      <c r="B23" s="718" t="s">
        <v>38</v>
      </c>
      <c r="C23" s="335" t="s">
        <v>39</v>
      </c>
      <c r="D23" s="54"/>
      <c r="E23" s="54"/>
      <c r="F23" s="510" t="s">
        <v>776</v>
      </c>
      <c r="G23" s="510" t="s">
        <v>776</v>
      </c>
      <c r="H23" s="54"/>
      <c r="I23" s="54"/>
      <c r="J23" s="55"/>
      <c r="K23" s="54"/>
      <c r="L23" s="52"/>
    </row>
    <row r="24" spans="2:18" s="49" customFormat="1" ht="16.5" x14ac:dyDescent="0.3">
      <c r="B24" s="719"/>
      <c r="C24" s="334" t="s">
        <v>40</v>
      </c>
      <c r="D24" s="54" t="s">
        <v>776</v>
      </c>
      <c r="E24" s="54"/>
      <c r="F24" s="510"/>
      <c r="G24" s="54"/>
      <c r="H24" s="510" t="s">
        <v>776</v>
      </c>
      <c r="I24" s="54"/>
      <c r="J24" s="54"/>
      <c r="K24" s="54"/>
      <c r="L24" s="52"/>
    </row>
    <row r="25" spans="2:18" s="49" customFormat="1" ht="16.5" x14ac:dyDescent="0.3">
      <c r="B25" s="778"/>
      <c r="C25" s="334" t="s">
        <v>41</v>
      </c>
      <c r="D25" s="55"/>
      <c r="E25" s="55"/>
      <c r="F25" s="510" t="s">
        <v>776</v>
      </c>
      <c r="G25" s="55"/>
      <c r="H25" s="55" t="s">
        <v>776</v>
      </c>
      <c r="I25" s="55"/>
      <c r="J25" s="55"/>
      <c r="K25" s="55"/>
      <c r="L25" s="52"/>
    </row>
    <row r="26" spans="2:18" s="49" customFormat="1" ht="16.5" x14ac:dyDescent="0.3">
      <c r="B26" s="718" t="s">
        <v>42</v>
      </c>
      <c r="C26" s="334" t="s">
        <v>43</v>
      </c>
      <c r="D26" s="55"/>
      <c r="E26" s="55"/>
      <c r="F26" s="510" t="s">
        <v>776</v>
      </c>
      <c r="G26" s="55"/>
      <c r="H26" s="55" t="s">
        <v>776</v>
      </c>
      <c r="I26" s="55"/>
      <c r="J26" s="55"/>
      <c r="K26" s="55"/>
      <c r="L26" s="52"/>
    </row>
    <row r="27" spans="2:18" s="49" customFormat="1" ht="16.5" x14ac:dyDescent="0.3">
      <c r="B27" s="719"/>
      <c r="C27" s="334" t="s">
        <v>44</v>
      </c>
      <c r="D27" s="55"/>
      <c r="E27" s="55"/>
      <c r="F27" s="510" t="s">
        <v>776</v>
      </c>
      <c r="G27" s="55" t="s">
        <v>776</v>
      </c>
      <c r="H27" s="55"/>
      <c r="I27" s="55"/>
      <c r="J27" s="55"/>
      <c r="K27" s="55"/>
      <c r="L27" s="52"/>
    </row>
    <row r="28" spans="2:18" s="49" customFormat="1" ht="16.5" x14ac:dyDescent="0.3">
      <c r="B28" s="705" t="s">
        <v>45</v>
      </c>
      <c r="C28" s="336" t="s">
        <v>46</v>
      </c>
      <c r="D28" s="55" t="s">
        <v>776</v>
      </c>
      <c r="E28" s="55"/>
      <c r="F28" s="510"/>
      <c r="G28" s="55"/>
      <c r="H28" s="55" t="s">
        <v>776</v>
      </c>
      <c r="I28" s="55"/>
      <c r="J28" s="55"/>
      <c r="K28" s="55"/>
      <c r="L28" s="52"/>
    </row>
    <row r="29" spans="2:18" s="49" customFormat="1" ht="20.25" customHeight="1" x14ac:dyDescent="0.3">
      <c r="B29" s="705"/>
      <c r="C29" s="334" t="s">
        <v>47</v>
      </c>
      <c r="D29" s="55" t="s">
        <v>776</v>
      </c>
      <c r="E29" s="55"/>
      <c r="F29" s="510"/>
      <c r="G29" s="55"/>
      <c r="H29" s="55" t="s">
        <v>776</v>
      </c>
      <c r="I29" s="55"/>
      <c r="J29" s="55"/>
      <c r="K29" s="55"/>
      <c r="L29" s="52"/>
    </row>
    <row r="30" spans="2:18" s="49" customFormat="1" ht="16.5" customHeight="1" x14ac:dyDescent="0.3">
      <c r="B30" s="494" t="s">
        <v>48</v>
      </c>
      <c r="C30" s="334" t="s">
        <v>49</v>
      </c>
      <c r="D30" s="55" t="s">
        <v>776</v>
      </c>
      <c r="E30" s="55"/>
      <c r="F30" s="510"/>
      <c r="G30" s="55"/>
      <c r="H30" s="55" t="s">
        <v>776</v>
      </c>
      <c r="I30" s="55"/>
      <c r="J30" s="55"/>
      <c r="K30" s="55"/>
      <c r="L30" s="52"/>
    </row>
    <row r="31" spans="2:18" s="49" customFormat="1" ht="59.25" customHeight="1" x14ac:dyDescent="0.3">
      <c r="B31" s="814" t="s">
        <v>994</v>
      </c>
      <c r="C31" s="500" t="s">
        <v>998</v>
      </c>
      <c r="D31" s="55"/>
      <c r="E31" s="55" t="s">
        <v>1022</v>
      </c>
      <c r="F31" s="54"/>
      <c r="G31" s="55" t="s">
        <v>776</v>
      </c>
      <c r="H31" s="55" t="s">
        <v>776</v>
      </c>
      <c r="I31" s="55"/>
      <c r="J31" s="55"/>
      <c r="K31" s="55"/>
      <c r="L31" s="52"/>
    </row>
    <row r="32" spans="2:18" s="49" customFormat="1" ht="98.25" customHeight="1" x14ac:dyDescent="0.3">
      <c r="B32" s="815"/>
      <c r="C32" s="500" t="s">
        <v>995</v>
      </c>
      <c r="D32" s="55"/>
      <c r="E32" s="55"/>
      <c r="F32" s="510" t="s">
        <v>776</v>
      </c>
      <c r="G32" s="55"/>
      <c r="H32" s="55"/>
      <c r="I32" s="55"/>
      <c r="J32" s="55"/>
      <c r="K32" s="55"/>
      <c r="L32" s="52"/>
    </row>
    <row r="33" spans="2:12" s="49" customFormat="1" ht="16.5" x14ac:dyDescent="0.3">
      <c r="B33" s="815"/>
      <c r="C33" s="500" t="s">
        <v>999</v>
      </c>
      <c r="D33" s="55"/>
      <c r="E33" s="55"/>
      <c r="F33" s="510" t="s">
        <v>776</v>
      </c>
      <c r="G33" s="55"/>
      <c r="H33" s="55"/>
      <c r="I33" s="55"/>
      <c r="J33" s="55"/>
      <c r="K33" s="55"/>
      <c r="L33" s="52"/>
    </row>
    <row r="34" spans="2:12" s="49" customFormat="1" ht="70.5" customHeight="1" x14ac:dyDescent="0.3">
      <c r="B34" s="816"/>
      <c r="C34" s="500" t="s">
        <v>1000</v>
      </c>
      <c r="D34" s="55"/>
      <c r="E34" s="55"/>
      <c r="F34" s="510" t="s">
        <v>776</v>
      </c>
      <c r="G34" s="55"/>
      <c r="H34" s="55"/>
      <c r="I34" s="55"/>
      <c r="J34" s="55"/>
      <c r="K34" s="55"/>
      <c r="L34" s="52"/>
    </row>
    <row r="35" spans="2:12" s="49" customFormat="1" ht="16.5" x14ac:dyDescent="0.3">
      <c r="B35" s="53"/>
      <c r="C35" s="29"/>
      <c r="D35" s="50"/>
      <c r="E35" s="50"/>
      <c r="F35" s="50"/>
      <c r="G35" s="50"/>
      <c r="H35" s="50"/>
      <c r="I35" s="50"/>
      <c r="J35" s="50"/>
      <c r="K35" s="50"/>
      <c r="L35" s="50"/>
    </row>
    <row r="36" spans="2:12" s="49" customFormat="1" ht="31.5" customHeight="1" x14ac:dyDescent="0.3">
      <c r="B36" s="914" t="s">
        <v>996</v>
      </c>
      <c r="C36" s="915"/>
      <c r="D36" s="915"/>
      <c r="E36" s="915"/>
      <c r="F36" s="915"/>
      <c r="G36" s="915"/>
      <c r="H36" s="916"/>
      <c r="I36" s="50"/>
      <c r="J36" s="830"/>
      <c r="K36" s="830"/>
      <c r="L36" s="830"/>
    </row>
    <row r="37" spans="2:12" s="49" customFormat="1" ht="34.5" customHeight="1" x14ac:dyDescent="0.3">
      <c r="B37" s="50"/>
      <c r="C37" s="29"/>
      <c r="D37" s="50"/>
      <c r="E37" s="50"/>
      <c r="F37" s="50"/>
      <c r="G37" s="50"/>
      <c r="H37" s="50"/>
      <c r="I37" s="50"/>
      <c r="J37" s="499"/>
      <c r="K37" s="499"/>
      <c r="L37" s="499"/>
    </row>
    <row r="38" spans="2:12" s="49" customFormat="1" ht="50.25" customHeight="1" x14ac:dyDescent="0.3">
      <c r="B38" s="901" t="s">
        <v>64</v>
      </c>
      <c r="C38" s="901"/>
      <c r="D38" s="901"/>
      <c r="E38" s="901"/>
      <c r="F38" s="901"/>
      <c r="G38" s="901"/>
      <c r="H38" s="55"/>
      <c r="I38" s="50"/>
      <c r="J38" s="917"/>
      <c r="K38" s="917"/>
      <c r="L38" s="499"/>
    </row>
    <row r="39" spans="2:12" s="49" customFormat="1" ht="30.75" customHeight="1" x14ac:dyDescent="0.3">
      <c r="B39" s="901" t="s">
        <v>65</v>
      </c>
      <c r="C39" s="901"/>
      <c r="D39" s="901"/>
      <c r="E39" s="901"/>
      <c r="F39" s="901"/>
      <c r="G39" s="901"/>
      <c r="H39" s="55"/>
      <c r="I39" s="50"/>
      <c r="J39" s="917"/>
      <c r="K39" s="917"/>
      <c r="L39" s="499"/>
    </row>
    <row r="40" spans="2:12" s="49" customFormat="1" ht="53.25" customHeight="1" x14ac:dyDescent="0.3">
      <c r="B40" s="901" t="s">
        <v>66</v>
      </c>
      <c r="C40" s="901"/>
      <c r="D40" s="901"/>
      <c r="E40" s="901"/>
      <c r="F40" s="901"/>
      <c r="G40" s="901"/>
      <c r="H40" s="55"/>
      <c r="I40" s="50"/>
      <c r="J40" s="50"/>
      <c r="K40" s="50"/>
      <c r="L40" s="50"/>
    </row>
    <row r="41" spans="2:12" s="49" customFormat="1" ht="49.5" customHeight="1" x14ac:dyDescent="0.3">
      <c r="B41" s="901" t="s">
        <v>67</v>
      </c>
      <c r="C41" s="901"/>
      <c r="D41" s="901"/>
      <c r="E41" s="901"/>
      <c r="F41" s="901"/>
      <c r="G41" s="901"/>
      <c r="H41" s="55" t="s">
        <v>776</v>
      </c>
      <c r="I41" s="50"/>
      <c r="J41" s="50"/>
      <c r="K41" s="50"/>
      <c r="L41" s="50"/>
    </row>
    <row r="42" spans="2:12" s="49" customFormat="1" ht="36" customHeight="1" x14ac:dyDescent="0.3">
      <c r="B42" s="901" t="s">
        <v>68</v>
      </c>
      <c r="C42" s="901"/>
      <c r="D42" s="901"/>
      <c r="E42" s="901"/>
      <c r="F42" s="901"/>
      <c r="G42" s="901"/>
      <c r="H42" s="55"/>
      <c r="I42" s="50"/>
      <c r="J42" s="50"/>
      <c r="K42" s="50"/>
      <c r="L42" s="50"/>
    </row>
    <row r="43" spans="2:12" s="49" customFormat="1" ht="49.5" customHeight="1" x14ac:dyDescent="0.3">
      <c r="B43" s="901" t="s">
        <v>69</v>
      </c>
      <c r="C43" s="901"/>
      <c r="D43" s="901"/>
      <c r="E43" s="901"/>
      <c r="F43" s="901"/>
      <c r="G43" s="901"/>
      <c r="H43" s="55" t="s">
        <v>776</v>
      </c>
      <c r="I43" s="50"/>
      <c r="J43" s="50"/>
      <c r="K43" s="50"/>
      <c r="L43" s="50"/>
    </row>
    <row r="44" spans="2:12" ht="34.5" customHeight="1" x14ac:dyDescent="0.3">
      <c r="B44" s="901" t="s">
        <v>70</v>
      </c>
      <c r="C44" s="901"/>
      <c r="D44" s="901"/>
      <c r="E44" s="901"/>
      <c r="F44" s="901"/>
      <c r="G44" s="901"/>
      <c r="H44" s="55"/>
      <c r="I44" s="50"/>
      <c r="J44" s="50"/>
      <c r="K44" s="50"/>
      <c r="L44" s="50"/>
    </row>
    <row r="45" spans="2:12" ht="33" customHeight="1" x14ac:dyDescent="0.3">
      <c r="B45" s="901" t="s">
        <v>71</v>
      </c>
      <c r="C45" s="901"/>
      <c r="D45" s="901"/>
      <c r="E45" s="901"/>
      <c r="F45" s="901"/>
      <c r="G45" s="901"/>
      <c r="H45" s="55"/>
      <c r="I45" s="50"/>
      <c r="J45" s="50"/>
      <c r="K45" s="50"/>
      <c r="L45" s="50"/>
    </row>
    <row r="46" spans="2:12" ht="15" customHeight="1" x14ac:dyDescent="0.25">
      <c r="B46" s="918"/>
      <c r="C46" s="918"/>
      <c r="D46" s="918"/>
      <c r="E46" s="918"/>
      <c r="F46" s="918"/>
      <c r="G46" s="918"/>
      <c r="H46" s="12"/>
      <c r="I46" s="12"/>
      <c r="J46" s="12"/>
      <c r="K46" s="12"/>
      <c r="L46" s="12"/>
    </row>
    <row r="47" spans="2:12" ht="37.5" customHeight="1" x14ac:dyDescent="0.25">
      <c r="B47" s="901" t="s">
        <v>997</v>
      </c>
      <c r="C47" s="901"/>
      <c r="D47" s="901"/>
      <c r="E47" s="901"/>
      <c r="F47" s="901"/>
      <c r="G47" s="901"/>
      <c r="H47" s="508"/>
    </row>
    <row r="48" spans="2:12" x14ac:dyDescent="0.25"/>
    <row r="49" hidden="1" x14ac:dyDescent="0.25"/>
    <row r="50" hidden="1" x14ac:dyDescent="0.25"/>
    <row r="51" hidden="1" x14ac:dyDescent="0.25"/>
    <row r="52" hidden="1" x14ac:dyDescent="0.25"/>
    <row r="53" hidden="1" x14ac:dyDescent="0.25"/>
  </sheetData>
  <sheetProtection algorithmName="SHA-512" hashValue="9stUNK122+wde7gRFqSEV4TWs+j5HWaJxhW1Ytw0e6BYQXdi0Fao/fQHkaQPPjLvT7kbvVYtzPjjtMWnu5bWuA==" saltValue="rQc5xEouuQTnpbv1pUwQ8g==" spinCount="100000" sheet="1"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R21"/>
  <sheetViews>
    <sheetView zoomScale="80" zoomScaleNormal="80" zoomScalePageLayoutView="150" workbookViewId="0">
      <pane ySplit="7" topLeftCell="A8" activePane="bottomLeft" state="frozen"/>
      <selection pane="bottomLeft" activeCell="G6" sqref="G6"/>
    </sheetView>
  </sheetViews>
  <sheetFormatPr baseColWidth="10" defaultColWidth="0" defaultRowHeight="16.5" zeroHeight="1" x14ac:dyDescent="0.3"/>
  <cols>
    <col min="1" max="1" width="24.42578125" style="49" customWidth="1"/>
    <col min="2" max="2" width="16.28515625" style="49" customWidth="1"/>
    <col min="3" max="3" width="19.42578125" style="49" customWidth="1"/>
    <col min="4" max="4" width="15.42578125" style="49" customWidth="1"/>
    <col min="5" max="5" width="18.28515625" style="49" customWidth="1"/>
    <col min="6" max="6" width="15.140625" style="49" customWidth="1"/>
    <col min="7" max="7" width="14.42578125" style="49" customWidth="1"/>
    <col min="8" max="8" width="19.28515625" style="49" customWidth="1"/>
    <col min="9" max="9" width="10.85546875" style="49" bestFit="1" customWidth="1"/>
    <col min="10" max="10" width="11.7109375" style="49" customWidth="1"/>
    <col min="11" max="11" width="13.42578125" style="49" hidden="1" customWidth="1"/>
    <col min="12" max="12" width="35.140625" style="49" hidden="1" customWidth="1"/>
    <col min="13" max="13" width="19.42578125" style="49" hidden="1" customWidth="1"/>
    <col min="14" max="15" width="16.42578125" style="49" hidden="1" customWidth="1"/>
    <col min="16" max="16" width="18.42578125" style="49" hidden="1" customWidth="1"/>
    <col min="17" max="17" width="20" style="49" hidden="1" customWidth="1"/>
    <col min="18" max="16384" width="11.42578125" style="49" hidden="1"/>
  </cols>
  <sheetData>
    <row r="1" spans="1:18" s="4" customFormat="1" ht="15" x14ac:dyDescent="0.25">
      <c r="A1" s="310"/>
      <c r="B1" s="310"/>
      <c r="C1" s="310"/>
      <c r="D1" s="310"/>
      <c r="E1" s="310"/>
      <c r="F1" s="310"/>
      <c r="G1" s="310"/>
      <c r="H1" s="310"/>
      <c r="I1" s="310"/>
      <c r="J1" s="310"/>
    </row>
    <row r="2" spans="1:18" s="4" customFormat="1" ht="15" x14ac:dyDescent="0.25">
      <c r="A2" s="310"/>
      <c r="B2" s="310"/>
      <c r="C2" s="310"/>
      <c r="D2" s="310"/>
      <c r="E2" s="310"/>
      <c r="F2" s="310"/>
      <c r="G2" s="310"/>
      <c r="H2" s="317" t="s">
        <v>1</v>
      </c>
      <c r="I2" s="318" t="s">
        <v>6</v>
      </c>
      <c r="J2" s="310"/>
    </row>
    <row r="3" spans="1:18" s="4" customFormat="1" ht="15" x14ac:dyDescent="0.25">
      <c r="A3" s="310"/>
      <c r="B3" s="324"/>
      <c r="C3" s="324"/>
      <c r="D3" s="324"/>
      <c r="E3" s="324"/>
      <c r="F3" s="324"/>
      <c r="G3" s="310"/>
      <c r="H3" s="319" t="s">
        <v>3</v>
      </c>
      <c r="I3" s="320">
        <v>7</v>
      </c>
      <c r="J3" s="310"/>
    </row>
    <row r="4" spans="1:18" s="4" customFormat="1" ht="15" x14ac:dyDescent="0.25">
      <c r="A4" s="310"/>
      <c r="B4" s="324"/>
      <c r="C4" s="324"/>
      <c r="D4" s="324"/>
      <c r="E4" s="324"/>
      <c r="F4" s="324"/>
      <c r="G4" s="310"/>
      <c r="H4" s="317" t="s">
        <v>4</v>
      </c>
      <c r="I4" s="321">
        <v>44250</v>
      </c>
      <c r="J4" s="310"/>
    </row>
    <row r="5" spans="1:18" s="4" customFormat="1" ht="15" x14ac:dyDescent="0.25">
      <c r="A5" s="310"/>
      <c r="B5" s="324"/>
      <c r="C5" s="324"/>
      <c r="D5" s="324"/>
      <c r="E5" s="324"/>
      <c r="F5" s="324"/>
      <c r="G5" s="310"/>
      <c r="H5" s="317" t="s">
        <v>5</v>
      </c>
      <c r="I5" s="318" t="s">
        <v>85</v>
      </c>
      <c r="J5" s="310"/>
    </row>
    <row r="6" spans="1:18" s="4" customFormat="1" ht="15" x14ac:dyDescent="0.25">
      <c r="A6" s="310"/>
      <c r="B6" s="310"/>
      <c r="C6" s="310"/>
      <c r="D6" s="310"/>
      <c r="E6" s="310"/>
      <c r="F6" s="310"/>
      <c r="G6" s="310"/>
      <c r="H6" s="310"/>
      <c r="I6" s="310"/>
      <c r="J6" s="310"/>
    </row>
    <row r="7" spans="1:18" s="4" customFormat="1" ht="31.5" customHeight="1" x14ac:dyDescent="0.25">
      <c r="A7" s="310"/>
      <c r="B7" s="325"/>
      <c r="C7" s="325"/>
      <c r="D7" s="325"/>
      <c r="E7" s="325"/>
      <c r="F7" s="325"/>
      <c r="G7" s="325"/>
      <c r="H7" s="325"/>
      <c r="I7" s="325"/>
      <c r="J7" s="310"/>
      <c r="K7" s="5"/>
    </row>
    <row r="8" spans="1:18" s="8" customFormat="1" ht="15" x14ac:dyDescent="0.25">
      <c r="B8" s="10"/>
    </row>
    <row r="9" spans="1:18" s="46" customFormat="1" ht="30.95" customHeight="1" x14ac:dyDescent="0.25">
      <c r="B9" s="906" t="s">
        <v>932</v>
      </c>
      <c r="C9" s="907"/>
      <c r="D9" s="750" t="str">
        <f>'PDI-01'!E13</f>
        <v>Gestión del contexto y visibilidad nacional e internacional</v>
      </c>
      <c r="E9" s="750"/>
      <c r="F9" s="750"/>
      <c r="G9" s="750"/>
      <c r="H9" s="750"/>
    </row>
    <row r="10" spans="1:18" s="46" customFormat="1" ht="6.75" customHeight="1" x14ac:dyDescent="0.25">
      <c r="B10" s="407"/>
      <c r="C10" s="408"/>
      <c r="D10" s="408"/>
      <c r="E10" s="408"/>
      <c r="F10" s="408"/>
      <c r="G10" s="408"/>
      <c r="H10" s="408"/>
    </row>
    <row r="11" spans="1:18" s="46" customFormat="1" ht="30.95" customHeight="1" x14ac:dyDescent="0.25">
      <c r="B11" s="906" t="s">
        <v>962</v>
      </c>
      <c r="C11" s="907"/>
      <c r="D11" s="923" t="str">
        <f>'PDI-01'!E15</f>
        <v>Procesos asociados al desarrollo sostenible, la competitividad y la movilización social</v>
      </c>
      <c r="E11" s="923"/>
      <c r="F11" s="923"/>
      <c r="G11" s="923"/>
      <c r="H11" s="923"/>
    </row>
    <row r="12" spans="1:18" s="46" customFormat="1" ht="6.75" customHeight="1" x14ac:dyDescent="0.25">
      <c r="B12" s="47"/>
      <c r="C12" s="48"/>
      <c r="D12" s="528"/>
      <c r="E12" s="528"/>
      <c r="F12" s="528"/>
      <c r="G12" s="528"/>
      <c r="H12" s="47"/>
    </row>
    <row r="13" spans="1:18" s="46" customFormat="1" ht="30.95" customHeight="1" x14ac:dyDescent="0.25">
      <c r="B13" s="906" t="s">
        <v>12</v>
      </c>
      <c r="C13" s="907"/>
      <c r="D13" s="923" t="str">
        <f>'PDI-01'!E11</f>
        <v>Procesos de gestión que aportan a la integración académica, el desarrollo sostenible y la competitividad nacional (PDI2028 – GCV - 25)</v>
      </c>
      <c r="E13" s="923"/>
      <c r="F13" s="923"/>
      <c r="G13" s="923"/>
      <c r="H13" s="923"/>
    </row>
    <row r="14" spans="1:18" ht="29.25" customHeight="1" x14ac:dyDescent="0.3">
      <c r="B14" s="56"/>
      <c r="C14" s="56"/>
      <c r="D14" s="56"/>
      <c r="E14" s="56"/>
      <c r="F14" s="56"/>
      <c r="G14" s="56"/>
      <c r="H14" s="56"/>
    </row>
    <row r="15" spans="1:18" ht="84.75" customHeight="1" x14ac:dyDescent="0.3">
      <c r="B15" s="924" t="s">
        <v>72</v>
      </c>
      <c r="C15" s="722"/>
      <c r="D15" s="920" t="s">
        <v>802</v>
      </c>
      <c r="E15" s="921"/>
      <c r="F15" s="921"/>
      <c r="G15" s="921"/>
      <c r="H15" s="922"/>
    </row>
    <row r="16" spans="1:18" ht="27" customHeight="1" x14ac:dyDescent="0.3">
      <c r="B16" s="705" t="s">
        <v>73</v>
      </c>
      <c r="C16" s="705"/>
      <c r="D16" s="705"/>
      <c r="E16" s="705"/>
      <c r="F16" s="705"/>
      <c r="G16" s="705"/>
      <c r="H16" s="705"/>
      <c r="I16" s="53"/>
      <c r="J16" s="53"/>
      <c r="K16" s="53"/>
      <c r="L16" s="53"/>
      <c r="M16" s="50"/>
      <c r="N16" s="50"/>
      <c r="O16" s="50"/>
      <c r="P16" s="50"/>
      <c r="Q16" s="50"/>
      <c r="R16" s="50"/>
    </row>
    <row r="17" spans="2:18" ht="11.25" customHeight="1" x14ac:dyDescent="0.3">
      <c r="B17" s="28"/>
      <c r="C17" s="28"/>
      <c r="D17" s="28"/>
      <c r="E17" s="28"/>
      <c r="F17" s="28"/>
      <c r="G17" s="28"/>
      <c r="H17" s="28"/>
      <c r="I17" s="35"/>
      <c r="J17" s="35"/>
      <c r="K17" s="35"/>
      <c r="N17" s="50"/>
      <c r="O17" s="50"/>
      <c r="P17" s="50"/>
      <c r="Q17" s="50"/>
      <c r="R17" s="50"/>
    </row>
    <row r="18" spans="2:18" ht="118.5" customHeight="1" x14ac:dyDescent="0.3">
      <c r="B18" s="705" t="s">
        <v>75</v>
      </c>
      <c r="C18" s="705"/>
      <c r="D18" s="919" t="s">
        <v>1153</v>
      </c>
      <c r="E18" s="919"/>
      <c r="F18" s="919"/>
      <c r="G18" s="919"/>
      <c r="H18" s="919"/>
    </row>
    <row r="19" spans="2:18" ht="78" customHeight="1" x14ac:dyDescent="0.3">
      <c r="B19" s="705" t="s">
        <v>74</v>
      </c>
      <c r="C19" s="705"/>
      <c r="D19" s="919" t="s">
        <v>1040</v>
      </c>
      <c r="E19" s="919"/>
      <c r="F19" s="919"/>
      <c r="G19" s="919"/>
      <c r="H19" s="919"/>
    </row>
    <row r="20" spans="2:18" x14ac:dyDescent="0.3"/>
    <row r="21" spans="2:18" x14ac:dyDescent="0.3"/>
  </sheetData>
  <sheetProtection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85"/>
  <sheetViews>
    <sheetView zoomScale="80" zoomScaleNormal="80" workbookViewId="0">
      <selection activeCell="G6" sqref="G6"/>
    </sheetView>
  </sheetViews>
  <sheetFormatPr baseColWidth="10" defaultColWidth="0" defaultRowHeight="15" customHeight="1" zeroHeight="1" x14ac:dyDescent="0.25"/>
  <cols>
    <col min="1" max="1" width="38.42578125" style="17" customWidth="1"/>
    <col min="2" max="2" width="20.28515625" style="17" customWidth="1"/>
    <col min="3" max="3" width="20" style="17" customWidth="1"/>
    <col min="4" max="4" width="23.42578125" style="17" customWidth="1"/>
    <col min="5" max="5" width="18.85546875" style="17" customWidth="1"/>
    <col min="6" max="6" width="20" style="17" customWidth="1"/>
    <col min="7" max="7" width="19.28515625" style="17" customWidth="1"/>
    <col min="8" max="8" width="19.85546875" style="17" customWidth="1"/>
    <col min="9" max="9" width="42.140625" style="17" customWidth="1"/>
    <col min="10" max="10" width="37.28515625" style="17" customWidth="1"/>
    <col min="11" max="11" width="13.7109375" style="17" customWidth="1"/>
    <col min="12" max="12" width="6.7109375" style="305" hidden="1" customWidth="1"/>
    <col min="13" max="13" width="12" style="17" hidden="1" customWidth="1"/>
    <col min="14" max="14" width="19" style="17" hidden="1" customWidth="1"/>
    <col min="15" max="15" width="23.5703125" style="17" hidden="1" customWidth="1"/>
    <col min="16" max="16" width="30" style="17" hidden="1" customWidth="1"/>
    <col min="17" max="17" width="22" style="17" hidden="1" customWidth="1"/>
    <col min="18" max="18" width="20.42578125" style="17" hidden="1" customWidth="1"/>
    <col min="19" max="20" width="29.7109375" style="17" hidden="1" customWidth="1"/>
    <col min="21" max="21" width="7.7109375" style="17" hidden="1" customWidth="1"/>
    <col min="22" max="16384" width="29.7109375" style="17" hidden="1"/>
  </cols>
  <sheetData>
    <row r="1" spans="1:21" s="4" customFormat="1" x14ac:dyDescent="0.25">
      <c r="A1" s="310"/>
      <c r="B1" s="310"/>
      <c r="C1" s="310"/>
      <c r="D1" s="310"/>
      <c r="E1" s="310"/>
      <c r="F1" s="310"/>
      <c r="G1" s="310"/>
      <c r="H1" s="310"/>
      <c r="I1" s="310"/>
      <c r="J1" s="310"/>
      <c r="K1" s="310"/>
      <c r="L1" s="329"/>
      <c r="M1" s="310"/>
      <c r="N1" s="310"/>
      <c r="O1" s="310"/>
      <c r="P1" s="310"/>
      <c r="U1" s="14"/>
    </row>
    <row r="2" spans="1:21" s="4" customFormat="1" x14ac:dyDescent="0.25">
      <c r="A2" s="310"/>
      <c r="B2" s="310"/>
      <c r="C2" s="310"/>
      <c r="D2" s="310"/>
      <c r="E2" s="310"/>
      <c r="F2" s="310"/>
      <c r="G2" s="310"/>
      <c r="H2" s="310"/>
      <c r="I2" s="310"/>
      <c r="J2" s="317" t="s">
        <v>1</v>
      </c>
      <c r="K2" s="318" t="s">
        <v>6</v>
      </c>
      <c r="L2" s="310"/>
      <c r="M2" s="310"/>
      <c r="N2" s="310"/>
      <c r="O2" s="310"/>
      <c r="P2" s="310"/>
      <c r="Q2" s="310"/>
      <c r="R2" s="310"/>
      <c r="S2" s="310"/>
      <c r="T2" s="310"/>
      <c r="U2" s="14"/>
    </row>
    <row r="3" spans="1:21" s="4" customFormat="1" x14ac:dyDescent="0.25">
      <c r="A3" s="310"/>
      <c r="B3" s="310"/>
      <c r="C3" s="310"/>
      <c r="D3" s="310"/>
      <c r="E3" s="310"/>
      <c r="F3" s="310"/>
      <c r="G3" s="310"/>
      <c r="H3" s="310"/>
      <c r="I3" s="310"/>
      <c r="J3" s="319" t="s">
        <v>3</v>
      </c>
      <c r="K3" s="320">
        <v>7</v>
      </c>
      <c r="L3" s="310"/>
      <c r="M3" s="310"/>
      <c r="N3" s="310"/>
      <c r="O3" s="310"/>
      <c r="P3" s="310"/>
      <c r="Q3" s="310"/>
      <c r="R3" s="310"/>
      <c r="S3" s="310"/>
      <c r="T3" s="310"/>
      <c r="U3" s="14"/>
    </row>
    <row r="4" spans="1:21" s="4" customFormat="1" x14ac:dyDescent="0.25">
      <c r="A4" s="310"/>
      <c r="B4" s="310"/>
      <c r="C4" s="310"/>
      <c r="D4" s="310"/>
      <c r="E4" s="310"/>
      <c r="F4" s="310"/>
      <c r="G4" s="310"/>
      <c r="H4" s="310"/>
      <c r="I4" s="310"/>
      <c r="J4" s="317" t="s">
        <v>4</v>
      </c>
      <c r="K4" s="321">
        <v>44250</v>
      </c>
      <c r="L4" s="310"/>
      <c r="M4" s="310"/>
      <c r="N4" s="310"/>
      <c r="O4" s="310"/>
      <c r="P4" s="310"/>
      <c r="Q4" s="310"/>
      <c r="R4" s="310"/>
      <c r="S4" s="310"/>
      <c r="T4" s="310"/>
      <c r="U4" s="14"/>
    </row>
    <row r="5" spans="1:21" s="4" customFormat="1" x14ac:dyDescent="0.25">
      <c r="A5" s="310"/>
      <c r="B5" s="310"/>
      <c r="C5" s="310"/>
      <c r="D5" s="310"/>
      <c r="E5" s="310"/>
      <c r="F5" s="310"/>
      <c r="G5" s="310"/>
      <c r="H5" s="310"/>
      <c r="I5" s="310"/>
      <c r="J5" s="317" t="s">
        <v>5</v>
      </c>
      <c r="K5" s="318" t="s">
        <v>86</v>
      </c>
      <c r="L5" s="310"/>
      <c r="M5" s="310"/>
      <c r="N5" s="310"/>
      <c r="O5" s="310"/>
      <c r="P5" s="310"/>
      <c r="Q5" s="310"/>
      <c r="R5" s="310"/>
      <c r="S5" s="310"/>
      <c r="T5" s="310"/>
      <c r="U5" s="14"/>
    </row>
    <row r="6" spans="1:21" s="4" customFormat="1" x14ac:dyDescent="0.25">
      <c r="A6" s="310"/>
      <c r="B6" s="310"/>
      <c r="C6" s="310"/>
      <c r="D6" s="310"/>
      <c r="E6" s="310"/>
      <c r="F6" s="310"/>
      <c r="G6" s="310"/>
      <c r="H6" s="310"/>
      <c r="I6" s="310"/>
      <c r="J6" s="310"/>
      <c r="K6" s="310"/>
      <c r="L6" s="329"/>
      <c r="M6" s="310"/>
      <c r="N6" s="310"/>
      <c r="O6" s="310"/>
      <c r="P6" s="310"/>
      <c r="Q6" s="310"/>
      <c r="R6" s="310"/>
      <c r="S6" s="310"/>
      <c r="T6" s="310"/>
      <c r="U6" s="14"/>
    </row>
    <row r="7" spans="1:21" s="4" customFormat="1" x14ac:dyDescent="0.25">
      <c r="A7" s="310"/>
      <c r="B7" s="310"/>
      <c r="C7" s="310"/>
      <c r="D7" s="310"/>
      <c r="E7" s="310"/>
      <c r="F7" s="310"/>
      <c r="G7" s="310"/>
      <c r="H7" s="310"/>
      <c r="I7" s="310"/>
      <c r="J7" s="310"/>
      <c r="K7" s="310"/>
      <c r="L7" s="329"/>
      <c r="M7" s="310"/>
      <c r="N7" s="310"/>
      <c r="O7" s="310"/>
      <c r="P7" s="310"/>
      <c r="Q7" s="310"/>
      <c r="R7" s="310"/>
      <c r="S7" s="310"/>
      <c r="T7" s="310"/>
      <c r="U7" s="14"/>
    </row>
    <row r="8" spans="1:21" s="15" customFormat="1" x14ac:dyDescent="0.25">
      <c r="A8" s="11"/>
      <c r="B8" s="11"/>
      <c r="C8" s="11"/>
      <c r="D8" s="11"/>
      <c r="E8" s="11"/>
      <c r="F8" s="11"/>
      <c r="G8" s="11"/>
      <c r="H8" s="11"/>
      <c r="I8" s="11"/>
      <c r="J8" s="11"/>
      <c r="K8" s="11"/>
      <c r="L8" s="304"/>
      <c r="M8" s="11"/>
      <c r="N8" s="11"/>
      <c r="O8" s="11"/>
      <c r="P8" s="11"/>
      <c r="Q8" s="14"/>
      <c r="R8" s="14"/>
      <c r="S8" s="14"/>
      <c r="T8" s="14"/>
      <c r="U8" s="14"/>
    </row>
    <row r="9" spans="1:21" s="18" customFormat="1" ht="32.25" customHeight="1" x14ac:dyDescent="0.3">
      <c r="A9" s="536" t="s">
        <v>9</v>
      </c>
      <c r="B9" s="797" t="s">
        <v>87</v>
      </c>
      <c r="C9" s="797"/>
      <c r="D9" s="797"/>
      <c r="E9" s="797"/>
      <c r="F9" s="797"/>
      <c r="G9" s="797"/>
      <c r="H9" s="797"/>
      <c r="I9" s="797"/>
      <c r="J9" s="797"/>
      <c r="K9" s="537"/>
      <c r="L9" s="537"/>
      <c r="M9" s="538"/>
      <c r="N9" s="539"/>
      <c r="O9" s="539"/>
      <c r="P9" s="539"/>
      <c r="Q9" s="539"/>
      <c r="R9" s="539"/>
      <c r="S9" s="539"/>
      <c r="T9" s="539"/>
      <c r="U9" s="57"/>
    </row>
    <row r="10" spans="1:21" s="18" customFormat="1" ht="16.5" x14ac:dyDescent="0.3">
      <c r="A10" s="925" t="s">
        <v>8</v>
      </c>
      <c r="B10" s="925"/>
      <c r="C10" s="925"/>
      <c r="D10" s="925"/>
      <c r="E10" s="925"/>
      <c r="F10" s="925"/>
      <c r="G10" s="925"/>
      <c r="H10" s="925"/>
      <c r="I10" s="925"/>
      <c r="J10" s="925"/>
      <c r="K10" s="540"/>
      <c r="L10" s="540"/>
      <c r="M10" s="541"/>
      <c r="N10" s="541"/>
      <c r="O10" s="541"/>
      <c r="P10" s="541"/>
      <c r="Q10" s="541"/>
      <c r="R10" s="541"/>
      <c r="S10" s="541"/>
      <c r="T10" s="542"/>
      <c r="U10" s="57"/>
    </row>
    <row r="11" spans="1:21" ht="16.5" x14ac:dyDescent="0.25">
      <c r="A11" s="28"/>
    </row>
    <row r="12" spans="1:21" x14ac:dyDescent="0.25"/>
    <row r="13" spans="1:21" ht="16.5" customHeight="1" x14ac:dyDescent="0.25">
      <c r="A13" s="926" t="s">
        <v>3</v>
      </c>
      <c r="B13" s="926" t="s">
        <v>1154</v>
      </c>
      <c r="C13" s="926" t="s">
        <v>1155</v>
      </c>
      <c r="D13" s="926" t="s">
        <v>1159</v>
      </c>
      <c r="E13" s="927" t="s">
        <v>1156</v>
      </c>
      <c r="F13" s="927"/>
      <c r="G13" s="927"/>
      <c r="H13" s="928"/>
      <c r="I13" s="926" t="s">
        <v>1157</v>
      </c>
      <c r="J13" s="926" t="s">
        <v>1158</v>
      </c>
      <c r="L13" s="17"/>
      <c r="M13" s="305"/>
    </row>
    <row r="14" spans="1:21" ht="82.5" x14ac:dyDescent="0.25">
      <c r="A14" s="926"/>
      <c r="B14" s="926"/>
      <c r="C14" s="926"/>
      <c r="D14" s="926"/>
      <c r="E14" s="543" t="s">
        <v>1160</v>
      </c>
      <c r="F14" s="544" t="s">
        <v>1161</v>
      </c>
      <c r="G14" s="544" t="s">
        <v>1162</v>
      </c>
      <c r="H14" s="544" t="s">
        <v>1163</v>
      </c>
      <c r="I14" s="926"/>
      <c r="J14" s="926"/>
      <c r="L14" s="17"/>
      <c r="M14" s="305"/>
    </row>
    <row r="15" spans="1:21" ht="16.5" x14ac:dyDescent="0.25">
      <c r="A15" s="545">
        <v>1</v>
      </c>
      <c r="B15" s="546"/>
      <c r="C15" s="547"/>
      <c r="D15" s="547"/>
      <c r="E15" s="547"/>
      <c r="F15" s="547"/>
      <c r="G15" s="547"/>
      <c r="H15" s="547"/>
      <c r="I15" s="546"/>
      <c r="J15" s="546"/>
      <c r="L15" s="17"/>
      <c r="M15" s="305" t="s">
        <v>1164</v>
      </c>
    </row>
    <row r="16" spans="1:21" ht="16.5" x14ac:dyDescent="0.25">
      <c r="A16" s="61"/>
      <c r="B16" s="61"/>
      <c r="C16" s="61"/>
      <c r="D16" s="547"/>
      <c r="E16" s="61"/>
      <c r="F16" s="61"/>
      <c r="G16" s="61"/>
      <c r="H16" s="61"/>
      <c r="I16" s="61"/>
      <c r="J16" s="61"/>
      <c r="M16" s="17" t="s">
        <v>962</v>
      </c>
    </row>
    <row r="17" spans="1:13" ht="16.5" x14ac:dyDescent="0.25">
      <c r="A17" s="61"/>
      <c r="B17" s="61"/>
      <c r="C17" s="61"/>
      <c r="D17" s="547"/>
      <c r="E17" s="61"/>
      <c r="F17" s="61"/>
      <c r="G17" s="61"/>
      <c r="H17" s="61"/>
      <c r="I17" s="61"/>
      <c r="J17" s="61"/>
      <c r="M17" s="17" t="s">
        <v>1165</v>
      </c>
    </row>
    <row r="18" spans="1:13" ht="16.5" x14ac:dyDescent="0.25">
      <c r="A18" s="61"/>
      <c r="B18" s="61"/>
      <c r="C18" s="61"/>
      <c r="D18" s="547"/>
      <c r="E18" s="61"/>
      <c r="F18" s="61"/>
      <c r="G18" s="61"/>
      <c r="H18" s="61"/>
      <c r="I18" s="61"/>
      <c r="J18" s="61"/>
      <c r="M18" s="17" t="s">
        <v>1166</v>
      </c>
    </row>
    <row r="19" spans="1:13" ht="16.5" x14ac:dyDescent="0.25">
      <c r="A19" s="61"/>
      <c r="B19" s="61"/>
      <c r="C19" s="61"/>
      <c r="D19" s="547"/>
      <c r="E19" s="61"/>
      <c r="F19" s="61"/>
      <c r="G19" s="61"/>
      <c r="H19" s="61"/>
      <c r="I19" s="61"/>
      <c r="J19" s="61"/>
    </row>
    <row r="20" spans="1:13" ht="16.5" x14ac:dyDescent="0.25">
      <c r="A20" s="61"/>
      <c r="B20" s="61"/>
      <c r="C20" s="61"/>
      <c r="D20" s="547"/>
      <c r="E20" s="61"/>
      <c r="F20" s="61"/>
      <c r="G20" s="61"/>
      <c r="H20" s="61"/>
      <c r="I20" s="61"/>
      <c r="J20" s="61"/>
    </row>
    <row r="21" spans="1:13" ht="16.5" x14ac:dyDescent="0.25">
      <c r="A21" s="61"/>
      <c r="B21" s="61"/>
      <c r="C21" s="61"/>
      <c r="D21" s="547"/>
      <c r="E21" s="61"/>
      <c r="F21" s="61"/>
      <c r="G21" s="61"/>
      <c r="H21" s="61"/>
      <c r="I21" s="61"/>
      <c r="J21" s="61"/>
    </row>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sheetData>
  <mergeCells count="9">
    <mergeCell ref="B9:J9"/>
    <mergeCell ref="A10:J10"/>
    <mergeCell ref="A13:A14"/>
    <mergeCell ref="B13:B14"/>
    <mergeCell ref="C13:C14"/>
    <mergeCell ref="I13:I14"/>
    <mergeCell ref="J13:J14"/>
    <mergeCell ref="D13:D14"/>
    <mergeCell ref="E13:H13"/>
  </mergeCells>
  <conditionalFormatting sqref="E15:G21">
    <cfRule type="expression" dxfId="0" priority="1">
      <formula>OR($D15="Pilar",$D15="Programa")</formula>
    </cfRule>
  </conditionalFormatting>
  <dataValidations count="1">
    <dataValidation type="list" allowBlank="1" showInputMessage="1" showErrorMessage="1" sqref="D15:D21">
      <formula1>$M$14:$M$18</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F65881311F244BB9B7C9C1E7A5DD15" ma:contentTypeVersion="14" ma:contentTypeDescription="Create a new document." ma:contentTypeScope="" ma:versionID="78e8e9d032d2eaefbda70bd19667faa2">
  <xsd:schema xmlns:xsd="http://www.w3.org/2001/XMLSchema" xmlns:xs="http://www.w3.org/2001/XMLSchema" xmlns:p="http://schemas.microsoft.com/office/2006/metadata/properties" xmlns:ns3="bad8f59e-3461-44de-beae-ec124f0edd9e" targetNamespace="http://schemas.microsoft.com/office/2006/metadata/properties" ma:root="true" ma:fieldsID="c70863e1d0b87a47083efbc22588dd1b" ns3:_="">
    <xsd:import namespace="bad8f59e-3461-44de-beae-ec124f0edd9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8f59e-3461-44de-beae-ec124f0edd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58B571-5A8F-47FA-BD00-9E2000A544BF}">
  <ds:schemaRefs>
    <ds:schemaRef ds:uri="http://schemas.microsoft.com/office/2006/documentManagement/types"/>
    <ds:schemaRef ds:uri="http://schemas.microsoft.com/office/infopath/2007/PartnerControls"/>
    <ds:schemaRef ds:uri="bad8f59e-3461-44de-beae-ec124f0edd9e"/>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16D1C9B-6033-463C-8318-0DF215AD2EB5}">
  <ds:schemaRefs>
    <ds:schemaRef ds:uri="http://schemas.microsoft.com/sharepoint/v3/contenttype/forms"/>
  </ds:schemaRefs>
</ds:datastoreItem>
</file>

<file path=customXml/itemProps3.xml><?xml version="1.0" encoding="utf-8"?>
<ds:datastoreItem xmlns:ds="http://schemas.openxmlformats.org/officeDocument/2006/customXml" ds:itemID="{ABA2E2A6-FD85-44AE-9345-6F1A3FF47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8f59e-3461-44de-beae-ec124f0edd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35</vt:i4>
      </vt:variant>
    </vt:vector>
  </HeadingPairs>
  <TitlesOfParts>
    <vt:vector size="47" baseType="lpstr">
      <vt:lpstr>Índice</vt:lpstr>
      <vt:lpstr>PDI-01</vt:lpstr>
      <vt:lpstr>PDI-02</vt:lpstr>
      <vt:lpstr>PDI-03</vt:lpstr>
      <vt:lpstr>PDI-04</vt:lpstr>
      <vt:lpstr>PDI-04 Ini</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Usuario UTP</cp:lastModifiedBy>
  <cp:lastPrinted>2012-07-13T21:41:37Z</cp:lastPrinted>
  <dcterms:created xsi:type="dcterms:W3CDTF">2011-11-24T16:12:35Z</dcterms:created>
  <dcterms:modified xsi:type="dcterms:W3CDTF">2025-03-28T16:34:14Z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0x01010023F65881311F244BB9B7C9C1E7A5DD15</vt:lpwstr>
  </property>
</Properties>
</file>