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OD\OneDrive - Universidad Tecnológica de Pereira\04. 2024\7. Portafolio Py actualizado 2024\Portafolio actualizado PDI04\GCVNI\"/>
    </mc:Choice>
  </mc:AlternateContent>
  <bookViews>
    <workbookView xWindow="0" yWindow="0" windowWidth="20490" windowHeight="7755" tabRatio="721"/>
  </bookViews>
  <sheets>
    <sheet name="Índice" sheetId="15" r:id="rId1"/>
    <sheet name="PDI-01" sheetId="2" r:id="rId2"/>
    <sheet name="PDI-02" sheetId="3" r:id="rId3"/>
    <sheet name="PDI-03" sheetId="4" r:id="rId4"/>
    <sheet name="PDI-04" sheetId="21" r:id="rId5"/>
    <sheet name="PDI-04 Ini" sheetId="8" state="hidden" r:id="rId6"/>
    <sheet name="PDI-05" sheetId="9" r:id="rId7"/>
    <sheet name="PDI-06" sheetId="10" r:id="rId8"/>
    <sheet name="PDI-07" sheetId="20" r:id="rId9"/>
    <sheet name="BD_Ref" sheetId="17" state="hidden" r:id="rId10"/>
    <sheet name="Ind_Obj" sheetId="18" state="hidden" r:id="rId11"/>
    <sheet name="Ind_Com" sheetId="19" state="hidden" r:id="rId12"/>
  </sheets>
  <externalReferences>
    <externalReference r:id="rId13"/>
    <externalReference r:id="rId14"/>
  </externalReferences>
  <definedNames>
    <definedName name="_xlnm.Print_Area" localSheetId="2">'PDI-02'!$A$4:$I$15</definedName>
    <definedName name="_xlnm.Print_Area" localSheetId="5">'PDI-04 Ini'!#REF!</definedName>
    <definedName name="CGTC">BD_Ref!$C$64:$C$66</definedName>
    <definedName name="CV">BD_Ref!$C$76:$C$79</definedName>
    <definedName name="DEPENDENCIAS">OFFSET(#REF!,0,0,COUNTA(#REF!),COUNTA(#REF!))</definedName>
    <definedName name="EA">BD_Ref!$C$58:$C$63</definedName>
    <definedName name="FACTOR1">BD_Ref!$E$6:$E$8</definedName>
    <definedName name="FACTOR10">BD_Ref!$E$30:$E$32</definedName>
    <definedName name="FACTOR11">BD_Ref!$E$33:$E$34</definedName>
    <definedName name="FACTOR12">BD_Ref!$E$35</definedName>
    <definedName name="FACTOR2">BD_Ref!$E$9:$E$11</definedName>
    <definedName name="FACTOR3">BD_Ref!$E$12:$E$16</definedName>
    <definedName name="FACTOR4">BD_Ref!$E$17:$E$19</definedName>
    <definedName name="FACTOR5">BD_Ref!$E$20:$E$21</definedName>
    <definedName name="FACTOR6">BD_Ref!$E$22:$E$23</definedName>
    <definedName name="FACTOR7">BD_Ref!$E$24:$E$25</definedName>
    <definedName name="FACTOR8">BD_Ref!$E$26:$E$28</definedName>
    <definedName name="FACTOR9">BD_Ref!$E$29</definedName>
    <definedName name="FACTORES">BD_Ref!$A$6:$A$17</definedName>
    <definedName name="GC">BD_Ref!$C$67:$C$70</definedName>
    <definedName name="GSI">BD_Ref!$C$71:$C$75</definedName>
    <definedName name="INDCALI">Ind_Com!$C$103:$C$107</definedName>
    <definedName name="INDCBIE">Ind_Com!$C$57:$C$68</definedName>
    <definedName name="INDCCOB">Ind_Com!$C$22:$C$56</definedName>
    <definedName name="INDCDES">Ind_Com!$C$3:$C$21</definedName>
    <definedName name="INDCIMP">Ind_Com!$C$99:$C$102</definedName>
    <definedName name="INDCINT">Ind_Com!$C$83:$C$98</definedName>
    <definedName name="INDCINV">Ind_Com!$C$69:$C$82</definedName>
    <definedName name="INDOALI">Ind_Obj!$B$18:$B$19</definedName>
    <definedName name="INDOBIE">Ind_Obj!$B$10:$B$11</definedName>
    <definedName name="INDOCOB">Ind_Obj!$B$4:$B$9</definedName>
    <definedName name="INDODES">Ind_Obj!$B$3</definedName>
    <definedName name="INDOIMP">Ind_Obj!$B$17</definedName>
    <definedName name="INDOINT">Ind_Obj!$B$16</definedName>
    <definedName name="INDOINV">Ind_Obj!$B$12:$B$15</definedName>
    <definedName name="MACROPROCESOS">BD_Ref!$A$38:$A$47</definedName>
    <definedName name="OBJPDI">BD_Ref!$A$50:$A$54</definedName>
    <definedName name="PROYECTOS">OFFSET(#REF!,0,0,COUNTA(#REF!),COUNTA(#REF!))</definedName>
    <definedName name="RESPONSABLES">OFFSET(#REF!,0,0,COUNTA(#REF!),COUNTA(#REF!))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84" i="21" l="1"/>
  <c r="C169" i="21"/>
  <c r="C173" i="21" s="1"/>
  <c r="G197" i="21" s="1"/>
  <c r="G201" i="21" s="1"/>
  <c r="C154" i="21"/>
  <c r="C139" i="21"/>
  <c r="E139" i="21" s="1"/>
  <c r="E143" i="21" s="1"/>
  <c r="C124" i="21"/>
  <c r="C110" i="21"/>
  <c r="D188" i="21"/>
  <c r="E184" i="21"/>
  <c r="E188" i="21" s="1"/>
  <c r="C188" i="21"/>
  <c r="H197" i="21" s="1"/>
  <c r="H201" i="21" s="1"/>
  <c r="D173" i="21"/>
  <c r="D158" i="21"/>
  <c r="E154" i="21"/>
  <c r="E158" i="21" s="1"/>
  <c r="E159" i="21" s="1"/>
  <c r="C158" i="21"/>
  <c r="F197" i="21" s="1"/>
  <c r="F201" i="21" s="1"/>
  <c r="D143" i="21"/>
  <c r="D128" i="21"/>
  <c r="E124" i="21"/>
  <c r="E128" i="21" s="1"/>
  <c r="C128" i="21"/>
  <c r="D197" i="21" s="1"/>
  <c r="D201" i="21" s="1"/>
  <c r="D114" i="21"/>
  <c r="E110" i="21"/>
  <c r="E114" i="21" s="1"/>
  <c r="C114" i="21"/>
  <c r="C197" i="21" s="1"/>
  <c r="J100" i="21"/>
  <c r="I100" i="21"/>
  <c r="H100" i="21"/>
  <c r="G100" i="21"/>
  <c r="F100" i="21"/>
  <c r="E100" i="21"/>
  <c r="K100" i="21" s="1"/>
  <c r="K99" i="21"/>
  <c r="K98" i="21"/>
  <c r="K97" i="21"/>
  <c r="B97" i="21"/>
  <c r="B98" i="21" s="1"/>
  <c r="B99" i="21" s="1"/>
  <c r="K96" i="21"/>
  <c r="B96" i="21"/>
  <c r="K95" i="21"/>
  <c r="K94" i="21"/>
  <c r="K93" i="21"/>
  <c r="K92" i="21"/>
  <c r="K91" i="21"/>
  <c r="B90" i="21"/>
  <c r="J83" i="21"/>
  <c r="I83" i="21"/>
  <c r="H83" i="21"/>
  <c r="G83" i="21"/>
  <c r="F83" i="21"/>
  <c r="E83" i="21"/>
  <c r="K82" i="21"/>
  <c r="K81" i="21"/>
  <c r="K80" i="21"/>
  <c r="B80" i="21"/>
  <c r="B81" i="21" s="1"/>
  <c r="B82" i="21" s="1"/>
  <c r="K79" i="21"/>
  <c r="B79" i="21"/>
  <c r="K78" i="21"/>
  <c r="K77" i="21"/>
  <c r="K76" i="21"/>
  <c r="K75" i="21"/>
  <c r="K74" i="21"/>
  <c r="B73" i="21"/>
  <c r="J68" i="21"/>
  <c r="I68" i="21"/>
  <c r="H68" i="21"/>
  <c r="G68" i="21"/>
  <c r="F68" i="21"/>
  <c r="E68" i="21"/>
  <c r="K67" i="21"/>
  <c r="K66" i="21"/>
  <c r="K65" i="21"/>
  <c r="B65" i="21"/>
  <c r="B66" i="21" s="1"/>
  <c r="B67" i="21" s="1"/>
  <c r="K64" i="21"/>
  <c r="B64" i="21"/>
  <c r="K63" i="21"/>
  <c r="K62" i="21"/>
  <c r="K61" i="21"/>
  <c r="K60" i="21"/>
  <c r="K59" i="21"/>
  <c r="B58" i="21"/>
  <c r="J54" i="21"/>
  <c r="I54" i="21"/>
  <c r="H54" i="21"/>
  <c r="G54" i="21"/>
  <c r="F54" i="21"/>
  <c r="E54" i="21"/>
  <c r="K53" i="21"/>
  <c r="K52" i="21"/>
  <c r="K51" i="21"/>
  <c r="K50" i="21"/>
  <c r="K49" i="21"/>
  <c r="K48" i="21"/>
  <c r="K47" i="21"/>
  <c r="K46" i="21"/>
  <c r="K45" i="21"/>
  <c r="B44" i="21"/>
  <c r="J39" i="21"/>
  <c r="I39" i="21"/>
  <c r="H39" i="21"/>
  <c r="G39" i="21"/>
  <c r="F39" i="21"/>
  <c r="E39" i="21"/>
  <c r="K38" i="21"/>
  <c r="K37" i="21"/>
  <c r="K36" i="21"/>
  <c r="K35" i="21"/>
  <c r="K34" i="21"/>
  <c r="K33" i="21"/>
  <c r="K32" i="21"/>
  <c r="K31" i="21"/>
  <c r="K30" i="21"/>
  <c r="B29" i="21"/>
  <c r="E169" i="21" l="1"/>
  <c r="E173" i="21" s="1"/>
  <c r="E174" i="21" s="1"/>
  <c r="C143" i="21"/>
  <c r="E197" i="21" s="1"/>
  <c r="E201" i="21" s="1"/>
  <c r="K39" i="21"/>
  <c r="K54" i="21"/>
  <c r="K68" i="21"/>
  <c r="K83" i="21"/>
  <c r="E189" i="21"/>
  <c r="D189" i="21"/>
  <c r="J197" i="21"/>
  <c r="J201" i="21" s="1"/>
  <c r="D159" i="21"/>
  <c r="C160" i="21" s="1"/>
  <c r="C201" i="21"/>
  <c r="E129" i="21"/>
  <c r="D129" i="21"/>
  <c r="C130" i="21" s="1"/>
  <c r="D174" i="21"/>
  <c r="E115" i="21"/>
  <c r="D115" i="21"/>
  <c r="C190" i="21" l="1"/>
  <c r="D144" i="21"/>
  <c r="E144" i="21"/>
  <c r="I197" i="21"/>
  <c r="K197" i="21" s="1"/>
  <c r="K201" i="21" s="1"/>
  <c r="C116" i="21"/>
  <c r="C175" i="21"/>
  <c r="I201" i="21" l="1"/>
  <c r="J202" i="21" s="1"/>
  <c r="C145" i="21"/>
  <c r="K202" i="21"/>
  <c r="I203" i="21" l="1"/>
  <c r="D210" i="4"/>
  <c r="D202" i="4"/>
  <c r="D196" i="4"/>
  <c r="D191" i="4"/>
  <c r="D183" i="4" l="1"/>
  <c r="D175" i="4"/>
  <c r="D169" i="4"/>
  <c r="D164" i="4"/>
  <c r="D155" i="4" l="1"/>
  <c r="D142" i="4"/>
  <c r="D136" i="4"/>
  <c r="D131" i="4"/>
  <c r="D98" i="4" l="1"/>
  <c r="D91" i="4"/>
  <c r="D80" i="4"/>
  <c r="D122" i="4"/>
  <c r="D115" i="4"/>
  <c r="D110" i="4"/>
  <c r="D86" i="4"/>
  <c r="D106" i="4"/>
  <c r="E16" i="4" l="1"/>
  <c r="E19" i="4"/>
  <c r="E18" i="4"/>
  <c r="D72" i="4"/>
  <c r="E17" i="4"/>
  <c r="AF26" i="8"/>
  <c r="C69" i="8"/>
  <c r="C306" i="8" s="1"/>
  <c r="D19" i="2"/>
  <c r="D20" i="2"/>
  <c r="D22" i="2"/>
  <c r="D23" i="2"/>
  <c r="L13" i="2"/>
  <c r="AG129" i="8"/>
  <c r="AF129" i="8"/>
  <c r="AG128" i="8"/>
  <c r="AF128" i="8"/>
  <c r="AG127" i="8"/>
  <c r="AF127" i="8"/>
  <c r="AG126" i="8"/>
  <c r="AF126" i="8"/>
  <c r="AG125" i="8"/>
  <c r="AF125" i="8"/>
  <c r="AG124" i="8"/>
  <c r="AF124" i="8"/>
  <c r="AG123" i="8"/>
  <c r="AF123" i="8"/>
  <c r="AG122" i="8"/>
  <c r="AF122" i="8"/>
  <c r="AG121" i="8"/>
  <c r="AF121" i="8"/>
  <c r="AG120" i="8"/>
  <c r="AF120" i="8"/>
  <c r="AG119" i="8"/>
  <c r="AF119" i="8"/>
  <c r="AG118" i="8"/>
  <c r="AF118" i="8"/>
  <c r="AG117" i="8"/>
  <c r="AF117" i="8"/>
  <c r="AG116" i="8"/>
  <c r="AF116" i="8"/>
  <c r="AG107" i="8"/>
  <c r="AF107" i="8"/>
  <c r="AG106" i="8"/>
  <c r="AF106" i="8"/>
  <c r="AG105" i="8"/>
  <c r="AF105" i="8"/>
  <c r="AG104" i="8"/>
  <c r="AF104" i="8"/>
  <c r="AG103" i="8"/>
  <c r="AF103" i="8"/>
  <c r="AG102" i="8"/>
  <c r="AF102" i="8"/>
  <c r="AG101" i="8"/>
  <c r="AF101" i="8"/>
  <c r="AG100" i="8"/>
  <c r="AF100" i="8"/>
  <c r="AG99" i="8"/>
  <c r="AF99" i="8"/>
  <c r="AG98" i="8"/>
  <c r="AF98" i="8"/>
  <c r="AG97" i="8"/>
  <c r="AF97" i="8"/>
  <c r="AG96" i="8"/>
  <c r="AF96" i="8"/>
  <c r="AG95" i="8"/>
  <c r="AF95" i="8"/>
  <c r="AG94" i="8"/>
  <c r="AF94" i="8"/>
  <c r="AG93" i="8"/>
  <c r="AF93" i="8"/>
  <c r="AG85" i="8"/>
  <c r="AF85" i="8"/>
  <c r="AG84" i="8"/>
  <c r="AF84" i="8"/>
  <c r="AG83" i="8"/>
  <c r="AF83" i="8"/>
  <c r="AG82" i="8"/>
  <c r="AF82" i="8"/>
  <c r="AG81" i="8"/>
  <c r="AF81" i="8"/>
  <c r="AG80" i="8"/>
  <c r="AF80" i="8"/>
  <c r="AG79" i="8"/>
  <c r="AF79" i="8"/>
  <c r="AG78" i="8"/>
  <c r="AF78" i="8"/>
  <c r="AG77" i="8"/>
  <c r="AF77" i="8"/>
  <c r="AG76" i="8"/>
  <c r="AF76" i="8"/>
  <c r="AG75" i="8"/>
  <c r="AF75" i="8"/>
  <c r="AG74" i="8"/>
  <c r="AF74" i="8"/>
  <c r="AG73" i="8"/>
  <c r="AF73" i="8"/>
  <c r="AG72" i="8"/>
  <c r="AF72" i="8"/>
  <c r="AG63" i="8"/>
  <c r="AF63" i="8"/>
  <c r="AG62" i="8"/>
  <c r="AF62" i="8"/>
  <c r="AG61" i="8"/>
  <c r="AF61" i="8"/>
  <c r="AG60" i="8"/>
  <c r="AF60" i="8"/>
  <c r="AG59" i="8"/>
  <c r="AF59" i="8"/>
  <c r="AG58" i="8"/>
  <c r="AF58" i="8"/>
  <c r="AG57" i="8"/>
  <c r="AF57" i="8"/>
  <c r="AG56" i="8"/>
  <c r="AF56" i="8"/>
  <c r="AG55" i="8"/>
  <c r="AF55" i="8"/>
  <c r="AG54" i="8"/>
  <c r="AF54" i="8"/>
  <c r="AG53" i="8"/>
  <c r="AF53" i="8"/>
  <c r="AG52" i="8"/>
  <c r="AF52" i="8"/>
  <c r="AG51" i="8"/>
  <c r="AF51" i="8"/>
  <c r="AG50" i="8"/>
  <c r="AF50" i="8"/>
  <c r="AG40" i="8"/>
  <c r="AF40" i="8"/>
  <c r="AG39" i="8"/>
  <c r="AF39" i="8"/>
  <c r="AG38" i="8"/>
  <c r="AF38" i="8"/>
  <c r="AG37" i="8"/>
  <c r="AF37" i="8"/>
  <c r="AG36" i="8"/>
  <c r="AF36" i="8"/>
  <c r="AG35" i="8"/>
  <c r="AF35" i="8"/>
  <c r="AG34" i="8"/>
  <c r="AF34" i="8"/>
  <c r="AG33" i="8"/>
  <c r="AF33" i="8"/>
  <c r="AG32" i="8"/>
  <c r="AF32" i="8"/>
  <c r="AG31" i="8"/>
  <c r="AF31" i="8"/>
  <c r="AG30" i="8"/>
  <c r="AF30" i="8"/>
  <c r="AG29" i="8"/>
  <c r="AF29" i="8"/>
  <c r="AG28" i="8"/>
  <c r="AF28" i="8"/>
  <c r="AG27" i="8"/>
  <c r="AF27" i="8"/>
  <c r="D11" i="10"/>
  <c r="D11" i="9"/>
  <c r="C11" i="8"/>
  <c r="E11" i="4"/>
  <c r="D11" i="3"/>
  <c r="C25" i="8"/>
  <c r="B282" i="8"/>
  <c r="B263" i="8"/>
  <c r="B244" i="8"/>
  <c r="B225" i="8"/>
  <c r="B206" i="8"/>
  <c r="C113" i="8"/>
  <c r="C91" i="8"/>
  <c r="C47" i="8"/>
  <c r="C316" i="8" s="1"/>
  <c r="C326" i="8" s="1"/>
  <c r="C336" i="8" s="1"/>
  <c r="D49" i="4"/>
  <c r="D46" i="4"/>
  <c r="D44" i="4"/>
  <c r="E20" i="4"/>
  <c r="D64" i="4"/>
  <c r="D59" i="4"/>
  <c r="D53" i="4"/>
  <c r="D42" i="4"/>
  <c r="J304" i="8"/>
  <c r="M304" i="8"/>
  <c r="N304" i="8"/>
  <c r="O304" i="8"/>
  <c r="P304" i="8"/>
  <c r="Q304" i="8"/>
  <c r="R304" i="8"/>
  <c r="M305" i="8"/>
  <c r="N305" i="8"/>
  <c r="O305" i="8"/>
  <c r="P305" i="8"/>
  <c r="Q305" i="8"/>
  <c r="Q306" i="8"/>
  <c r="Q307" i="8"/>
  <c r="R305" i="8"/>
  <c r="M306" i="8"/>
  <c r="N306" i="8"/>
  <c r="O306" i="8"/>
  <c r="P306" i="8"/>
  <c r="R306" i="8"/>
  <c r="M307" i="8"/>
  <c r="N307" i="8"/>
  <c r="O307" i="8"/>
  <c r="P307" i="8"/>
  <c r="R307" i="8"/>
  <c r="L307" i="8"/>
  <c r="L306" i="8"/>
  <c r="L305" i="8"/>
  <c r="L304" i="8"/>
  <c r="J305" i="8"/>
  <c r="J306" i="8"/>
  <c r="J307" i="8"/>
  <c r="O339" i="8"/>
  <c r="N339" i="8"/>
  <c r="M339" i="8"/>
  <c r="L339" i="8"/>
  <c r="K339" i="8"/>
  <c r="J339" i="8"/>
  <c r="I339" i="8"/>
  <c r="G339" i="8"/>
  <c r="D332" i="8"/>
  <c r="O329" i="8"/>
  <c r="N329" i="8"/>
  <c r="M329" i="8"/>
  <c r="L329" i="8"/>
  <c r="K329" i="8"/>
  <c r="J329" i="8"/>
  <c r="I329" i="8"/>
  <c r="G329" i="8"/>
  <c r="D322" i="8"/>
  <c r="I319" i="8"/>
  <c r="J319" i="8"/>
  <c r="K319" i="8"/>
  <c r="L319" i="8"/>
  <c r="M319" i="8"/>
  <c r="N319" i="8"/>
  <c r="O319" i="8"/>
  <c r="G319" i="8"/>
  <c r="D312" i="8"/>
  <c r="AH158" i="8"/>
  <c r="AH150" i="8"/>
  <c r="AE161" i="8"/>
  <c r="AD161" i="8"/>
  <c r="AC161" i="8"/>
  <c r="AB161" i="8"/>
  <c r="AA161" i="8"/>
  <c r="Z161" i="8"/>
  <c r="Y161" i="8"/>
  <c r="X161" i="8"/>
  <c r="W161" i="8"/>
  <c r="V161" i="8"/>
  <c r="U161" i="8"/>
  <c r="T161" i="8"/>
  <c r="S161" i="8"/>
  <c r="R161" i="8"/>
  <c r="Q161" i="8"/>
  <c r="P161" i="8"/>
  <c r="O161" i="8"/>
  <c r="N161" i="8"/>
  <c r="M161" i="8"/>
  <c r="L161" i="8"/>
  <c r="K161" i="8"/>
  <c r="J161" i="8"/>
  <c r="I161" i="8"/>
  <c r="H161" i="8"/>
  <c r="G161" i="8"/>
  <c r="F161" i="8"/>
  <c r="E161" i="8"/>
  <c r="D161" i="8"/>
  <c r="AF48" i="8"/>
  <c r="AG48" i="8"/>
  <c r="AF49" i="8"/>
  <c r="AG49" i="8"/>
  <c r="AF64" i="8"/>
  <c r="AG64" i="8"/>
  <c r="AF65" i="8"/>
  <c r="AG65" i="8"/>
  <c r="AF66" i="8"/>
  <c r="AG66" i="8"/>
  <c r="AF67" i="8"/>
  <c r="AG67" i="8"/>
  <c r="AF70" i="8"/>
  <c r="AG70" i="8"/>
  <c r="AF71" i="8"/>
  <c r="AG71" i="8"/>
  <c r="AF86" i="8"/>
  <c r="AG86" i="8"/>
  <c r="AF87" i="8"/>
  <c r="AG87" i="8"/>
  <c r="AF88" i="8"/>
  <c r="AG88" i="8"/>
  <c r="AF89" i="8"/>
  <c r="AG89" i="8"/>
  <c r="AF92" i="8"/>
  <c r="AG92" i="8"/>
  <c r="AF108" i="8"/>
  <c r="AG108" i="8"/>
  <c r="AF109" i="8"/>
  <c r="AG109" i="8"/>
  <c r="AF110" i="8"/>
  <c r="AG110" i="8"/>
  <c r="AF111" i="8"/>
  <c r="AG111" i="8"/>
  <c r="AF114" i="8"/>
  <c r="AG114" i="8"/>
  <c r="AF115" i="8"/>
  <c r="AG115" i="8"/>
  <c r="AF130" i="8"/>
  <c r="AG130" i="8"/>
  <c r="AF131" i="8"/>
  <c r="AG131" i="8"/>
  <c r="AF132" i="8"/>
  <c r="AG132" i="8"/>
  <c r="AF133" i="8"/>
  <c r="AG133" i="8"/>
  <c r="AG26" i="8"/>
  <c r="AF41" i="8"/>
  <c r="AG41" i="8"/>
  <c r="AF42" i="8"/>
  <c r="AG42" i="8"/>
  <c r="AF43" i="8"/>
  <c r="AG43" i="8"/>
  <c r="AF44" i="8"/>
  <c r="AG44" i="8"/>
  <c r="AF45" i="8"/>
  <c r="AG45" i="8"/>
  <c r="AG135" i="8"/>
  <c r="AF135" i="8"/>
  <c r="AK135" i="8"/>
  <c r="AJ135" i="8"/>
  <c r="AI135" i="8"/>
  <c r="AH135" i="8"/>
  <c r="AE135" i="8"/>
  <c r="AD135" i="8"/>
  <c r="AC135" i="8"/>
  <c r="AB135" i="8"/>
  <c r="AA135" i="8"/>
  <c r="Z135" i="8"/>
  <c r="Y135" i="8"/>
  <c r="X135" i="8"/>
  <c r="D22" i="8"/>
  <c r="E22" i="8"/>
  <c r="F22" i="8"/>
  <c r="G22" i="8"/>
  <c r="H22" i="8"/>
  <c r="I22" i="8"/>
  <c r="J22" i="8"/>
  <c r="K22" i="8"/>
  <c r="L22" i="8"/>
  <c r="M22" i="8"/>
  <c r="N22" i="8"/>
  <c r="O22" i="8"/>
  <c r="P22" i="8"/>
  <c r="Q22" i="8"/>
  <c r="R22" i="8"/>
  <c r="S22" i="8"/>
  <c r="T22" i="8"/>
  <c r="U22" i="8"/>
  <c r="V22" i="8"/>
  <c r="W22" i="8"/>
  <c r="X22" i="8"/>
  <c r="Y22" i="8"/>
  <c r="Z22" i="8"/>
  <c r="AA22" i="8"/>
  <c r="AB22" i="8"/>
  <c r="AC22" i="8"/>
  <c r="AD22" i="8"/>
  <c r="AE22" i="8"/>
  <c r="AF22" i="8"/>
  <c r="AG22" i="8"/>
  <c r="D25" i="8"/>
  <c r="E25" i="8"/>
  <c r="F25" i="8"/>
  <c r="G25" i="8"/>
  <c r="H25" i="8"/>
  <c r="I25" i="8"/>
  <c r="J25" i="8"/>
  <c r="K25" i="8"/>
  <c r="L25" i="8"/>
  <c r="M25" i="8"/>
  <c r="N25" i="8"/>
  <c r="O25" i="8"/>
  <c r="P25" i="8"/>
  <c r="Q25" i="8"/>
  <c r="R25" i="8"/>
  <c r="S25" i="8"/>
  <c r="T25" i="8"/>
  <c r="U25" i="8"/>
  <c r="V25" i="8"/>
  <c r="W25" i="8"/>
  <c r="X25" i="8"/>
  <c r="Y25" i="8"/>
  <c r="Z25" i="8"/>
  <c r="AA25" i="8"/>
  <c r="AB25" i="8"/>
  <c r="AC25" i="8"/>
  <c r="AD25" i="8"/>
  <c r="AE25" i="8"/>
  <c r="D47" i="8"/>
  <c r="E47" i="8"/>
  <c r="F47" i="8"/>
  <c r="G47" i="8"/>
  <c r="H47" i="8"/>
  <c r="I47" i="8"/>
  <c r="J47" i="8"/>
  <c r="K47" i="8"/>
  <c r="L47" i="8"/>
  <c r="M47" i="8"/>
  <c r="N47" i="8"/>
  <c r="O47" i="8"/>
  <c r="P47" i="8"/>
  <c r="Q47" i="8"/>
  <c r="R47" i="8"/>
  <c r="S47" i="8"/>
  <c r="T47" i="8"/>
  <c r="U47" i="8"/>
  <c r="V47" i="8"/>
  <c r="W47" i="8"/>
  <c r="X47" i="8"/>
  <c r="Y47" i="8"/>
  <c r="Z47" i="8"/>
  <c r="AA47" i="8"/>
  <c r="AB47" i="8"/>
  <c r="AC47" i="8"/>
  <c r="AD47" i="8"/>
  <c r="AE47" i="8"/>
  <c r="D69" i="8"/>
  <c r="E69" i="8"/>
  <c r="F69" i="8"/>
  <c r="G69" i="8"/>
  <c r="H69" i="8"/>
  <c r="I69" i="8"/>
  <c r="J69" i="8"/>
  <c r="K69" i="8"/>
  <c r="L69" i="8"/>
  <c r="M69" i="8"/>
  <c r="N69" i="8"/>
  <c r="O69" i="8"/>
  <c r="P69" i="8"/>
  <c r="Q69" i="8"/>
  <c r="R69" i="8"/>
  <c r="S69" i="8"/>
  <c r="T69" i="8"/>
  <c r="U69" i="8"/>
  <c r="V69" i="8"/>
  <c r="W69" i="8"/>
  <c r="X69" i="8"/>
  <c r="Y69" i="8"/>
  <c r="Z69" i="8"/>
  <c r="AA69" i="8"/>
  <c r="AB69" i="8"/>
  <c r="AC69" i="8"/>
  <c r="AD69" i="8"/>
  <c r="AE69" i="8"/>
  <c r="D91" i="8"/>
  <c r="E91" i="8"/>
  <c r="F91" i="8"/>
  <c r="G91" i="8"/>
  <c r="H91" i="8"/>
  <c r="I91" i="8"/>
  <c r="J91" i="8"/>
  <c r="K91" i="8"/>
  <c r="L91" i="8"/>
  <c r="M91" i="8"/>
  <c r="N91" i="8"/>
  <c r="O91" i="8"/>
  <c r="P91" i="8"/>
  <c r="Q91" i="8"/>
  <c r="R91" i="8"/>
  <c r="S91" i="8"/>
  <c r="T91" i="8"/>
  <c r="U91" i="8"/>
  <c r="V91" i="8"/>
  <c r="W91" i="8"/>
  <c r="X91" i="8"/>
  <c r="Y91" i="8"/>
  <c r="Z91" i="8"/>
  <c r="AA91" i="8"/>
  <c r="AB91" i="8"/>
  <c r="AC91" i="8"/>
  <c r="AD91" i="8"/>
  <c r="AE91" i="8"/>
  <c r="D113" i="8"/>
  <c r="E113" i="8"/>
  <c r="F113" i="8"/>
  <c r="G113" i="8"/>
  <c r="H113" i="8"/>
  <c r="I113" i="8"/>
  <c r="J113" i="8"/>
  <c r="K113" i="8"/>
  <c r="L113" i="8"/>
  <c r="M113" i="8"/>
  <c r="N113" i="8"/>
  <c r="O113" i="8"/>
  <c r="P113" i="8"/>
  <c r="Q113" i="8"/>
  <c r="R113" i="8"/>
  <c r="S113" i="8"/>
  <c r="T113" i="8"/>
  <c r="U113" i="8"/>
  <c r="V113" i="8"/>
  <c r="W113" i="8"/>
  <c r="X113" i="8"/>
  <c r="Y113" i="8"/>
  <c r="Z113" i="8"/>
  <c r="AA113" i="8"/>
  <c r="AB113" i="8"/>
  <c r="AC113" i="8"/>
  <c r="AD113" i="8"/>
  <c r="AE113" i="8"/>
  <c r="W135" i="8"/>
  <c r="V135" i="8"/>
  <c r="U135" i="8"/>
  <c r="T135" i="8"/>
  <c r="S135" i="8"/>
  <c r="R135" i="8"/>
  <c r="Q135" i="8"/>
  <c r="P135" i="8"/>
  <c r="O135" i="8"/>
  <c r="N135" i="8"/>
  <c r="M135" i="8"/>
  <c r="L135" i="8"/>
  <c r="K135" i="8"/>
  <c r="J135" i="8"/>
  <c r="I135" i="8"/>
  <c r="H135" i="8"/>
  <c r="G135" i="8"/>
  <c r="F135" i="8"/>
  <c r="E135" i="8"/>
  <c r="D135" i="8"/>
  <c r="C112" i="8"/>
  <c r="C68" i="8"/>
  <c r="B288" i="8"/>
  <c r="B289" i="8" s="1"/>
  <c r="B290" i="8" s="1"/>
  <c r="B291" i="8" s="1"/>
  <c r="B292" i="8" s="1"/>
  <c r="B293" i="8" s="1"/>
  <c r="B294" i="8" s="1"/>
  <c r="B295" i="8" s="1"/>
  <c r="B296" i="8" s="1"/>
  <c r="B269" i="8"/>
  <c r="B270" i="8" s="1"/>
  <c r="B271" i="8" s="1"/>
  <c r="B272" i="8" s="1"/>
  <c r="B273" i="8" s="1"/>
  <c r="B274" i="8" s="1"/>
  <c r="B275" i="8" s="1"/>
  <c r="B276" i="8" s="1"/>
  <c r="B277" i="8" s="1"/>
  <c r="B250" i="8"/>
  <c r="B251" i="8" s="1"/>
  <c r="B252" i="8" s="1"/>
  <c r="B253" i="8" s="1"/>
  <c r="B254" i="8" s="1"/>
  <c r="B255" i="8" s="1"/>
  <c r="B256" i="8" s="1"/>
  <c r="B257" i="8" s="1"/>
  <c r="B258" i="8" s="1"/>
  <c r="B231" i="8"/>
  <c r="B232" i="8" s="1"/>
  <c r="B233" i="8" s="1"/>
  <c r="B234" i="8" s="1"/>
  <c r="B235" i="8" s="1"/>
  <c r="B236" i="8" s="1"/>
  <c r="B237" i="8" s="1"/>
  <c r="B238" i="8" s="1"/>
  <c r="B239" i="8" s="1"/>
  <c r="C9" i="8"/>
  <c r="C13" i="8"/>
  <c r="O107" i="19"/>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O9" i="19"/>
  <c r="O8" i="19"/>
  <c r="O7" i="19"/>
  <c r="O6" i="19"/>
  <c r="O5" i="19"/>
  <c r="O4" i="19"/>
  <c r="O3" i="19"/>
  <c r="H53" i="19"/>
  <c r="B212" i="8"/>
  <c r="B213" i="8" s="1"/>
  <c r="B214" i="8" s="1"/>
  <c r="B215" i="8" s="1"/>
  <c r="B216" i="8" s="1"/>
  <c r="B217" i="8" s="1"/>
  <c r="B218" i="8" s="1"/>
  <c r="B219" i="8" s="1"/>
  <c r="B220" i="8" s="1"/>
  <c r="D13" i="10"/>
  <c r="D9" i="10"/>
  <c r="D13" i="9"/>
  <c r="D9" i="9"/>
  <c r="E13" i="4"/>
  <c r="E9" i="4"/>
  <c r="D13" i="3"/>
  <c r="D9" i="3"/>
  <c r="O308" i="8" l="1"/>
  <c r="AF25" i="8"/>
  <c r="AF46" i="8" s="1"/>
  <c r="AG91" i="8"/>
  <c r="AG112" i="8" s="1"/>
  <c r="AF47" i="8"/>
  <c r="AG113" i="8"/>
  <c r="AF69" i="8"/>
  <c r="AF90" i="8" s="1"/>
  <c r="AG25" i="8"/>
  <c r="AG46" i="8" s="1"/>
  <c r="F143" i="8"/>
  <c r="AD143" i="8"/>
  <c r="AF113" i="8"/>
  <c r="AF134" i="8" s="1"/>
  <c r="N308" i="8"/>
  <c r="C147" i="8"/>
  <c r="R308" i="8"/>
  <c r="Q308" i="8"/>
  <c r="X143" i="8"/>
  <c r="N143" i="8"/>
  <c r="Z143" i="8"/>
  <c r="R143" i="8"/>
  <c r="J143" i="8"/>
  <c r="AB143" i="8"/>
  <c r="T143" i="8"/>
  <c r="L308" i="8"/>
  <c r="C155" i="8"/>
  <c r="C169" i="8"/>
  <c r="J170" i="8" s="1"/>
  <c r="J171" i="8" s="1"/>
  <c r="C139" i="8"/>
  <c r="T139" i="8" s="1"/>
  <c r="T147" i="8" s="1"/>
  <c r="T155" i="8" s="1"/>
  <c r="V143" i="8"/>
  <c r="AF91" i="8"/>
  <c r="AF112" i="8" s="1"/>
  <c r="S143" i="8"/>
  <c r="Y143" i="8"/>
  <c r="Q143" i="8"/>
  <c r="M143" i="8"/>
  <c r="I143" i="8"/>
  <c r="L143" i="8"/>
  <c r="D143" i="8"/>
  <c r="AA143" i="8"/>
  <c r="K143" i="8"/>
  <c r="U143" i="8"/>
  <c r="C305" i="8"/>
  <c r="C164" i="8"/>
  <c r="C154" i="8"/>
  <c r="C315" i="8"/>
  <c r="C325" i="8" s="1"/>
  <c r="C335" i="8" s="1"/>
  <c r="C138" i="8"/>
  <c r="C146" i="8"/>
  <c r="C304" i="8"/>
  <c r="C140" i="8"/>
  <c r="C148" i="8"/>
  <c r="C156" i="8"/>
  <c r="C174" i="8"/>
  <c r="C317" i="8"/>
  <c r="C327" i="8" s="1"/>
  <c r="C337" i="8" s="1"/>
  <c r="C318" i="8"/>
  <c r="C328" i="8" s="1"/>
  <c r="C338" i="8" s="1"/>
  <c r="C149" i="8"/>
  <c r="C141" i="8"/>
  <c r="C179" i="8"/>
  <c r="C307" i="8"/>
  <c r="C157" i="8"/>
  <c r="AG47" i="8"/>
  <c r="AG68" i="8" s="1"/>
  <c r="AG134" i="8"/>
  <c r="AG69" i="8"/>
  <c r="AG90" i="8" s="1"/>
  <c r="AE143" i="8"/>
  <c r="W143" i="8"/>
  <c r="O143" i="8"/>
  <c r="G143" i="8"/>
  <c r="P143" i="8"/>
  <c r="H143" i="8"/>
  <c r="AF68" i="8"/>
  <c r="AC143" i="8"/>
  <c r="E143" i="8"/>
  <c r="P308" i="8"/>
  <c r="M308" i="8"/>
  <c r="AD170" i="8" l="1"/>
  <c r="P170" i="8"/>
  <c r="E232" i="8" s="1"/>
  <c r="AA170" i="8"/>
  <c r="AA171" i="8" s="1"/>
  <c r="Z170" i="8"/>
  <c r="Z171" i="8" s="1"/>
  <c r="N170" i="8"/>
  <c r="N171" i="8" s="1"/>
  <c r="P139" i="8"/>
  <c r="P147" i="8" s="1"/>
  <c r="P155" i="8" s="1"/>
  <c r="G170" i="8"/>
  <c r="F227" i="8" s="1"/>
  <c r="L170" i="8"/>
  <c r="E230" i="8" s="1"/>
  <c r="S170" i="8"/>
  <c r="S171" i="8" s="1"/>
  <c r="I170" i="8"/>
  <c r="F228" i="8" s="1"/>
  <c r="D170" i="8"/>
  <c r="D171" i="8" s="1"/>
  <c r="Y170" i="8"/>
  <c r="Y171" i="8" s="1"/>
  <c r="K170" i="8"/>
  <c r="K171" i="8" s="1"/>
  <c r="Q170" i="8"/>
  <c r="F232" i="8" s="1"/>
  <c r="J139" i="8"/>
  <c r="J147" i="8" s="1"/>
  <c r="J155" i="8" s="1"/>
  <c r="AA139" i="8"/>
  <c r="AA147" i="8" s="1"/>
  <c r="AA155" i="8" s="1"/>
  <c r="H139" i="8"/>
  <c r="H147" i="8" s="1"/>
  <c r="H155" i="8" s="1"/>
  <c r="X139" i="8"/>
  <c r="X147" i="8" s="1"/>
  <c r="X155" i="8" s="1"/>
  <c r="L139" i="8"/>
  <c r="L147" i="8" s="1"/>
  <c r="L155" i="8" s="1"/>
  <c r="R170" i="8"/>
  <c r="E233" i="8" s="1"/>
  <c r="G139" i="8"/>
  <c r="G147" i="8" s="1"/>
  <c r="G155" i="8" s="1"/>
  <c r="V139" i="8"/>
  <c r="V147" i="8" s="1"/>
  <c r="V155" i="8" s="1"/>
  <c r="E139" i="8"/>
  <c r="E147" i="8" s="1"/>
  <c r="E155" i="8" s="1"/>
  <c r="U139" i="8"/>
  <c r="U147" i="8" s="1"/>
  <c r="U155" i="8" s="1"/>
  <c r="AD139" i="8"/>
  <c r="AD147" i="8" s="1"/>
  <c r="AD155" i="8" s="1"/>
  <c r="Q139" i="8"/>
  <c r="Q147" i="8" s="1"/>
  <c r="Q155" i="8" s="1"/>
  <c r="Y139" i="8"/>
  <c r="Y147" i="8" s="1"/>
  <c r="Y155" i="8" s="1"/>
  <c r="F170" i="8"/>
  <c r="F171" i="8" s="1"/>
  <c r="AF143" i="8"/>
  <c r="Z139" i="8"/>
  <c r="Z147" i="8" s="1"/>
  <c r="Z155" i="8" s="1"/>
  <c r="D139" i="8"/>
  <c r="D147" i="8" s="1"/>
  <c r="D155" i="8" s="1"/>
  <c r="O139" i="8"/>
  <c r="O147" i="8" s="1"/>
  <c r="O155" i="8" s="1"/>
  <c r="I139" i="8"/>
  <c r="I147" i="8" s="1"/>
  <c r="I155" i="8" s="1"/>
  <c r="AC139" i="8"/>
  <c r="AC147" i="8" s="1"/>
  <c r="AC155" i="8" s="1"/>
  <c r="AF139" i="8"/>
  <c r="E316" i="8" s="1"/>
  <c r="AC170" i="8"/>
  <c r="AC171" i="8" s="1"/>
  <c r="AB170" i="8"/>
  <c r="AB171" i="8" s="1"/>
  <c r="M170" i="8"/>
  <c r="F230" i="8" s="1"/>
  <c r="M139" i="8"/>
  <c r="M147" i="8" s="1"/>
  <c r="M155" i="8" s="1"/>
  <c r="AE139" i="8"/>
  <c r="AE147" i="8" s="1"/>
  <c r="AE155" i="8" s="1"/>
  <c r="E229" i="8"/>
  <c r="H170" i="8"/>
  <c r="E228" i="8" s="1"/>
  <c r="AB139" i="8"/>
  <c r="AB147" i="8" s="1"/>
  <c r="AB155" i="8" s="1"/>
  <c r="O170" i="8"/>
  <c r="F231" i="8" s="1"/>
  <c r="V170" i="8"/>
  <c r="V171" i="8" s="1"/>
  <c r="K139" i="8"/>
  <c r="K147" i="8" s="1"/>
  <c r="K155" i="8" s="1"/>
  <c r="N139" i="8"/>
  <c r="N147" i="8" s="1"/>
  <c r="N155" i="8" s="1"/>
  <c r="F139" i="8"/>
  <c r="F147" i="8" s="1"/>
  <c r="F155" i="8" s="1"/>
  <c r="R139" i="8"/>
  <c r="R147" i="8" s="1"/>
  <c r="R155" i="8" s="1"/>
  <c r="U170" i="8"/>
  <c r="X170" i="8"/>
  <c r="E236" i="8" s="1"/>
  <c r="AE170" i="8"/>
  <c r="F239" i="8" s="1"/>
  <c r="S139" i="8"/>
  <c r="S147" i="8" s="1"/>
  <c r="S155" i="8" s="1"/>
  <c r="T170" i="8"/>
  <c r="T171" i="8" s="1"/>
  <c r="E170" i="8"/>
  <c r="F226" i="8" s="1"/>
  <c r="W139" i="8"/>
  <c r="W147" i="8" s="1"/>
  <c r="W155" i="8" s="1"/>
  <c r="W170" i="8"/>
  <c r="W171" i="8" s="1"/>
  <c r="T138" i="8"/>
  <c r="AD138" i="8"/>
  <c r="K138" i="8"/>
  <c r="F138" i="8"/>
  <c r="AB138" i="8"/>
  <c r="Z138" i="8"/>
  <c r="P138" i="8"/>
  <c r="P146" i="8" s="1"/>
  <c r="R138" i="8"/>
  <c r="E138" i="8"/>
  <c r="E146" i="8" s="1"/>
  <c r="L138" i="8"/>
  <c r="N138" i="8"/>
  <c r="O138" i="8"/>
  <c r="O146" i="8" s="1"/>
  <c r="AE138" i="8"/>
  <c r="AE146" i="8" s="1"/>
  <c r="U138" i="8"/>
  <c r="AG138" i="8"/>
  <c r="F315" i="8" s="1"/>
  <c r="AC138" i="8"/>
  <c r="AC146" i="8" s="1"/>
  <c r="I138" i="8"/>
  <c r="AF138" i="8"/>
  <c r="Y138" i="8"/>
  <c r="X138" i="8"/>
  <c r="G138" i="8"/>
  <c r="G146" i="8" s="1"/>
  <c r="AA138" i="8"/>
  <c r="S138" i="8"/>
  <c r="M138" i="8"/>
  <c r="V138" i="8"/>
  <c r="D138" i="8"/>
  <c r="J138" i="8"/>
  <c r="W138" i="8"/>
  <c r="W146" i="8" s="1"/>
  <c r="Q138" i="8"/>
  <c r="H138" i="8"/>
  <c r="H146" i="8" s="1"/>
  <c r="AD171" i="8"/>
  <c r="E239" i="8"/>
  <c r="K165" i="8"/>
  <c r="Y165" i="8"/>
  <c r="Q165" i="8"/>
  <c r="U165" i="8"/>
  <c r="W165" i="8"/>
  <c r="D165" i="8"/>
  <c r="E165" i="8"/>
  <c r="F165" i="8"/>
  <c r="H165" i="8"/>
  <c r="O165" i="8"/>
  <c r="J165" i="8"/>
  <c r="X165" i="8"/>
  <c r="AA165" i="8"/>
  <c r="N165" i="8"/>
  <c r="T165" i="8"/>
  <c r="P165" i="8"/>
  <c r="M165" i="8"/>
  <c r="S165" i="8"/>
  <c r="R165" i="8"/>
  <c r="AE165" i="8"/>
  <c r="L165" i="8"/>
  <c r="V165" i="8"/>
  <c r="Z165" i="8"/>
  <c r="G165" i="8"/>
  <c r="AD165" i="8"/>
  <c r="AC165" i="8"/>
  <c r="AB165" i="8"/>
  <c r="I165" i="8"/>
  <c r="O180" i="8"/>
  <c r="AE180" i="8"/>
  <c r="Y180" i="8"/>
  <c r="N180" i="8"/>
  <c r="M180" i="8"/>
  <c r="E180" i="8"/>
  <c r="F180" i="8"/>
  <c r="J180" i="8"/>
  <c r="T180" i="8"/>
  <c r="AD180" i="8"/>
  <c r="P180" i="8"/>
  <c r="K180" i="8"/>
  <c r="V180" i="8"/>
  <c r="Q180" i="8"/>
  <c r="X180" i="8"/>
  <c r="S180" i="8"/>
  <c r="AB180" i="8"/>
  <c r="L180" i="8"/>
  <c r="H180" i="8"/>
  <c r="R180" i="8"/>
  <c r="W180" i="8"/>
  <c r="D180" i="8"/>
  <c r="G180" i="8"/>
  <c r="AC180" i="8"/>
  <c r="I180" i="8"/>
  <c r="AA180" i="8"/>
  <c r="U180" i="8"/>
  <c r="Z180" i="8"/>
  <c r="AG139" i="8"/>
  <c r="F316" i="8" s="1"/>
  <c r="H316" i="8" s="1"/>
  <c r="K141" i="8"/>
  <c r="K149" i="8" s="1"/>
  <c r="K157" i="8" s="1"/>
  <c r="Z141" i="8"/>
  <c r="Z149" i="8" s="1"/>
  <c r="Z157" i="8" s="1"/>
  <c r="M141" i="8"/>
  <c r="M149" i="8" s="1"/>
  <c r="M157" i="8" s="1"/>
  <c r="AF141" i="8"/>
  <c r="AB141" i="8"/>
  <c r="AB149" i="8" s="1"/>
  <c r="AB157" i="8" s="1"/>
  <c r="Y141" i="8"/>
  <c r="Y149" i="8" s="1"/>
  <c r="Y157" i="8" s="1"/>
  <c r="F141" i="8"/>
  <c r="F149" i="8" s="1"/>
  <c r="F157" i="8" s="1"/>
  <c r="S141" i="8"/>
  <c r="S149" i="8" s="1"/>
  <c r="S157" i="8" s="1"/>
  <c r="AG141" i="8"/>
  <c r="F318" i="8" s="1"/>
  <c r="H318" i="8" s="1"/>
  <c r="G141" i="8"/>
  <c r="G149" i="8" s="1"/>
  <c r="G157" i="8" s="1"/>
  <c r="D141" i="8"/>
  <c r="D149" i="8" s="1"/>
  <c r="X141" i="8"/>
  <c r="X149" i="8" s="1"/>
  <c r="X157" i="8" s="1"/>
  <c r="T141" i="8"/>
  <c r="T149" i="8" s="1"/>
  <c r="T157" i="8" s="1"/>
  <c r="W141" i="8"/>
  <c r="W149" i="8" s="1"/>
  <c r="W157" i="8" s="1"/>
  <c r="I141" i="8"/>
  <c r="I149" i="8" s="1"/>
  <c r="I157" i="8" s="1"/>
  <c r="N141" i="8"/>
  <c r="N149" i="8" s="1"/>
  <c r="N157" i="8" s="1"/>
  <c r="AE141" i="8"/>
  <c r="AE149" i="8" s="1"/>
  <c r="AE157" i="8" s="1"/>
  <c r="L141" i="8"/>
  <c r="L149" i="8" s="1"/>
  <c r="L157" i="8" s="1"/>
  <c r="P141" i="8"/>
  <c r="P149" i="8" s="1"/>
  <c r="P157" i="8" s="1"/>
  <c r="U141" i="8"/>
  <c r="U149" i="8" s="1"/>
  <c r="U157" i="8" s="1"/>
  <c r="E141" i="8"/>
  <c r="E149" i="8" s="1"/>
  <c r="AD141" i="8"/>
  <c r="AD149" i="8" s="1"/>
  <c r="AD157" i="8" s="1"/>
  <c r="V141" i="8"/>
  <c r="V149" i="8" s="1"/>
  <c r="V157" i="8" s="1"/>
  <c r="J141" i="8"/>
  <c r="J149" i="8" s="1"/>
  <c r="J157" i="8" s="1"/>
  <c r="R141" i="8"/>
  <c r="R149" i="8" s="1"/>
  <c r="R157" i="8" s="1"/>
  <c r="AC141" i="8"/>
  <c r="AC149" i="8" s="1"/>
  <c r="AC157" i="8" s="1"/>
  <c r="H141" i="8"/>
  <c r="H149" i="8" s="1"/>
  <c r="H157" i="8" s="1"/>
  <c r="Q141" i="8"/>
  <c r="Q149" i="8" s="1"/>
  <c r="Q157" i="8" s="1"/>
  <c r="O141" i="8"/>
  <c r="O149" i="8" s="1"/>
  <c r="O157" i="8" s="1"/>
  <c r="AA141" i="8"/>
  <c r="AA149" i="8" s="1"/>
  <c r="AA157" i="8" s="1"/>
  <c r="O175" i="8"/>
  <c r="AB175" i="8"/>
  <c r="J175" i="8"/>
  <c r="T175" i="8"/>
  <c r="Q175" i="8"/>
  <c r="P175" i="8"/>
  <c r="M175" i="8"/>
  <c r="R175" i="8"/>
  <c r="U175" i="8"/>
  <c r="N175" i="8"/>
  <c r="I175" i="8"/>
  <c r="X175" i="8"/>
  <c r="AC175" i="8"/>
  <c r="D175" i="8"/>
  <c r="AE175" i="8"/>
  <c r="AA175" i="8"/>
  <c r="E175" i="8"/>
  <c r="H175" i="8"/>
  <c r="L175" i="8"/>
  <c r="K175" i="8"/>
  <c r="G175" i="8"/>
  <c r="V175" i="8"/>
  <c r="F175" i="8"/>
  <c r="Y175" i="8"/>
  <c r="W175" i="8"/>
  <c r="S175" i="8"/>
  <c r="AD175" i="8"/>
  <c r="Z175" i="8"/>
  <c r="P171" i="8"/>
  <c r="AG143" i="8"/>
  <c r="S140" i="8"/>
  <c r="S148" i="8" s="1"/>
  <c r="S156" i="8" s="1"/>
  <c r="P140" i="8"/>
  <c r="P148" i="8" s="1"/>
  <c r="P156" i="8" s="1"/>
  <c r="O140" i="8"/>
  <c r="O148" i="8" s="1"/>
  <c r="O156" i="8" s="1"/>
  <c r="R140" i="8"/>
  <c r="R148" i="8" s="1"/>
  <c r="R156" i="8" s="1"/>
  <c r="G140" i="8"/>
  <c r="G148" i="8" s="1"/>
  <c r="G156" i="8" s="1"/>
  <c r="L140" i="8"/>
  <c r="L148" i="8" s="1"/>
  <c r="L156" i="8" s="1"/>
  <c r="W140" i="8"/>
  <c r="W148" i="8" s="1"/>
  <c r="W156" i="8" s="1"/>
  <c r="K140" i="8"/>
  <c r="K148" i="8" s="1"/>
  <c r="K156" i="8" s="1"/>
  <c r="Q140" i="8"/>
  <c r="Q148" i="8" s="1"/>
  <c r="Q156" i="8" s="1"/>
  <c r="Z140" i="8"/>
  <c r="Z148" i="8" s="1"/>
  <c r="Z156" i="8" s="1"/>
  <c r="H140" i="8"/>
  <c r="H148" i="8" s="1"/>
  <c r="H156" i="8" s="1"/>
  <c r="AD140" i="8"/>
  <c r="AD148" i="8" s="1"/>
  <c r="AD156" i="8" s="1"/>
  <c r="Y140" i="8"/>
  <c r="Y148" i="8" s="1"/>
  <c r="Y156" i="8" s="1"/>
  <c r="D140" i="8"/>
  <c r="D148" i="8" s="1"/>
  <c r="AF140" i="8"/>
  <c r="M140" i="8"/>
  <c r="M148" i="8" s="1"/>
  <c r="M156" i="8" s="1"/>
  <c r="AC140" i="8"/>
  <c r="AC148" i="8" s="1"/>
  <c r="AC156" i="8" s="1"/>
  <c r="AG140" i="8"/>
  <c r="F317" i="8" s="1"/>
  <c r="H317" i="8" s="1"/>
  <c r="F140" i="8"/>
  <c r="F148" i="8" s="1"/>
  <c r="F156" i="8" s="1"/>
  <c r="I140" i="8"/>
  <c r="I148" i="8" s="1"/>
  <c r="I156" i="8" s="1"/>
  <c r="T140" i="8"/>
  <c r="T148" i="8" s="1"/>
  <c r="T156" i="8" s="1"/>
  <c r="U140" i="8"/>
  <c r="U148" i="8" s="1"/>
  <c r="U156" i="8" s="1"/>
  <c r="AB140" i="8"/>
  <c r="AB148" i="8" s="1"/>
  <c r="AB156" i="8" s="1"/>
  <c r="X140" i="8"/>
  <c r="X148" i="8" s="1"/>
  <c r="X156" i="8" s="1"/>
  <c r="AE140" i="8"/>
  <c r="AE148" i="8" s="1"/>
  <c r="AE156" i="8" s="1"/>
  <c r="E140" i="8"/>
  <c r="E148" i="8" s="1"/>
  <c r="AA140" i="8"/>
  <c r="AA148" i="8" s="1"/>
  <c r="AA156" i="8" s="1"/>
  <c r="V140" i="8"/>
  <c r="V148" i="8" s="1"/>
  <c r="V156" i="8" s="1"/>
  <c r="N140" i="8"/>
  <c r="N148" i="8" s="1"/>
  <c r="N156" i="8" s="1"/>
  <c r="J140" i="8"/>
  <c r="J148" i="8" s="1"/>
  <c r="J156" i="8" s="1"/>
  <c r="G229" i="8"/>
  <c r="J172" i="8"/>
  <c r="I229" i="8" s="1"/>
  <c r="F237" i="8" l="1"/>
  <c r="E171" i="8"/>
  <c r="E231" i="8"/>
  <c r="E237" i="8"/>
  <c r="F233" i="8"/>
  <c r="G171" i="8"/>
  <c r="H227" i="8" s="1"/>
  <c r="L171" i="8"/>
  <c r="G230" i="8" s="1"/>
  <c r="F229" i="8"/>
  <c r="F236" i="8"/>
  <c r="E226" i="8"/>
  <c r="Q171" i="8"/>
  <c r="Q172" i="8" s="1"/>
  <c r="J232" i="8" s="1"/>
  <c r="I171" i="8"/>
  <c r="H228" i="8" s="1"/>
  <c r="E238" i="8"/>
  <c r="M171" i="8"/>
  <c r="M172" i="8" s="1"/>
  <c r="E234" i="8"/>
  <c r="E227" i="8"/>
  <c r="F235" i="8"/>
  <c r="R171" i="8"/>
  <c r="G233" i="8" s="1"/>
  <c r="E235" i="8"/>
  <c r="AG170" i="8"/>
  <c r="F238" i="8"/>
  <c r="O171" i="8"/>
  <c r="O172" i="8" s="1"/>
  <c r="AE171" i="8"/>
  <c r="H239" i="8" s="1"/>
  <c r="H171" i="8"/>
  <c r="F234" i="8"/>
  <c r="U171" i="8"/>
  <c r="U172" i="8" s="1"/>
  <c r="AG147" i="8"/>
  <c r="F326" i="8" s="1"/>
  <c r="H326" i="8" s="1"/>
  <c r="AF147" i="8"/>
  <c r="E326" i="8" s="1"/>
  <c r="AF170" i="8"/>
  <c r="AG155" i="8"/>
  <c r="F336" i="8" s="1"/>
  <c r="H336" i="8" s="1"/>
  <c r="X171" i="8"/>
  <c r="X172" i="8" s="1"/>
  <c r="AF155" i="8"/>
  <c r="E336" i="8" s="1"/>
  <c r="G142" i="8"/>
  <c r="K229" i="8"/>
  <c r="U176" i="8"/>
  <c r="F253" i="8"/>
  <c r="W181" i="8"/>
  <c r="F273" i="8"/>
  <c r="AC166" i="8"/>
  <c r="AC187" i="8"/>
  <c r="F219" i="8"/>
  <c r="Y176" i="8"/>
  <c r="F255" i="8"/>
  <c r="E289" i="8"/>
  <c r="K181" i="8"/>
  <c r="F267" i="8"/>
  <c r="E209" i="8"/>
  <c r="H187" i="8"/>
  <c r="H166" i="8"/>
  <c r="M146" i="8"/>
  <c r="M142" i="8"/>
  <c r="AG142" i="8"/>
  <c r="AE142" i="8"/>
  <c r="M176" i="8"/>
  <c r="F249" i="8"/>
  <c r="F294" i="8"/>
  <c r="P181" i="8"/>
  <c r="E270" i="8"/>
  <c r="G166" i="8"/>
  <c r="G187" i="8"/>
  <c r="F208" i="8"/>
  <c r="S146" i="8"/>
  <c r="S142" i="8"/>
  <c r="AH140" i="8"/>
  <c r="E317" i="8"/>
  <c r="AF142" i="8"/>
  <c r="AA181" i="8"/>
  <c r="F275" i="8"/>
  <c r="Z187" i="8"/>
  <c r="Z166" i="8"/>
  <c r="E218" i="8"/>
  <c r="U146" i="8"/>
  <c r="U142" i="8"/>
  <c r="G226" i="8"/>
  <c r="D172" i="8"/>
  <c r="AF148" i="8"/>
  <c r="D156" i="8"/>
  <c r="AF156" i="8" s="1"/>
  <c r="AH143" i="8"/>
  <c r="G176" i="8"/>
  <c r="F246" i="8"/>
  <c r="AC176" i="8"/>
  <c r="F257" i="8"/>
  <c r="Q176" i="8"/>
  <c r="F251" i="8"/>
  <c r="E157" i="8"/>
  <c r="AG157" i="8" s="1"/>
  <c r="F338" i="8" s="1"/>
  <c r="H338" i="8" s="1"/>
  <c r="AG149" i="8"/>
  <c r="F328" i="8" s="1"/>
  <c r="H328" i="8" s="1"/>
  <c r="AC172" i="8"/>
  <c r="J238" i="8" s="1"/>
  <c r="H238" i="8"/>
  <c r="H233" i="8"/>
  <c r="S172" i="8"/>
  <c r="F286" i="8"/>
  <c r="E288" i="8"/>
  <c r="F296" i="8"/>
  <c r="I181" i="8"/>
  <c r="F266" i="8"/>
  <c r="AB181" i="8"/>
  <c r="E276" i="8"/>
  <c r="T181" i="8"/>
  <c r="E272" i="8"/>
  <c r="O181" i="8"/>
  <c r="F269" i="8"/>
  <c r="O142" i="8"/>
  <c r="V166" i="8"/>
  <c r="V187" i="8"/>
  <c r="E216" i="8"/>
  <c r="N166" i="8"/>
  <c r="N187" i="8"/>
  <c r="E212" i="8"/>
  <c r="D187" i="8"/>
  <c r="E207" i="8"/>
  <c r="D166" i="8"/>
  <c r="AF165" i="8"/>
  <c r="H237" i="8"/>
  <c r="AA172" i="8"/>
  <c r="Q146" i="8"/>
  <c r="Q142" i="8"/>
  <c r="G151" i="8"/>
  <c r="G154" i="8"/>
  <c r="G159" i="8" s="1"/>
  <c r="AE154" i="8"/>
  <c r="AE159" i="8" s="1"/>
  <c r="AE151" i="8"/>
  <c r="AB146" i="8"/>
  <c r="AB142" i="8"/>
  <c r="F245" i="8"/>
  <c r="AG175" i="8"/>
  <c r="E176" i="8"/>
  <c r="F290" i="8"/>
  <c r="F292" i="8"/>
  <c r="O187" i="8"/>
  <c r="O166" i="8"/>
  <c r="F212" i="8"/>
  <c r="E151" i="8"/>
  <c r="E154" i="8"/>
  <c r="R176" i="8"/>
  <c r="E252" i="8"/>
  <c r="R181" i="8"/>
  <c r="E271" i="8"/>
  <c r="M166" i="8"/>
  <c r="M187" i="8"/>
  <c r="F211" i="8"/>
  <c r="R142" i="8"/>
  <c r="R146" i="8"/>
  <c r="U181" i="8"/>
  <c r="F272" i="8"/>
  <c r="P154" i="8"/>
  <c r="P159" i="8" s="1"/>
  <c r="P151" i="8"/>
  <c r="W172" i="8"/>
  <c r="H235" i="8"/>
  <c r="V176" i="8"/>
  <c r="E254" i="8"/>
  <c r="E294" i="8"/>
  <c r="AE181" i="8"/>
  <c r="F277" i="8"/>
  <c r="T172" i="8"/>
  <c r="G234" i="8"/>
  <c r="H154" i="8"/>
  <c r="H159" i="8" s="1"/>
  <c r="H151" i="8"/>
  <c r="Z176" i="8"/>
  <c r="E256" i="8"/>
  <c r="K176" i="8"/>
  <c r="F248" i="8"/>
  <c r="X176" i="8"/>
  <c r="E255" i="8"/>
  <c r="T176" i="8"/>
  <c r="E253" i="8"/>
  <c r="G231" i="8"/>
  <c r="N172" i="8"/>
  <c r="E318" i="8"/>
  <c r="AH141" i="8"/>
  <c r="E142" i="8"/>
  <c r="E293" i="8"/>
  <c r="F288" i="8"/>
  <c r="F289" i="8"/>
  <c r="F293" i="8"/>
  <c r="AC181" i="8"/>
  <c r="F276" i="8"/>
  <c r="S181" i="8"/>
  <c r="F271" i="8"/>
  <c r="J181" i="8"/>
  <c r="E267" i="8"/>
  <c r="H142" i="8"/>
  <c r="L166" i="8"/>
  <c r="L187" i="8"/>
  <c r="E211" i="8"/>
  <c r="AA187" i="8"/>
  <c r="F218" i="8"/>
  <c r="AA166" i="8"/>
  <c r="W166" i="8"/>
  <c r="F216" i="8"/>
  <c r="W187" i="8"/>
  <c r="AD172" i="8"/>
  <c r="G239" i="8"/>
  <c r="W151" i="8"/>
  <c r="W154" i="8"/>
  <c r="W159" i="8" s="1"/>
  <c r="X146" i="8"/>
  <c r="X142" i="8"/>
  <c r="O154" i="8"/>
  <c r="O159" i="8" s="1"/>
  <c r="O151" i="8"/>
  <c r="F146" i="8"/>
  <c r="F142" i="8"/>
  <c r="J169" i="8"/>
  <c r="E156" i="8"/>
  <c r="AG156" i="8" s="1"/>
  <c r="F337" i="8" s="1"/>
  <c r="H337" i="8" s="1"/>
  <c r="AG148" i="8"/>
  <c r="F327" i="8" s="1"/>
  <c r="H327" i="8" s="1"/>
  <c r="W176" i="8"/>
  <c r="F254" i="8"/>
  <c r="E286" i="8"/>
  <c r="E284" i="8"/>
  <c r="M181" i="8"/>
  <c r="F268" i="8"/>
  <c r="Y166" i="8"/>
  <c r="F217" i="8"/>
  <c r="Y187" i="8"/>
  <c r="V142" i="8"/>
  <c r="V146" i="8"/>
  <c r="I146" i="8"/>
  <c r="I142" i="8"/>
  <c r="T146" i="8"/>
  <c r="T142" i="8"/>
  <c r="AA176" i="8"/>
  <c r="F256" i="8"/>
  <c r="F295" i="8"/>
  <c r="E285" i="8"/>
  <c r="N181" i="8"/>
  <c r="E269" i="8"/>
  <c r="K187" i="8"/>
  <c r="K166" i="8"/>
  <c r="F210" i="8"/>
  <c r="AC154" i="8"/>
  <c r="AC159" i="8" s="1"/>
  <c r="AC151" i="8"/>
  <c r="AE176" i="8"/>
  <c r="F258" i="8"/>
  <c r="E295" i="8"/>
  <c r="Y181" i="8"/>
  <c r="F274" i="8"/>
  <c r="F166" i="8"/>
  <c r="E208" i="8"/>
  <c r="F187" i="8"/>
  <c r="G237" i="8"/>
  <c r="Z172" i="8"/>
  <c r="H315" i="8"/>
  <c r="H319" i="8" s="1"/>
  <c r="F319" i="8"/>
  <c r="D176" i="8"/>
  <c r="AF175" i="8"/>
  <c r="E245" i="8"/>
  <c r="E287" i="8"/>
  <c r="L181" i="8"/>
  <c r="E268" i="8"/>
  <c r="T187" i="8"/>
  <c r="T166" i="8"/>
  <c r="E215" i="8"/>
  <c r="AA142" i="8"/>
  <c r="AA146" i="8"/>
  <c r="P172" i="8"/>
  <c r="G232" i="8"/>
  <c r="AD176" i="8"/>
  <c r="E258" i="8"/>
  <c r="L176" i="8"/>
  <c r="E249" i="8"/>
  <c r="F247" i="8"/>
  <c r="I176" i="8"/>
  <c r="J176" i="8"/>
  <c r="E248" i="8"/>
  <c r="D157" i="8"/>
  <c r="AF157" i="8" s="1"/>
  <c r="AF149" i="8"/>
  <c r="W142" i="8"/>
  <c r="F291" i="8"/>
  <c r="F284" i="8"/>
  <c r="E291" i="8"/>
  <c r="E292" i="8"/>
  <c r="G181" i="8"/>
  <c r="F265" i="8"/>
  <c r="X181" i="8"/>
  <c r="E274" i="8"/>
  <c r="F181" i="8"/>
  <c r="E265" i="8"/>
  <c r="I187" i="8"/>
  <c r="I166" i="8"/>
  <c r="F209" i="8"/>
  <c r="AE187" i="8"/>
  <c r="AE166" i="8"/>
  <c r="F220" i="8"/>
  <c r="X166" i="8"/>
  <c r="X187" i="8"/>
  <c r="E217" i="8"/>
  <c r="F215" i="8"/>
  <c r="U166" i="8"/>
  <c r="U187" i="8"/>
  <c r="J142" i="8"/>
  <c r="J146" i="8"/>
  <c r="Y146" i="8"/>
  <c r="Y142" i="8"/>
  <c r="N142" i="8"/>
  <c r="N146" i="8"/>
  <c r="K142" i="8"/>
  <c r="K146" i="8"/>
  <c r="H229" i="8"/>
  <c r="K172" i="8"/>
  <c r="J229" i="8" s="1"/>
  <c r="O176" i="8"/>
  <c r="F250" i="8"/>
  <c r="V181" i="8"/>
  <c r="E273" i="8"/>
  <c r="S187" i="8"/>
  <c r="S166" i="8"/>
  <c r="F214" i="8"/>
  <c r="Z181" i="8"/>
  <c r="E275" i="8"/>
  <c r="AD166" i="8"/>
  <c r="AD187" i="8"/>
  <c r="E220" i="8"/>
  <c r="Y172" i="8"/>
  <c r="J236" i="8" s="1"/>
  <c r="H236" i="8"/>
  <c r="F176" i="8"/>
  <c r="E246" i="8"/>
  <c r="E290" i="8"/>
  <c r="H181" i="8"/>
  <c r="E266" i="8"/>
  <c r="P166" i="8"/>
  <c r="P187" i="8"/>
  <c r="E213" i="8"/>
  <c r="G235" i="8"/>
  <c r="V172" i="8"/>
  <c r="I235" i="8" s="1"/>
  <c r="P176" i="8"/>
  <c r="E251" i="8"/>
  <c r="G238" i="8"/>
  <c r="AB172" i="8"/>
  <c r="F287" i="8"/>
  <c r="AD181" i="8"/>
  <c r="E277" i="8"/>
  <c r="F207" i="8"/>
  <c r="E187" i="8"/>
  <c r="E166" i="8"/>
  <c r="AG165" i="8"/>
  <c r="Z142" i="8"/>
  <c r="Z146" i="8"/>
  <c r="S176" i="8"/>
  <c r="F252" i="8"/>
  <c r="H176" i="8"/>
  <c r="E247" i="8"/>
  <c r="N176" i="8"/>
  <c r="E250" i="8"/>
  <c r="AB176" i="8"/>
  <c r="E257" i="8"/>
  <c r="P142" i="8"/>
  <c r="AH139" i="8"/>
  <c r="F285" i="8"/>
  <c r="E283" i="8"/>
  <c r="E296" i="8"/>
  <c r="F283" i="8"/>
  <c r="D181" i="8"/>
  <c r="AF180" i="8"/>
  <c r="E264" i="8"/>
  <c r="Q181" i="8"/>
  <c r="F270" i="8"/>
  <c r="E181" i="8"/>
  <c r="AG180" i="8"/>
  <c r="F264" i="8"/>
  <c r="E172" i="8"/>
  <c r="E169" i="8" s="1"/>
  <c r="H226" i="8"/>
  <c r="AB166" i="8"/>
  <c r="AB187" i="8"/>
  <c r="E219" i="8"/>
  <c r="R166" i="8"/>
  <c r="R187" i="8"/>
  <c r="E214" i="8"/>
  <c r="J166" i="8"/>
  <c r="J187" i="8"/>
  <c r="E210" i="8"/>
  <c r="F213" i="8"/>
  <c r="Q166" i="8"/>
  <c r="Q187" i="8"/>
  <c r="AC142" i="8"/>
  <c r="G227" i="8"/>
  <c r="F172" i="8"/>
  <c r="I227" i="8" s="1"/>
  <c r="D146" i="8"/>
  <c r="D142" i="8"/>
  <c r="E315" i="8"/>
  <c r="AH138" i="8"/>
  <c r="L142" i="8"/>
  <c r="L146" i="8"/>
  <c r="AD142" i="8"/>
  <c r="AD146" i="8"/>
  <c r="AF187" i="8" l="1"/>
  <c r="AG187" i="8"/>
  <c r="D199" i="8" s="1"/>
  <c r="G172" i="8"/>
  <c r="J227" i="8" s="1"/>
  <c r="H232" i="8"/>
  <c r="L232" i="8" s="1"/>
  <c r="L172" i="8"/>
  <c r="L169" i="8" s="1"/>
  <c r="I172" i="8"/>
  <c r="J228" i="8" s="1"/>
  <c r="L228" i="8" s="1"/>
  <c r="H231" i="8"/>
  <c r="AH170" i="8"/>
  <c r="H230" i="8"/>
  <c r="AG171" i="8"/>
  <c r="AF171" i="8"/>
  <c r="E240" i="8"/>
  <c r="G236" i="8"/>
  <c r="R172" i="8"/>
  <c r="I233" i="8" s="1"/>
  <c r="K233" i="8" s="1"/>
  <c r="F240" i="8"/>
  <c r="H234" i="8"/>
  <c r="AE172" i="8"/>
  <c r="J239" i="8" s="1"/>
  <c r="L239" i="8" s="1"/>
  <c r="G228" i="8"/>
  <c r="H172" i="8"/>
  <c r="I228" i="8" s="1"/>
  <c r="AH147" i="8"/>
  <c r="D326" i="8" s="1"/>
  <c r="AH155" i="8"/>
  <c r="D336" i="8" s="1"/>
  <c r="L236" i="8"/>
  <c r="L227" i="8"/>
  <c r="AH175" i="8"/>
  <c r="AC169" i="8"/>
  <c r="L238" i="8"/>
  <c r="K227" i="8"/>
  <c r="K235" i="8"/>
  <c r="L229" i="8"/>
  <c r="M229" i="8" s="1"/>
  <c r="H177" i="8"/>
  <c r="I247" i="8" s="1"/>
  <c r="G247" i="8"/>
  <c r="G246" i="8"/>
  <c r="F177" i="8"/>
  <c r="I246" i="8" s="1"/>
  <c r="I237" i="8"/>
  <c r="K237" i="8" s="1"/>
  <c r="Z169" i="8"/>
  <c r="Y182" i="8"/>
  <c r="J274" i="8" s="1"/>
  <c r="H274" i="8"/>
  <c r="N182" i="8"/>
  <c r="I269" i="8" s="1"/>
  <c r="G269" i="8"/>
  <c r="I289" i="8"/>
  <c r="G289" i="8"/>
  <c r="AF146" i="8"/>
  <c r="D151" i="8"/>
  <c r="D154" i="8"/>
  <c r="J287" i="8"/>
  <c r="H287" i="8"/>
  <c r="G274" i="8"/>
  <c r="X182" i="8"/>
  <c r="I232" i="8"/>
  <c r="K232" i="8" s="1"/>
  <c r="P169" i="8"/>
  <c r="S182" i="8"/>
  <c r="H271" i="8"/>
  <c r="AB151" i="8"/>
  <c r="AB154" i="8"/>
  <c r="AB159" i="8" s="1"/>
  <c r="AF166" i="8"/>
  <c r="D188" i="8"/>
  <c r="G207" i="8"/>
  <c r="D167" i="8"/>
  <c r="D164" i="8" s="1"/>
  <c r="E328" i="8"/>
  <c r="AH149" i="8"/>
  <c r="L167" i="8"/>
  <c r="G211" i="8"/>
  <c r="L188" i="8"/>
  <c r="J237" i="8"/>
  <c r="L237" i="8" s="1"/>
  <c r="AA169" i="8"/>
  <c r="E221" i="8"/>
  <c r="T182" i="8"/>
  <c r="G272" i="8"/>
  <c r="P182" i="8"/>
  <c r="G270" i="8"/>
  <c r="Y169" i="8"/>
  <c r="AH180" i="8"/>
  <c r="G169" i="8"/>
  <c r="H252" i="8"/>
  <c r="S177" i="8"/>
  <c r="I238" i="8"/>
  <c r="K238" i="8" s="1"/>
  <c r="AB169" i="8"/>
  <c r="K169" i="8"/>
  <c r="V182" i="8"/>
  <c r="G273" i="8"/>
  <c r="K154" i="8"/>
  <c r="K159" i="8" s="1"/>
  <c r="K151" i="8"/>
  <c r="AH157" i="8"/>
  <c r="E338" i="8"/>
  <c r="I285" i="8"/>
  <c r="G285" i="8"/>
  <c r="T154" i="8"/>
  <c r="T159" i="8" s="1"/>
  <c r="T151" i="8"/>
  <c r="H217" i="8"/>
  <c r="Y188" i="8"/>
  <c r="Y167" i="8"/>
  <c r="I286" i="8"/>
  <c r="G286" i="8"/>
  <c r="J234" i="8"/>
  <c r="U169" i="8"/>
  <c r="J231" i="8"/>
  <c r="O169" i="8"/>
  <c r="T177" i="8"/>
  <c r="G253" i="8"/>
  <c r="Z177" i="8"/>
  <c r="G256" i="8"/>
  <c r="AE182" i="8"/>
  <c r="H277" i="8"/>
  <c r="J235" i="8"/>
  <c r="L235" i="8" s="1"/>
  <c r="W169" i="8"/>
  <c r="R177" i="8"/>
  <c r="G252" i="8"/>
  <c r="O167" i="8"/>
  <c r="H212" i="8"/>
  <c r="O188" i="8"/>
  <c r="V188" i="8"/>
  <c r="V167" i="8"/>
  <c r="G216" i="8"/>
  <c r="J296" i="8"/>
  <c r="H296" i="8"/>
  <c r="G177" i="8"/>
  <c r="H246" i="8"/>
  <c r="AA182" i="8"/>
  <c r="H275" i="8"/>
  <c r="H249" i="8"/>
  <c r="M177" i="8"/>
  <c r="H219" i="8"/>
  <c r="AC188" i="8"/>
  <c r="AC167" i="8"/>
  <c r="F297" i="8"/>
  <c r="I177" i="8"/>
  <c r="J247" i="8" s="1"/>
  <c r="H247" i="8"/>
  <c r="G293" i="8"/>
  <c r="I293" i="8"/>
  <c r="I236" i="8"/>
  <c r="X169" i="8"/>
  <c r="J290" i="8"/>
  <c r="H290" i="8"/>
  <c r="H182" i="8"/>
  <c r="G266" i="8"/>
  <c r="J151" i="8"/>
  <c r="J154" i="8"/>
  <c r="J159" i="8" s="1"/>
  <c r="J286" i="8"/>
  <c r="H286" i="8"/>
  <c r="Z182" i="8"/>
  <c r="G275" i="8"/>
  <c r="L151" i="8"/>
  <c r="L154" i="8"/>
  <c r="L159" i="8" s="1"/>
  <c r="D182" i="8"/>
  <c r="AF181" i="8"/>
  <c r="G264" i="8"/>
  <c r="F221" i="8"/>
  <c r="F154" i="8"/>
  <c r="F159" i="8" s="1"/>
  <c r="F151" i="8"/>
  <c r="H276" i="8"/>
  <c r="AC182" i="8"/>
  <c r="J276" i="8" s="1"/>
  <c r="H245" i="8"/>
  <c r="E177" i="8"/>
  <c r="E174" i="8" s="1"/>
  <c r="AG176" i="8"/>
  <c r="U151" i="8"/>
  <c r="U154" i="8"/>
  <c r="U159" i="8" s="1"/>
  <c r="H264" i="8"/>
  <c r="E182" i="8"/>
  <c r="E179" i="8" s="1"/>
  <c r="AG181" i="8"/>
  <c r="H283" i="8"/>
  <c r="H297" i="8" s="1"/>
  <c r="N151" i="8"/>
  <c r="N154" i="8"/>
  <c r="N159" i="8" s="1"/>
  <c r="AF176" i="8"/>
  <c r="D177" i="8"/>
  <c r="G245" i="8"/>
  <c r="G208" i="8"/>
  <c r="F188" i="8"/>
  <c r="F167" i="8"/>
  <c r="I154" i="8"/>
  <c r="I159" i="8" s="1"/>
  <c r="I151" i="8"/>
  <c r="H288" i="8"/>
  <c r="J288" i="8"/>
  <c r="D318" i="8"/>
  <c r="D307" i="8"/>
  <c r="X177" i="8"/>
  <c r="I255" i="8" s="1"/>
  <c r="G255" i="8"/>
  <c r="G276" i="8"/>
  <c r="AB182" i="8"/>
  <c r="G288" i="8"/>
  <c r="I288" i="8"/>
  <c r="H251" i="8"/>
  <c r="Q177" i="8"/>
  <c r="J294" i="8"/>
  <c r="H294" i="8"/>
  <c r="H273" i="8"/>
  <c r="W182" i="8"/>
  <c r="J273" i="8" s="1"/>
  <c r="Q169" i="8"/>
  <c r="H270" i="8"/>
  <c r="Q182" i="8"/>
  <c r="J270" i="8" s="1"/>
  <c r="O177" i="8"/>
  <c r="J250" i="8" s="1"/>
  <c r="H250" i="8"/>
  <c r="Y154" i="8"/>
  <c r="Y159" i="8" s="1"/>
  <c r="Y151" i="8"/>
  <c r="I234" i="8"/>
  <c r="K234" i="8" s="1"/>
  <c r="T169" i="8"/>
  <c r="AC177" i="8"/>
  <c r="J257" i="8" s="1"/>
  <c r="H257" i="8"/>
  <c r="X167" i="8"/>
  <c r="X164" i="8" s="1"/>
  <c r="G217" i="8"/>
  <c r="X188" i="8"/>
  <c r="G291" i="8"/>
  <c r="I291" i="8"/>
  <c r="AA177" i="8"/>
  <c r="H256" i="8"/>
  <c r="K177" i="8"/>
  <c r="J248" i="8" s="1"/>
  <c r="H248" i="8"/>
  <c r="V177" i="8"/>
  <c r="G254" i="8"/>
  <c r="S151" i="8"/>
  <c r="S154" i="8"/>
  <c r="S159" i="8" s="1"/>
  <c r="R167" i="8"/>
  <c r="R164" i="8" s="1"/>
  <c r="G214" i="8"/>
  <c r="R188" i="8"/>
  <c r="I295" i="8"/>
  <c r="G295" i="8"/>
  <c r="H220" i="8"/>
  <c r="AE167" i="8"/>
  <c r="AE188" i="8"/>
  <c r="H265" i="8"/>
  <c r="G182" i="8"/>
  <c r="J265" i="8" s="1"/>
  <c r="J284" i="8"/>
  <c r="H284" i="8"/>
  <c r="L177" i="8"/>
  <c r="I249" i="8" s="1"/>
  <c r="G249" i="8"/>
  <c r="L182" i="8"/>
  <c r="I268" i="8" s="1"/>
  <c r="G268" i="8"/>
  <c r="H211" i="8"/>
  <c r="M188" i="8"/>
  <c r="M167" i="8"/>
  <c r="E159" i="8"/>
  <c r="Y177" i="8"/>
  <c r="J255" i="8" s="1"/>
  <c r="H255" i="8"/>
  <c r="D315" i="8"/>
  <c r="D304" i="8"/>
  <c r="J188" i="8"/>
  <c r="G210" i="8"/>
  <c r="J167" i="8"/>
  <c r="G219" i="8"/>
  <c r="AB167" i="8"/>
  <c r="AB188" i="8"/>
  <c r="G251" i="8"/>
  <c r="P177" i="8"/>
  <c r="I251" i="8" s="1"/>
  <c r="P167" i="8"/>
  <c r="G213" i="8"/>
  <c r="P188" i="8"/>
  <c r="G265" i="8"/>
  <c r="F182" i="8"/>
  <c r="G292" i="8"/>
  <c r="I292" i="8"/>
  <c r="J177" i="8"/>
  <c r="G248" i="8"/>
  <c r="G287" i="8"/>
  <c r="I287" i="8"/>
  <c r="AE177" i="8"/>
  <c r="H258" i="8"/>
  <c r="J295" i="8"/>
  <c r="H295" i="8"/>
  <c r="V154" i="8"/>
  <c r="V159" i="8" s="1"/>
  <c r="V151" i="8"/>
  <c r="M182" i="8"/>
  <c r="H268" i="8"/>
  <c r="I239" i="8"/>
  <c r="K239" i="8" s="1"/>
  <c r="AD169" i="8"/>
  <c r="J182" i="8"/>
  <c r="G267" i="8"/>
  <c r="I294" i="8"/>
  <c r="G294" i="8"/>
  <c r="U182" i="8"/>
  <c r="H272" i="8"/>
  <c r="AG146" i="8"/>
  <c r="J292" i="8"/>
  <c r="H292" i="8"/>
  <c r="F259" i="8"/>
  <c r="E337" i="8"/>
  <c r="AH156" i="8"/>
  <c r="K182" i="8"/>
  <c r="J267" i="8" s="1"/>
  <c r="H267" i="8"/>
  <c r="H213" i="8"/>
  <c r="Q167" i="8"/>
  <c r="Q164" i="8" s="1"/>
  <c r="Q188" i="8"/>
  <c r="I167" i="8"/>
  <c r="H209" i="8"/>
  <c r="I188" i="8"/>
  <c r="X154" i="8"/>
  <c r="X159" i="8" s="1"/>
  <c r="X151" i="8"/>
  <c r="AH165" i="8"/>
  <c r="I182" i="8"/>
  <c r="J266" i="8" s="1"/>
  <c r="H266" i="8"/>
  <c r="I226" i="8"/>
  <c r="D169" i="8"/>
  <c r="J226" i="8"/>
  <c r="E278" i="8"/>
  <c r="G284" i="8"/>
  <c r="I284" i="8"/>
  <c r="H167" i="8"/>
  <c r="G209" i="8"/>
  <c r="H188" i="8"/>
  <c r="U177" i="8"/>
  <c r="H253" i="8"/>
  <c r="AD154" i="8"/>
  <c r="AD159" i="8" s="1"/>
  <c r="AD151" i="8"/>
  <c r="F278" i="8"/>
  <c r="I296" i="8"/>
  <c r="G296" i="8"/>
  <c r="H285" i="8"/>
  <c r="J285" i="8"/>
  <c r="AB177" i="8"/>
  <c r="G257" i="8"/>
  <c r="E167" i="8"/>
  <c r="E188" i="8"/>
  <c r="AG166" i="8"/>
  <c r="H207" i="8"/>
  <c r="I290" i="8"/>
  <c r="G290" i="8"/>
  <c r="AA151" i="8"/>
  <c r="AA154" i="8"/>
  <c r="AA159" i="8" s="1"/>
  <c r="E259" i="8"/>
  <c r="H216" i="8"/>
  <c r="W167" i="8"/>
  <c r="W188" i="8"/>
  <c r="H289" i="8"/>
  <c r="J289" i="8"/>
  <c r="D305" i="8"/>
  <c r="D316" i="8"/>
  <c r="U167" i="8"/>
  <c r="U188" i="8"/>
  <c r="H215" i="8"/>
  <c r="K167" i="8"/>
  <c r="K164" i="8" s="1"/>
  <c r="K188" i="8"/>
  <c r="H210" i="8"/>
  <c r="H218" i="8"/>
  <c r="AA167" i="8"/>
  <c r="AA164" i="8" s="1"/>
  <c r="AA188" i="8"/>
  <c r="J233" i="8"/>
  <c r="L233" i="8" s="1"/>
  <c r="S169" i="8"/>
  <c r="E297" i="8"/>
  <c r="N177" i="8"/>
  <c r="G250" i="8"/>
  <c r="Z151" i="8"/>
  <c r="Z154" i="8"/>
  <c r="Z159" i="8" s="1"/>
  <c r="E319" i="8"/>
  <c r="G283" i="8"/>
  <c r="G297" i="8" s="1"/>
  <c r="H174" i="8"/>
  <c r="V169" i="8"/>
  <c r="AD182" i="8"/>
  <c r="G277" i="8"/>
  <c r="AD188" i="8"/>
  <c r="G220" i="8"/>
  <c r="AD167" i="8"/>
  <c r="H214" i="8"/>
  <c r="S167" i="8"/>
  <c r="S164" i="8" s="1"/>
  <c r="S188" i="8"/>
  <c r="H291" i="8"/>
  <c r="J291" i="8"/>
  <c r="AD177" i="8"/>
  <c r="I258" i="8" s="1"/>
  <c r="G258" i="8"/>
  <c r="T167" i="8"/>
  <c r="G215" i="8"/>
  <c r="T188" i="8"/>
  <c r="W177" i="8"/>
  <c r="J254" i="8" s="1"/>
  <c r="H254" i="8"/>
  <c r="J293" i="8"/>
  <c r="H293" i="8"/>
  <c r="I231" i="8"/>
  <c r="K231" i="8" s="1"/>
  <c r="N169" i="8"/>
  <c r="R154" i="8"/>
  <c r="R159" i="8" s="1"/>
  <c r="R151" i="8"/>
  <c r="R182" i="8"/>
  <c r="G271" i="8"/>
  <c r="Q154" i="8"/>
  <c r="Q159" i="8" s="1"/>
  <c r="Q151" i="8"/>
  <c r="N167" i="8"/>
  <c r="G212" i="8"/>
  <c r="N188" i="8"/>
  <c r="O182" i="8"/>
  <c r="H269" i="8"/>
  <c r="E327" i="8"/>
  <c r="AH148" i="8"/>
  <c r="G218" i="8"/>
  <c r="Z167" i="8"/>
  <c r="Z164" i="8" s="1"/>
  <c r="Z188" i="8"/>
  <c r="D306" i="8"/>
  <c r="D317" i="8"/>
  <c r="H208" i="8"/>
  <c r="G167" i="8"/>
  <c r="G164" i="8" s="1"/>
  <c r="G188" i="8"/>
  <c r="J230" i="8"/>
  <c r="M169" i="8"/>
  <c r="M154" i="8"/>
  <c r="M159" i="8" s="1"/>
  <c r="M151" i="8"/>
  <c r="F169" i="8"/>
  <c r="I230" i="8" l="1"/>
  <c r="K230" i="8" s="1"/>
  <c r="AH187" i="8"/>
  <c r="D198" i="8"/>
  <c r="L231" i="8"/>
  <c r="AF188" i="8"/>
  <c r="AG188" i="8"/>
  <c r="E199" i="8" s="1"/>
  <c r="AE169" i="8"/>
  <c r="H240" i="8"/>
  <c r="L230" i="8"/>
  <c r="M230" i="8" s="1"/>
  <c r="AG172" i="8"/>
  <c r="AH171" i="8"/>
  <c r="I169" i="8"/>
  <c r="H169" i="8"/>
  <c r="K236" i="8"/>
  <c r="M236" i="8" s="1"/>
  <c r="G240" i="8"/>
  <c r="K286" i="8"/>
  <c r="M238" i="8"/>
  <c r="L234" i="8"/>
  <c r="M234" i="8" s="1"/>
  <c r="R169" i="8"/>
  <c r="AF172" i="8"/>
  <c r="M232" i="8"/>
  <c r="E305" i="8"/>
  <c r="K228" i="8"/>
  <c r="M228" i="8" s="1"/>
  <c r="F305" i="8"/>
  <c r="M227" i="8"/>
  <c r="M233" i="8"/>
  <c r="L254" i="8"/>
  <c r="K289" i="8"/>
  <c r="L273" i="8"/>
  <c r="K247" i="8"/>
  <c r="K269" i="8"/>
  <c r="K294" i="8"/>
  <c r="L250" i="8"/>
  <c r="K293" i="8"/>
  <c r="L289" i="8"/>
  <c r="K268" i="8"/>
  <c r="L255" i="8"/>
  <c r="K290" i="8"/>
  <c r="L285" i="8"/>
  <c r="K295" i="8"/>
  <c r="L267" i="8"/>
  <c r="K287" i="8"/>
  <c r="L288" i="8"/>
  <c r="K296" i="8"/>
  <c r="K285" i="8"/>
  <c r="L290" i="8"/>
  <c r="M235" i="8"/>
  <c r="I174" i="8"/>
  <c r="L294" i="8"/>
  <c r="L274" i="8"/>
  <c r="L293" i="8"/>
  <c r="L248" i="8"/>
  <c r="L296" i="8"/>
  <c r="L257" i="8"/>
  <c r="L270" i="8"/>
  <c r="K251" i="8"/>
  <c r="F174" i="8"/>
  <c r="K255" i="8"/>
  <c r="M237" i="8"/>
  <c r="K246" i="8"/>
  <c r="K249" i="8"/>
  <c r="K291" i="8"/>
  <c r="K288" i="8"/>
  <c r="K284" i="8"/>
  <c r="X174" i="8"/>
  <c r="Y179" i="8"/>
  <c r="K258" i="8"/>
  <c r="L292" i="8"/>
  <c r="L286" i="8"/>
  <c r="D319" i="8"/>
  <c r="E320" i="8" s="1"/>
  <c r="AC174" i="8"/>
  <c r="L284" i="8"/>
  <c r="L174" i="8"/>
  <c r="L265" i="8"/>
  <c r="L287" i="8"/>
  <c r="K174" i="8"/>
  <c r="L291" i="8"/>
  <c r="L295" i="8"/>
  <c r="AG154" i="8"/>
  <c r="AG159" i="8" s="1"/>
  <c r="L276" i="8"/>
  <c r="L266" i="8"/>
  <c r="O174" i="8"/>
  <c r="Q179" i="8"/>
  <c r="K292" i="8"/>
  <c r="L247" i="8"/>
  <c r="E306" i="8"/>
  <c r="D327" i="8"/>
  <c r="J256" i="8"/>
  <c r="L256" i="8" s="1"/>
  <c r="AA174" i="8"/>
  <c r="AH176" i="8"/>
  <c r="J283" i="8"/>
  <c r="J268" i="8"/>
  <c r="L268" i="8" s="1"/>
  <c r="M179" i="8"/>
  <c r="H259" i="8"/>
  <c r="I266" i="8"/>
  <c r="K266" i="8" s="1"/>
  <c r="H179" i="8"/>
  <c r="J277" i="8"/>
  <c r="L277" i="8" s="1"/>
  <c r="AE179" i="8"/>
  <c r="D189" i="8"/>
  <c r="I207" i="8"/>
  <c r="AF167" i="8"/>
  <c r="J271" i="8"/>
  <c r="L271" i="8" s="1"/>
  <c r="S179" i="8"/>
  <c r="AF154" i="8"/>
  <c r="D159" i="8"/>
  <c r="T189" i="8"/>
  <c r="T190" i="8" s="1"/>
  <c r="T191" i="8" s="1"/>
  <c r="T192" i="8" s="1"/>
  <c r="T193" i="8" s="1"/>
  <c r="T194" i="8" s="1"/>
  <c r="T195" i="8" s="1"/>
  <c r="I215" i="8"/>
  <c r="K215" i="8" s="1"/>
  <c r="T164" i="8"/>
  <c r="I209" i="8"/>
  <c r="K209" i="8" s="1"/>
  <c r="H189" i="8"/>
  <c r="H190" i="8" s="1"/>
  <c r="H191" i="8" s="1"/>
  <c r="H192" i="8" s="1"/>
  <c r="H193" i="8" s="1"/>
  <c r="H194" i="8" s="1"/>
  <c r="H195" i="8" s="1"/>
  <c r="H164" i="8"/>
  <c r="W179" i="8"/>
  <c r="I213" i="8"/>
  <c r="K213" i="8" s="1"/>
  <c r="P189" i="8"/>
  <c r="P190" i="8" s="1"/>
  <c r="P191" i="8" s="1"/>
  <c r="P192" i="8" s="1"/>
  <c r="P193" i="8" s="1"/>
  <c r="P194" i="8" s="1"/>
  <c r="P195" i="8" s="1"/>
  <c r="P164" i="8"/>
  <c r="I219" i="8"/>
  <c r="K219" i="8" s="1"/>
  <c r="AB189" i="8"/>
  <c r="AB190" i="8" s="1"/>
  <c r="AB191" i="8" s="1"/>
  <c r="AB192" i="8" s="1"/>
  <c r="AB193" i="8" s="1"/>
  <c r="AB194" i="8" s="1"/>
  <c r="AB195" i="8" s="1"/>
  <c r="AB164" i="8"/>
  <c r="I254" i="8"/>
  <c r="K254" i="8" s="1"/>
  <c r="V174" i="8"/>
  <c r="J264" i="8"/>
  <c r="L264" i="8" s="1"/>
  <c r="AG182" i="8"/>
  <c r="G221" i="8"/>
  <c r="W174" i="8"/>
  <c r="J253" i="8"/>
  <c r="L253" i="8" s="1"/>
  <c r="U174" i="8"/>
  <c r="AF177" i="8"/>
  <c r="I245" i="8"/>
  <c r="J258" i="8"/>
  <c r="L258" i="8" s="1"/>
  <c r="AE174" i="8"/>
  <c r="I272" i="8"/>
  <c r="K272" i="8" s="1"/>
  <c r="T179" i="8"/>
  <c r="L179" i="8"/>
  <c r="J210" i="8"/>
  <c r="L210" i="8" s="1"/>
  <c r="K189" i="8"/>
  <c r="K190" i="8" s="1"/>
  <c r="K191" i="8" s="1"/>
  <c r="K192" i="8" s="1"/>
  <c r="K193" i="8" s="1"/>
  <c r="K194" i="8" s="1"/>
  <c r="K195" i="8" s="1"/>
  <c r="J240" i="8"/>
  <c r="L240" i="8" s="1"/>
  <c r="M189" i="8"/>
  <c r="M190" i="8" s="1"/>
  <c r="M191" i="8" s="1"/>
  <c r="M192" i="8" s="1"/>
  <c r="M193" i="8" s="1"/>
  <c r="M194" i="8" s="1"/>
  <c r="M195" i="8" s="1"/>
  <c r="J211" i="8"/>
  <c r="L211" i="8" s="1"/>
  <c r="M164" i="8"/>
  <c r="J219" i="8"/>
  <c r="L219" i="8" s="1"/>
  <c r="AC189" i="8"/>
  <c r="AC190" i="8" s="1"/>
  <c r="AC191" i="8" s="1"/>
  <c r="AC192" i="8" s="1"/>
  <c r="AC193" i="8" s="1"/>
  <c r="AC194" i="8" s="1"/>
  <c r="AC195" i="8" s="1"/>
  <c r="AC164" i="8"/>
  <c r="J212" i="8"/>
  <c r="L212" i="8" s="1"/>
  <c r="O189" i="8"/>
  <c r="O190" i="8" s="1"/>
  <c r="O191" i="8" s="1"/>
  <c r="O192" i="8" s="1"/>
  <c r="O193" i="8" s="1"/>
  <c r="O194" i="8" s="1"/>
  <c r="O195" i="8" s="1"/>
  <c r="O164" i="8"/>
  <c r="J252" i="8"/>
  <c r="L252" i="8" s="1"/>
  <c r="S174" i="8"/>
  <c r="I270" i="8"/>
  <c r="K270" i="8" s="1"/>
  <c r="P179" i="8"/>
  <c r="AF151" i="8"/>
  <c r="E325" i="8"/>
  <c r="E329" i="8" s="1"/>
  <c r="AH146" i="8"/>
  <c r="I250" i="8"/>
  <c r="K250" i="8" s="1"/>
  <c r="N174" i="8"/>
  <c r="J189" i="8"/>
  <c r="J190" i="8" s="1"/>
  <c r="J191" i="8" s="1"/>
  <c r="J192" i="8" s="1"/>
  <c r="J193" i="8" s="1"/>
  <c r="J194" i="8" s="1"/>
  <c r="J195" i="8" s="1"/>
  <c r="I210" i="8"/>
  <c r="K210" i="8" s="1"/>
  <c r="J164" i="8"/>
  <c r="R189" i="8"/>
  <c r="R190" i="8" s="1"/>
  <c r="R191" i="8" s="1"/>
  <c r="R192" i="8" s="1"/>
  <c r="R193" i="8" s="1"/>
  <c r="R194" i="8" s="1"/>
  <c r="R195" i="8" s="1"/>
  <c r="I214" i="8"/>
  <c r="K214" i="8" s="1"/>
  <c r="J275" i="8"/>
  <c r="L275" i="8" s="1"/>
  <c r="AA179" i="8"/>
  <c r="I211" i="8"/>
  <c r="K211" i="8" s="1"/>
  <c r="L189" i="8"/>
  <c r="L190" i="8" s="1"/>
  <c r="L191" i="8" s="1"/>
  <c r="L192" i="8" s="1"/>
  <c r="L193" i="8" s="1"/>
  <c r="L194" i="8" s="1"/>
  <c r="L195" i="8" s="1"/>
  <c r="L164" i="8"/>
  <c r="AH166" i="8"/>
  <c r="I274" i="8"/>
  <c r="K274" i="8" s="1"/>
  <c r="X179" i="8"/>
  <c r="AD174" i="8"/>
  <c r="Y174" i="8"/>
  <c r="I248" i="8"/>
  <c r="K248" i="8" s="1"/>
  <c r="J174" i="8"/>
  <c r="D308" i="8"/>
  <c r="H221" i="8"/>
  <c r="I179" i="8"/>
  <c r="E189" i="8"/>
  <c r="AG167" i="8"/>
  <c r="J207" i="8"/>
  <c r="E164" i="8"/>
  <c r="I265" i="8"/>
  <c r="K265" i="8" s="1"/>
  <c r="F179" i="8"/>
  <c r="H278" i="8"/>
  <c r="I256" i="8"/>
  <c r="K256" i="8" s="1"/>
  <c r="Z174" i="8"/>
  <c r="D174" i="8"/>
  <c r="P174" i="8"/>
  <c r="I267" i="8"/>
  <c r="K267" i="8" s="1"/>
  <c r="J179" i="8"/>
  <c r="I218" i="8"/>
  <c r="K218" i="8" s="1"/>
  <c r="Z189" i="8"/>
  <c r="Z190" i="8" s="1"/>
  <c r="Z191" i="8" s="1"/>
  <c r="Z192" i="8" s="1"/>
  <c r="Z193" i="8" s="1"/>
  <c r="Z194" i="8" s="1"/>
  <c r="Z195" i="8" s="1"/>
  <c r="J269" i="8"/>
  <c r="L269" i="8" s="1"/>
  <c r="O179" i="8"/>
  <c r="I271" i="8"/>
  <c r="K271" i="8" s="1"/>
  <c r="R179" i="8"/>
  <c r="N179" i="8"/>
  <c r="S189" i="8"/>
  <c r="S190" i="8" s="1"/>
  <c r="S191" i="8" s="1"/>
  <c r="S192" i="8" s="1"/>
  <c r="S193" i="8" s="1"/>
  <c r="S194" i="8" s="1"/>
  <c r="S195" i="8" s="1"/>
  <c r="J214" i="8"/>
  <c r="L214" i="8" s="1"/>
  <c r="I283" i="8"/>
  <c r="I297" i="8" s="1"/>
  <c r="K297" i="8" s="1"/>
  <c r="AA189" i="8"/>
  <c r="AA190" i="8" s="1"/>
  <c r="AA191" i="8" s="1"/>
  <c r="AA192" i="8" s="1"/>
  <c r="AA193" i="8" s="1"/>
  <c r="AA194" i="8" s="1"/>
  <c r="AA195" i="8" s="1"/>
  <c r="J218" i="8"/>
  <c r="L218" i="8" s="1"/>
  <c r="U189" i="8"/>
  <c r="U190" i="8" s="1"/>
  <c r="U191" i="8" s="1"/>
  <c r="U192" i="8" s="1"/>
  <c r="U193" i="8" s="1"/>
  <c r="U194" i="8" s="1"/>
  <c r="U195" i="8" s="1"/>
  <c r="J215" i="8"/>
  <c r="L215" i="8" s="1"/>
  <c r="I257" i="8"/>
  <c r="K257" i="8" s="1"/>
  <c r="AB174" i="8"/>
  <c r="I240" i="8"/>
  <c r="K226" i="8"/>
  <c r="D337" i="8"/>
  <c r="F306" i="8"/>
  <c r="F325" i="8"/>
  <c r="AG151" i="8"/>
  <c r="I217" i="8"/>
  <c r="K217" i="8" s="1"/>
  <c r="X189" i="8"/>
  <c r="X190" i="8" s="1"/>
  <c r="X191" i="8" s="1"/>
  <c r="X192" i="8" s="1"/>
  <c r="X193" i="8" s="1"/>
  <c r="X194" i="8" s="1"/>
  <c r="X195" i="8" s="1"/>
  <c r="J251" i="8"/>
  <c r="L251" i="8" s="1"/>
  <c r="Q174" i="8"/>
  <c r="G278" i="8"/>
  <c r="I275" i="8"/>
  <c r="K275" i="8" s="1"/>
  <c r="Z179" i="8"/>
  <c r="V189" i="8"/>
  <c r="V190" i="8" s="1"/>
  <c r="V191" i="8" s="1"/>
  <c r="V192" i="8" s="1"/>
  <c r="V193" i="8" s="1"/>
  <c r="V194" i="8" s="1"/>
  <c r="V195" i="8" s="1"/>
  <c r="I216" i="8"/>
  <c r="K216" i="8" s="1"/>
  <c r="V164" i="8"/>
  <c r="I252" i="8"/>
  <c r="K252" i="8" s="1"/>
  <c r="R174" i="8"/>
  <c r="I253" i="8"/>
  <c r="K253" i="8" s="1"/>
  <c r="T174" i="8"/>
  <c r="J217" i="8"/>
  <c r="L217" i="8" s="1"/>
  <c r="Y189" i="8"/>
  <c r="Y190" i="8" s="1"/>
  <c r="Y191" i="8" s="1"/>
  <c r="Y192" i="8" s="1"/>
  <c r="Y193" i="8" s="1"/>
  <c r="Y194" i="8" s="1"/>
  <c r="Y195" i="8" s="1"/>
  <c r="Y164" i="8"/>
  <c r="F307" i="8"/>
  <c r="D338" i="8"/>
  <c r="I273" i="8"/>
  <c r="K273" i="8" s="1"/>
  <c r="V179" i="8"/>
  <c r="U164" i="8"/>
  <c r="AC179" i="8"/>
  <c r="K179" i="8"/>
  <c r="I220" i="8"/>
  <c r="K220" i="8" s="1"/>
  <c r="AD189" i="8"/>
  <c r="AD190" i="8" s="1"/>
  <c r="AD191" i="8" s="1"/>
  <c r="AD192" i="8" s="1"/>
  <c r="AD193" i="8" s="1"/>
  <c r="AD194" i="8" s="1"/>
  <c r="AD195" i="8" s="1"/>
  <c r="AD164" i="8"/>
  <c r="J272" i="8"/>
  <c r="L272" i="8" s="1"/>
  <c r="U179" i="8"/>
  <c r="AF182" i="8"/>
  <c r="I264" i="8"/>
  <c r="D179" i="8"/>
  <c r="D200" i="8"/>
  <c r="M231" i="8"/>
  <c r="G189" i="8"/>
  <c r="G190" i="8" s="1"/>
  <c r="G191" i="8" s="1"/>
  <c r="G192" i="8" s="1"/>
  <c r="G193" i="8" s="1"/>
  <c r="G194" i="8" s="1"/>
  <c r="G195" i="8" s="1"/>
  <c r="J208" i="8"/>
  <c r="L208" i="8" s="1"/>
  <c r="I212" i="8"/>
  <c r="K212" i="8" s="1"/>
  <c r="N189" i="8"/>
  <c r="N190" i="8" s="1"/>
  <c r="N191" i="8" s="1"/>
  <c r="N192" i="8" s="1"/>
  <c r="N193" i="8" s="1"/>
  <c r="N194" i="8" s="1"/>
  <c r="N195" i="8" s="1"/>
  <c r="N164" i="8"/>
  <c r="J213" i="8"/>
  <c r="L213" i="8" s="1"/>
  <c r="Q189" i="8"/>
  <c r="Q190" i="8" s="1"/>
  <c r="Q191" i="8" s="1"/>
  <c r="Q192" i="8" s="1"/>
  <c r="Q193" i="8" s="1"/>
  <c r="Q194" i="8" s="1"/>
  <c r="Q195" i="8" s="1"/>
  <c r="J245" i="8"/>
  <c r="AG177" i="8"/>
  <c r="J249" i="8"/>
  <c r="L249" i="8" s="1"/>
  <c r="M174" i="8"/>
  <c r="I276" i="8"/>
  <c r="K276" i="8" s="1"/>
  <c r="AB179" i="8"/>
  <c r="J220" i="8"/>
  <c r="L220" i="8" s="1"/>
  <c r="AE189" i="8"/>
  <c r="AE190" i="8" s="1"/>
  <c r="AE191" i="8" s="1"/>
  <c r="AE192" i="8" s="1"/>
  <c r="AE193" i="8" s="1"/>
  <c r="AE194" i="8" s="1"/>
  <c r="AE195" i="8" s="1"/>
  <c r="AE164" i="8"/>
  <c r="I208" i="8"/>
  <c r="K208" i="8" s="1"/>
  <c r="F189" i="8"/>
  <c r="F190" i="8" s="1"/>
  <c r="F191" i="8" s="1"/>
  <c r="F192" i="8" s="1"/>
  <c r="F193" i="8" s="1"/>
  <c r="F194" i="8" s="1"/>
  <c r="F195" i="8" s="1"/>
  <c r="F164" i="8"/>
  <c r="E198" i="8"/>
  <c r="I277" i="8"/>
  <c r="K277" i="8" s="1"/>
  <c r="AD179" i="8"/>
  <c r="W189" i="8"/>
  <c r="W190" i="8" s="1"/>
  <c r="W191" i="8" s="1"/>
  <c r="W192" i="8" s="1"/>
  <c r="W193" i="8" s="1"/>
  <c r="W194" i="8" s="1"/>
  <c r="W195" i="8" s="1"/>
  <c r="J216" i="8"/>
  <c r="L216" i="8" s="1"/>
  <c r="W164" i="8"/>
  <c r="I189" i="8"/>
  <c r="I190" i="8" s="1"/>
  <c r="I191" i="8" s="1"/>
  <c r="I192" i="8" s="1"/>
  <c r="I193" i="8" s="1"/>
  <c r="I194" i="8" s="1"/>
  <c r="I195" i="8" s="1"/>
  <c r="J209" i="8"/>
  <c r="L209" i="8" s="1"/>
  <c r="M239" i="8"/>
  <c r="G259" i="8"/>
  <c r="AH181" i="8"/>
  <c r="J246" i="8"/>
  <c r="L246" i="8" s="1"/>
  <c r="G174" i="8"/>
  <c r="L226" i="8"/>
  <c r="D328" i="8"/>
  <c r="E307" i="8"/>
  <c r="G179" i="8"/>
  <c r="I164" i="8"/>
  <c r="AH188" i="8" l="1"/>
  <c r="E200" i="8"/>
  <c r="AH172" i="8"/>
  <c r="AG169" i="8"/>
  <c r="I305" i="8" s="1"/>
  <c r="K305" i="8" s="1"/>
  <c r="K240" i="8"/>
  <c r="AF169" i="8"/>
  <c r="H305" i="8" s="1"/>
  <c r="M254" i="8"/>
  <c r="M286" i="8"/>
  <c r="M270" i="8"/>
  <c r="G305" i="8"/>
  <c r="M250" i="8"/>
  <c r="M267" i="8"/>
  <c r="M290" i="8"/>
  <c r="M247" i="8"/>
  <c r="M289" i="8"/>
  <c r="M273" i="8"/>
  <c r="M284" i="8"/>
  <c r="M248" i="8"/>
  <c r="M269" i="8"/>
  <c r="M288" i="8"/>
  <c r="M294" i="8"/>
  <c r="M293" i="8"/>
  <c r="M285" i="8"/>
  <c r="M295" i="8"/>
  <c r="M274" i="8"/>
  <c r="M255" i="8"/>
  <c r="M287" i="8"/>
  <c r="M268" i="8"/>
  <c r="F335" i="8"/>
  <c r="H335" i="8" s="1"/>
  <c r="H339" i="8" s="1"/>
  <c r="M296" i="8"/>
  <c r="M258" i="8"/>
  <c r="M291" i="8"/>
  <c r="M251" i="8"/>
  <c r="M272" i="8"/>
  <c r="AG174" i="8"/>
  <c r="I306" i="8" s="1"/>
  <c r="K306" i="8" s="1"/>
  <c r="M292" i="8"/>
  <c r="M218" i="8"/>
  <c r="M257" i="8"/>
  <c r="AG179" i="8"/>
  <c r="I307" i="8" s="1"/>
  <c r="K307" i="8" s="1"/>
  <c r="M266" i="8"/>
  <c r="AH182" i="8"/>
  <c r="G306" i="8"/>
  <c r="M271" i="8"/>
  <c r="G307" i="8"/>
  <c r="M249" i="8"/>
  <c r="M246" i="8"/>
  <c r="M265" i="8"/>
  <c r="M276" i="8"/>
  <c r="M275" i="8"/>
  <c r="M220" i="8"/>
  <c r="AF179" i="8"/>
  <c r="H307" i="8" s="1"/>
  <c r="M208" i="8"/>
  <c r="M253" i="8"/>
  <c r="AF164" i="8"/>
  <c r="H304" i="8" s="1"/>
  <c r="M212" i="8"/>
  <c r="M256" i="8"/>
  <c r="E335" i="8"/>
  <c r="E339" i="8" s="1"/>
  <c r="AH154" i="8"/>
  <c r="AF159" i="8"/>
  <c r="AH159" i="8" s="1"/>
  <c r="M215" i="8"/>
  <c r="M277" i="8"/>
  <c r="J259" i="8"/>
  <c r="L259" i="8" s="1"/>
  <c r="L245" i="8"/>
  <c r="AH177" i="8"/>
  <c r="M219" i="8"/>
  <c r="M209" i="8"/>
  <c r="M216" i="8"/>
  <c r="J297" i="8"/>
  <c r="L297" i="8" s="1"/>
  <c r="M297" i="8" s="1"/>
  <c r="L283" i="8"/>
  <c r="I278" i="8"/>
  <c r="K278" i="8" s="1"/>
  <c r="K264" i="8"/>
  <c r="M264" i="8" s="1"/>
  <c r="AG164" i="8"/>
  <c r="I304" i="8" s="1"/>
  <c r="M214" i="8"/>
  <c r="D325" i="8"/>
  <c r="D329" i="8" s="1"/>
  <c r="E330" i="8" s="1"/>
  <c r="E304" i="8"/>
  <c r="M226" i="8"/>
  <c r="K283" i="8"/>
  <c r="J221" i="8"/>
  <c r="L221" i="8" s="1"/>
  <c r="AH167" i="8"/>
  <c r="M211" i="8"/>
  <c r="H325" i="8"/>
  <c r="H329" i="8" s="1"/>
  <c r="F329" i="8"/>
  <c r="AF174" i="8"/>
  <c r="F339" i="8"/>
  <c r="J278" i="8"/>
  <c r="L278" i="8" s="1"/>
  <c r="M252" i="8"/>
  <c r="M240" i="8"/>
  <c r="AH151" i="8"/>
  <c r="M213" i="8"/>
  <c r="I221" i="8"/>
  <c r="K221" i="8" s="1"/>
  <c r="K207" i="8"/>
  <c r="M217" i="8"/>
  <c r="I259" i="8"/>
  <c r="K259" i="8" s="1"/>
  <c r="K245" i="8"/>
  <c r="AG189" i="8"/>
  <c r="F199" i="8" s="1"/>
  <c r="E190" i="8"/>
  <c r="M210" i="8"/>
  <c r="D190" i="8"/>
  <c r="AF189" i="8"/>
  <c r="L207" i="8"/>
  <c r="M283" i="8" l="1"/>
  <c r="AH169" i="8"/>
  <c r="M207" i="8"/>
  <c r="AH179" i="8"/>
  <c r="M221" i="8"/>
  <c r="M278" i="8"/>
  <c r="E308" i="8"/>
  <c r="AH174" i="8"/>
  <c r="H306" i="8"/>
  <c r="H308" i="8" s="1"/>
  <c r="M245" i="8"/>
  <c r="M259" i="8"/>
  <c r="D335" i="8"/>
  <c r="D339" i="8" s="1"/>
  <c r="E340" i="8" s="1"/>
  <c r="F304" i="8"/>
  <c r="F308" i="8" s="1"/>
  <c r="I308" i="8"/>
  <c r="K304" i="8"/>
  <c r="K308" i="8" s="1"/>
  <c r="AF190" i="8"/>
  <c r="D191" i="8"/>
  <c r="AG190" i="8"/>
  <c r="G199" i="8" s="1"/>
  <c r="E191" i="8"/>
  <c r="F198" i="8"/>
  <c r="AH189" i="8"/>
  <c r="AH164" i="8"/>
  <c r="F200" i="8" l="1"/>
  <c r="G304" i="8"/>
  <c r="G308" i="8" s="1"/>
  <c r="H330" i="8" s="1"/>
  <c r="E192" i="8"/>
  <c r="AG191" i="8"/>
  <c r="H199" i="8" s="1"/>
  <c r="D192" i="8"/>
  <c r="AF191" i="8"/>
  <c r="AH190" i="8"/>
  <c r="G198" i="8"/>
  <c r="G200" i="8" s="1"/>
  <c r="H320" i="8" l="1"/>
  <c r="F320" i="8"/>
  <c r="I309" i="8"/>
  <c r="F330" i="8"/>
  <c r="H340" i="8"/>
  <c r="K309" i="8"/>
  <c r="F340" i="8"/>
  <c r="H309" i="8"/>
  <c r="H198" i="8"/>
  <c r="H200" i="8" s="1"/>
  <c r="AH191" i="8"/>
  <c r="AF192" i="8"/>
  <c r="D193" i="8"/>
  <c r="E193" i="8"/>
  <c r="AG192" i="8"/>
  <c r="I199" i="8" s="1"/>
  <c r="D321" i="8" l="1"/>
  <c r="G310" i="8"/>
  <c r="E194" i="8"/>
  <c r="AG193" i="8"/>
  <c r="J199" i="8" s="1"/>
  <c r="D194" i="8"/>
  <c r="AF193" i="8"/>
  <c r="I198" i="8"/>
  <c r="I200" i="8" s="1"/>
  <c r="AH192" i="8"/>
  <c r="J198" i="8" l="1"/>
  <c r="J200" i="8" s="1"/>
  <c r="AH193" i="8"/>
  <c r="D195" i="8"/>
  <c r="AF195" i="8" s="1"/>
  <c r="AF194" i="8"/>
  <c r="E195" i="8"/>
  <c r="AG195" i="8" s="1"/>
  <c r="L199" i="8" s="1"/>
  <c r="AG194" i="8"/>
  <c r="K199" i="8" s="1"/>
  <c r="M199" i="8" l="1"/>
  <c r="AH195" i="8"/>
  <c r="L198" i="8"/>
  <c r="AH194" i="8"/>
  <c r="K198" i="8"/>
  <c r="K200" i="8" s="1"/>
  <c r="L200" i="8" l="1"/>
  <c r="M198" i="8"/>
  <c r="M200" i="8" s="1"/>
</calcChain>
</file>

<file path=xl/comments1.xml><?xml version="1.0" encoding="utf-8"?>
<comments xmlns="http://schemas.openxmlformats.org/spreadsheetml/2006/main">
  <authors>
    <author>Usuario UTP</author>
  </authors>
  <commentList>
    <comment ref="J48" authorId="0" shapeId="0">
      <text>
        <r>
          <rPr>
            <b/>
            <sz val="9"/>
            <color indexed="81"/>
            <rFont val="Tahoma"/>
            <family val="2"/>
          </rPr>
          <t>Usuario UTP:</t>
        </r>
        <r>
          <rPr>
            <sz val="9"/>
            <color indexed="81"/>
            <rFont val="Tahoma"/>
            <family val="2"/>
          </rPr>
          <t xml:space="preserve">
Entre el 2020 al 2022 se medía como Número de instituciones o entidades que se vinculan formalmente a la sociedad en movimiento</t>
        </r>
      </text>
    </comment>
    <comment ref="K48" authorId="0" shapeId="0">
      <text>
        <r>
          <rPr>
            <b/>
            <sz val="9"/>
            <color indexed="81"/>
            <rFont val="Tahoma"/>
            <family val="2"/>
          </rPr>
          <t>Usuario UTP:</t>
        </r>
        <r>
          <rPr>
            <sz val="9"/>
            <color indexed="81"/>
            <rFont val="Tahoma"/>
            <family val="2"/>
          </rPr>
          <t xml:space="preserve">
Entre el 2020 al 2022 se medía como Número de instituciones o entidades que se vinculan formalmente a la sociedad en movimiento</t>
        </r>
      </text>
    </comment>
    <comment ref="L48" authorId="0" shapeId="0">
      <text>
        <r>
          <rPr>
            <b/>
            <sz val="9"/>
            <color indexed="81"/>
            <rFont val="Tahoma"/>
            <family val="2"/>
          </rPr>
          <t>Usuario UTP:</t>
        </r>
        <r>
          <rPr>
            <sz val="9"/>
            <color indexed="81"/>
            <rFont val="Tahoma"/>
            <family val="2"/>
          </rPr>
          <t xml:space="preserve">
Entre el 2020 al 2022 se medía como Número de instituciones o entidades que se vinculan formalmente a la sociedad en movimiento</t>
        </r>
      </text>
    </comment>
    <comment ref="M48" authorId="0" shapeId="0">
      <text>
        <r>
          <rPr>
            <b/>
            <sz val="9"/>
            <color indexed="81"/>
            <rFont val="Tahoma"/>
            <family val="2"/>
          </rPr>
          <t>Usuario UTP:</t>
        </r>
        <r>
          <rPr>
            <sz val="9"/>
            <color indexed="81"/>
            <rFont val="Tahoma"/>
            <family val="2"/>
          </rPr>
          <t xml:space="preserve">
Se medía en el 2023 como: Sumatoria de instituciones que participan en las actividades de la movilizacion social,  sobre el total de los firmantes de  actas, actuerdos o memorandos de entendimiento y de cooperación</t>
        </r>
      </text>
    </comment>
  </commentList>
</comments>
</file>

<file path=xl/comments2.xml><?xml version="1.0" encoding="utf-8"?>
<comments xmlns="http://schemas.openxmlformats.org/spreadsheetml/2006/main">
  <authors>
    <author>Hewlett-Packard Company</author>
  </authors>
  <commentList>
    <comment ref="D23" authorId="0" shapeId="0">
      <text>
        <r>
          <rPr>
            <sz val="9"/>
            <color indexed="81"/>
            <rFont val="Tahoma"/>
            <family val="2"/>
          </rPr>
          <t>Orden de servicios o contrato de prestación de servicios, temporales, hora cátedra, bonificaciones, incentivos, monitoria proyecto</t>
        </r>
      </text>
    </comment>
    <comment ref="F23" authorId="0" shapeId="0">
      <text>
        <r>
          <rPr>
            <sz val="9"/>
            <color indexed="81"/>
            <rFont val="Tahoma"/>
            <family val="2"/>
          </rPr>
          <t>Equipo de sistemas, software, equipo de protección, equipo de comunicación, equipo de laboratorio, muebles y enseres, otros equipos</t>
        </r>
      </text>
    </comment>
    <comment ref="H23" authorId="0" shapeId="0">
      <text>
        <r>
          <rPr>
            <sz val="9"/>
            <color indexed="81"/>
            <rFont val="Tahoma"/>
            <family val="2"/>
          </rPr>
          <t>Seguros para compra de equipo: multiriesgo, equipo de laboratorio, incendio o rotura de maquinaria) (Seguros para convenios o contratos: pólizas de cumplimiento - manejo del anticipo -  prestaciones sociales - seriedad de la propuesta</t>
        </r>
      </text>
    </comment>
    <comment ref="J23" authorId="0" shapeId="0">
      <text>
        <r>
          <rPr>
            <sz val="9"/>
            <color indexed="81"/>
            <rFont val="Tahoma"/>
            <family val="2"/>
          </rPr>
          <t>Mantenimiento para compra de equipo - mantenimiento especial para equipo: fuera del mantenimiento preventivo</t>
        </r>
      </text>
    </comment>
    <comment ref="L23" authorId="0" shapeId="0">
      <text>
        <r>
          <rPr>
            <sz val="9"/>
            <color indexed="81"/>
            <rFont val="Tahoma"/>
            <family val="2"/>
          </rPr>
          <t>Audiovisual, de sistemas, de protección, de comunicación, para muebles y enseres, papelería, útiles de escritorio, material de aseo, material eléctrico y electrónico, material de talleres, de laboratorio, para apoyo logístico, otros</t>
        </r>
      </text>
    </comment>
    <comment ref="N23" authorId="0" shapeId="0">
      <text>
        <r>
          <rPr>
            <b/>
            <sz val="9"/>
            <color indexed="81"/>
            <rFont val="Tahoma"/>
            <family val="2"/>
          </rPr>
          <t>Divulgación y promoción</t>
        </r>
        <r>
          <rPr>
            <sz val="9"/>
            <color indexed="81"/>
            <rFont val="Tahoma"/>
            <family val="2"/>
          </rPr>
          <t xml:space="preserve">: Avisos periódico y licitaciones, servicios ofrecidos por la emisora, servicios CRIE, servicios Univirtual 
</t>
        </r>
        <r>
          <rPr>
            <b/>
            <sz val="9"/>
            <color indexed="81"/>
            <rFont val="Tahoma"/>
            <family val="2"/>
          </rPr>
          <t>Trabajos tipográficos</t>
        </r>
        <r>
          <rPr>
            <sz val="9"/>
            <color indexed="81"/>
            <rFont val="Tahoma"/>
            <family val="2"/>
          </rPr>
          <t>: memorias en CD, Certificados, fotocopias, plegables, afiches, volantes, otros</t>
        </r>
      </text>
    </comment>
    <comment ref="R23" authorId="0" shapeId="0">
      <text>
        <r>
          <rPr>
            <sz val="9"/>
            <color indexed="81"/>
            <rFont val="Tahoma"/>
            <family val="2"/>
          </rPr>
          <t>Transporte, alquiler de vehículos, mensajería local y nacional, peajes</t>
        </r>
      </text>
    </comment>
    <comment ref="T23" authorId="0" shapeId="0">
      <text>
        <r>
          <rPr>
            <sz val="9"/>
            <color indexed="81"/>
            <rFont val="Tahoma"/>
            <family val="2"/>
          </rPr>
          <t>Espacios al interior y por fuera de la UTP</t>
        </r>
      </text>
    </comment>
    <comment ref="V23" authorId="0" shapeId="0">
      <text>
        <r>
          <rPr>
            <sz val="9"/>
            <color indexed="81"/>
            <rFont val="Tahoma"/>
            <family val="2"/>
          </rPr>
          <t>Convenios o contratos: publicaciones, otros) (Impuestos: derechos Ministerio, predial, trámites notariales, Sayco Acinpro, otros</t>
        </r>
      </text>
    </comment>
    <comment ref="X23" authorId="0" shapeId="0">
      <text>
        <r>
          <rPr>
            <sz val="9"/>
            <color indexed="81"/>
            <rFont val="Tahoma"/>
            <family val="2"/>
          </rPr>
          <t xml:space="preserve">Línea telefónica y puntos de red)
</t>
        </r>
        <r>
          <rPr>
            <b/>
            <sz val="9"/>
            <color indexed="81"/>
            <rFont val="Tahoma"/>
            <family val="2"/>
          </rPr>
          <t>Servicios públicos:</t>
        </r>
        <r>
          <rPr>
            <sz val="9"/>
            <color indexed="81"/>
            <rFont val="Tahoma"/>
            <family val="2"/>
          </rPr>
          <t xml:space="preserve"> teléfono, internet por punto</t>
        </r>
      </text>
    </comment>
    <comment ref="Z23" authorId="0" shapeId="0">
      <text>
        <r>
          <rPr>
            <sz val="9"/>
            <color indexed="81"/>
            <rFont val="Tahoma"/>
            <family val="2"/>
          </rPr>
          <t>Pasajes y viáticos nacional e internacional</t>
        </r>
      </text>
    </comment>
    <comment ref="AB23" authorId="0" shapeId="0">
      <text>
        <r>
          <rPr>
            <sz val="9"/>
            <color indexed="81"/>
            <rFont val="Tahoma"/>
            <family val="2"/>
          </rPr>
          <t>Valor inscripción incluyendo costo tiquetes y viáticos</t>
        </r>
      </text>
    </comment>
    <comment ref="AD23" authorId="0" shapeId="0">
      <text>
        <r>
          <rPr>
            <sz val="9"/>
            <color indexed="81"/>
            <rFont val="Tahoma"/>
            <family val="2"/>
          </rPr>
          <t>Estudiantes pregrado, postgrado y especializaciones médico quirúrgicas</t>
        </r>
      </text>
    </comment>
    <comment ref="B26" authorId="0" shapeId="0">
      <text>
        <r>
          <rPr>
            <sz val="9"/>
            <color indexed="81"/>
            <rFont val="Tahoma"/>
            <family val="2"/>
          </rPr>
          <t>DE QUÉ ACTIVIDAD O ACTIVIDADES HACE PARTE?</t>
        </r>
      </text>
    </comment>
    <comment ref="C26" authorId="0" shapeId="0">
      <text>
        <r>
          <rPr>
            <sz val="9"/>
            <color indexed="81"/>
            <rFont val="Tahoma"/>
            <family val="2"/>
          </rPr>
          <t>CUÁL ES EL GASTO?
QUÉ ESTÁ PRESUPUESTANDO, QUÉ VA A CONTRATAR, COMPRAR, ETC.</t>
        </r>
      </text>
    </comment>
  </commentList>
</comments>
</file>

<file path=xl/comments3.xml><?xml version="1.0" encoding="utf-8"?>
<comments xmlns="http://schemas.openxmlformats.org/spreadsheetml/2006/main">
  <authors>
    <author>Usuario UTP</author>
  </authors>
  <commentList>
    <comment ref="H3" authorId="0" shapeId="0">
      <text>
        <r>
          <rPr>
            <b/>
            <sz val="9"/>
            <color indexed="81"/>
            <rFont val="Tahoma"/>
            <family val="2"/>
          </rPr>
          <t>Usuario UTP:</t>
        </r>
        <r>
          <rPr>
            <sz val="9"/>
            <color indexed="81"/>
            <rFont val="Tahoma"/>
            <family val="2"/>
          </rPr>
          <t xml:space="preserve">
2018 - 2.4
2019 - 2.42</t>
        </r>
      </text>
    </comment>
    <comment ref="H4" authorId="0" shapeId="0">
      <text>
        <r>
          <rPr>
            <b/>
            <sz val="9"/>
            <color indexed="81"/>
            <rFont val="Tahoma"/>
            <family val="2"/>
          </rPr>
          <t>Usuario UTP:</t>
        </r>
        <r>
          <rPr>
            <sz val="9"/>
            <color indexed="81"/>
            <rFont val="Tahoma"/>
            <family val="2"/>
          </rPr>
          <t xml:space="preserve">
Siempre el 90%</t>
        </r>
      </text>
    </comment>
    <comment ref="H5" authorId="0" shapeId="0">
      <text>
        <r>
          <rPr>
            <b/>
            <sz val="9"/>
            <color indexed="81"/>
            <rFont val="Tahoma"/>
            <family val="2"/>
          </rPr>
          <t>Usuario UTP:</t>
        </r>
        <r>
          <rPr>
            <sz val="9"/>
            <color indexed="81"/>
            <rFont val="Tahoma"/>
            <family val="2"/>
          </rPr>
          <t xml:space="preserve">
2018 - 82%
2019 - 84%</t>
        </r>
      </text>
    </comment>
    <comment ref="H18" authorId="0" shapeId="0">
      <text>
        <r>
          <rPr>
            <b/>
            <sz val="9"/>
            <color indexed="81"/>
            <rFont val="Tahoma"/>
            <family val="2"/>
          </rPr>
          <t>Usuario UTP:</t>
        </r>
        <r>
          <rPr>
            <sz val="9"/>
            <color indexed="81"/>
            <rFont val="Tahoma"/>
            <family val="2"/>
          </rPr>
          <t xml:space="preserve">
2018 - 78%
2019 - 79%</t>
        </r>
      </text>
    </comment>
  </commentList>
</comments>
</file>

<file path=xl/sharedStrings.xml><?xml version="1.0" encoding="utf-8"?>
<sst xmlns="http://schemas.openxmlformats.org/spreadsheetml/2006/main" count="2954" uniqueCount="1387">
  <si>
    <t>3. Bienestar Institucional implementado, facilitando la formación integral, el desarrollo social e intercultural y el acompaña-miento institucional.</t>
  </si>
  <si>
    <t>Código</t>
  </si>
  <si>
    <t>Porcentaje</t>
  </si>
  <si>
    <t>Versión</t>
  </si>
  <si>
    <t>Fecha</t>
  </si>
  <si>
    <t>Página</t>
  </si>
  <si>
    <t>113-F31</t>
  </si>
  <si>
    <t>Actores o entidades externas a la UTP que participan en el proyecto</t>
  </si>
  <si>
    <t>Control de cambios a los proyectos</t>
  </si>
  <si>
    <t>PDI-07</t>
  </si>
  <si>
    <t>Nombre del indicador de propósito al cual le apunta este proyecto</t>
  </si>
  <si>
    <t>Objetivo institucional</t>
  </si>
  <si>
    <t>Nombre del proyecto</t>
  </si>
  <si>
    <t xml:space="preserve">Otras instancias o dependencias participantes </t>
  </si>
  <si>
    <t>Nombre del indicador</t>
  </si>
  <si>
    <t>Descripción del indicador</t>
  </si>
  <si>
    <t>Unidad de medida</t>
  </si>
  <si>
    <t>Fórmula</t>
  </si>
  <si>
    <t>Indicadores</t>
  </si>
  <si>
    <t>Medios de verificación</t>
  </si>
  <si>
    <t>Total</t>
  </si>
  <si>
    <t>Total proyecto</t>
  </si>
  <si>
    <t>PDI-01</t>
  </si>
  <si>
    <t>Información Básica del Proyecto</t>
  </si>
  <si>
    <t>PDI-02</t>
  </si>
  <si>
    <t>PDI-03</t>
  </si>
  <si>
    <t>Justificación</t>
  </si>
  <si>
    <t>Recursos por gestionar</t>
  </si>
  <si>
    <t>Diagnóstico del problema/necesidad/oportunidad</t>
  </si>
  <si>
    <t>Descripción del proyecto</t>
  </si>
  <si>
    <t>Caracterización población objetivo (beneficiarios)</t>
  </si>
  <si>
    <t>MATRIZ DE MARCO LÓGICO DEL PROYECTO</t>
  </si>
  <si>
    <t>Subtotal</t>
  </si>
  <si>
    <t>Nombre del Proyecto</t>
  </si>
  <si>
    <t>PDI-04</t>
  </si>
  <si>
    <t>PDI-05</t>
  </si>
  <si>
    <t>Agua</t>
  </si>
  <si>
    <t>Superficial</t>
  </si>
  <si>
    <t>Aire</t>
  </si>
  <si>
    <t>Material particulado</t>
  </si>
  <si>
    <t>Nivel sonoro</t>
  </si>
  <si>
    <t>Olores</t>
  </si>
  <si>
    <t>Suelos</t>
  </si>
  <si>
    <t>Fertilidad</t>
  </si>
  <si>
    <t>Erosión</t>
  </si>
  <si>
    <t>Medio Biológico</t>
  </si>
  <si>
    <t>Flora</t>
  </si>
  <si>
    <t>Fauna</t>
  </si>
  <si>
    <t>Medio Perceptivo</t>
  </si>
  <si>
    <t>Paisaje</t>
  </si>
  <si>
    <t>Clasificación del impacto</t>
  </si>
  <si>
    <t>Positivo (+)</t>
  </si>
  <si>
    <t>Negativo (-)</t>
  </si>
  <si>
    <t>Nulo (0)</t>
  </si>
  <si>
    <t>Intensidad</t>
  </si>
  <si>
    <t>Leve (1)</t>
  </si>
  <si>
    <t>Moderada (2)</t>
  </si>
  <si>
    <t>Severa (3)</t>
  </si>
  <si>
    <t>Duración del impacto</t>
  </si>
  <si>
    <t>Temporal (T)</t>
  </si>
  <si>
    <t>Permanente (P)</t>
  </si>
  <si>
    <t>Acciones para el tratamiento del impacto 
(si es negativo)</t>
  </si>
  <si>
    <t>Empresa privada</t>
  </si>
  <si>
    <t>Cooperación Internacional</t>
  </si>
  <si>
    <t>1. Fortalecer la dimensión ambiental como parte integral del Plan de Desarrollo Institucional y de la Política de Calidad Administrativa.</t>
  </si>
  <si>
    <t>2. Formar profesionales integrales, con alto conocimiento y responsabilidad ambiental, que contribuyan con el desarrollo sustentable de la universidad y la sociedad en general.</t>
  </si>
  <si>
    <t>3. Propiciar la implementación del Plan de Manejo Ambiental de la Universidad (Componentes: Recurso hídrico, residuos sólidos, energía eléctrica, emisiones atmosféricas, recursos biológicos, educación ambiental, patrimonio cultura y gestión ambiental).</t>
  </si>
  <si>
    <t>4. Consolidar y apoyar las instancias académicas y administrativas que lideran los procesos asociados a la gestión ambiental de la Universidad.</t>
  </si>
  <si>
    <t>5. Involucrar la dimensión de la Gestión del Riesgo Ambiental en los procesos administrativos y académicos.</t>
  </si>
  <si>
    <t>6. Promover y consolidar los procesos ambientales con el fin de aprovechar las potencialidades ambientales de la universidad como las áreas de conservación, el talento humano, el saber ambiental, la investigación y extensión</t>
  </si>
  <si>
    <t>7. Asegurar que todos los procesos, actividades, productos y servicios de la Universidad dan cumplimiento a la reglamentación y normatividad ambiental vigente</t>
  </si>
  <si>
    <t>8. Facilitar y promover que toda la comunidad universitaria conoce y aplica en forma coherente y articulada esta política y los demás instrumentos de planificación relacionados con el manejo eficiente de sus aspectos ambientales</t>
  </si>
  <si>
    <t>PDI-06</t>
  </si>
  <si>
    <t>Descripción de beneficios sociales y económicos del proyecto</t>
  </si>
  <si>
    <t>Describa brevemente los beneficios económicos del proyecto</t>
  </si>
  <si>
    <t>Describa brevemente los beneficios sociales  del proyecto</t>
  </si>
  <si>
    <t>2 de 8</t>
  </si>
  <si>
    <t>3 de 8</t>
  </si>
  <si>
    <t>4 de 8</t>
  </si>
  <si>
    <t>5 de 8</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</si>
  <si>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</si>
  <si>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t>1 de 8</t>
  </si>
  <si>
    <t>6 de 8</t>
  </si>
  <si>
    <t>Tipo de impacto generado por el proyecto de acuerdo con su clasificación, intensidad y duración. Adicionalmente, las acciones que se desarrollarán para su tratamiento.</t>
  </si>
  <si>
    <t>Análisis de Impacto Ambiental</t>
  </si>
  <si>
    <t>7 de 8</t>
  </si>
  <si>
    <t>8 de 8</t>
  </si>
  <si>
    <t>Esta ficha permitirá revisar los posibles ajustes que tuvieron los proyectos a nivel de planes operativos y/o indicadores, lo anterior con el fin de revisar la trazabilidad de los proyectos, al igual tenerlos debidamente soportados en caso de revisión por parte de entes de control y actores externos.</t>
  </si>
  <si>
    <t>Meta 2017</t>
  </si>
  <si>
    <t>Supuestos
(Factores externos, que están por fuera de la gobernabilidad de la gerencia y cuya ocurrencia es necesaria para asegurar el cumplimiento de objetivos del proyecto)</t>
  </si>
  <si>
    <t>Responsable
Plan Operativo</t>
  </si>
  <si>
    <t>Responsable
Componente</t>
  </si>
  <si>
    <t>Responsable
Objetivo</t>
  </si>
  <si>
    <t>Costos (Pesos)</t>
  </si>
  <si>
    <t>Presupuesto general plurianual (Pesos)</t>
  </si>
  <si>
    <t>Descripción de posibles fuentes de financiación del proyecto (Fuente y valor en pesos)</t>
  </si>
  <si>
    <t>Libros y/o revistas</t>
  </si>
  <si>
    <t>Nación</t>
  </si>
  <si>
    <t xml:space="preserve">Departamento </t>
  </si>
  <si>
    <t xml:space="preserve">Municipio </t>
  </si>
  <si>
    <t>Nombre del Plan Operativo</t>
  </si>
  <si>
    <t>Descripción</t>
  </si>
  <si>
    <t>Recursos UTP inversión</t>
  </si>
  <si>
    <t>Número de estudiantes vinculados al programa de Prácticas Universitarias</t>
  </si>
  <si>
    <t>CARACTERISTICA</t>
  </si>
  <si>
    <t>Características relacionadas</t>
  </si>
  <si>
    <t>Ninguno</t>
  </si>
  <si>
    <t>Nivel</t>
  </si>
  <si>
    <t>Estratégico - Direccionamiento Institucional</t>
  </si>
  <si>
    <t>Misionales - Docencia</t>
  </si>
  <si>
    <t>Misionales - Investigación e Innovación</t>
  </si>
  <si>
    <t>Desarrollo Institucional</t>
  </si>
  <si>
    <t>Cobertura con calidad</t>
  </si>
  <si>
    <t>Bienestar Institucional</t>
  </si>
  <si>
    <t>Investigación, Innovación y Extensión</t>
  </si>
  <si>
    <t>Internacionalización</t>
  </si>
  <si>
    <t>Impacto Regional</t>
  </si>
  <si>
    <t>Alianzas Estratégicas</t>
  </si>
  <si>
    <t>Supuestos</t>
  </si>
  <si>
    <t>Este indicador es un meta dato que comprende los avances a nivel de cada componente y donde cada uno tiene un porcentaje de ponderación.
Componentes: Desarrollo Físico y Sostenibilidad, Desarrollo informático y Comunicaciones, Desarrollo Humano y Organizacional y Desarrollo Financiero.</t>
  </si>
  <si>
    <t>EA = DFS*23,3% + DIC*23,3% + DHO*30% + DF*23,4%
DFS: Desarrollo físico y sostenibilidad
DIC: Desarrollo informático y comunicaciones
DHO: Desarrollo humano y organizacional
DF: Desarrollo financiero</t>
  </si>
  <si>
    <t>Indicadores de Plan de Desarrollo Institucional
Protocolo DES0001</t>
  </si>
  <si>
    <t>Contar con los recursos técnicos, financieros, humanos y tecnológicos, necesario para llevar a cabo el Objetivo.</t>
  </si>
  <si>
    <t>Lina Magali Zapata García</t>
  </si>
  <si>
    <t>Eficiencia Administrativa</t>
  </si>
  <si>
    <t>Resultado 2016</t>
  </si>
  <si>
    <t>Meta 2018</t>
  </si>
  <si>
    <t>Meta 2019</t>
  </si>
  <si>
    <t>Programas acreditados de alta calidad (Pregrado)</t>
  </si>
  <si>
    <t>Número de programas academicos de pregrado de la Institucion con Acreditacion de alta Calidad, Se incluyen conceptos favorables del Consejo Nacional de Acreditación</t>
  </si>
  <si>
    <t>Número</t>
  </si>
  <si>
    <t xml:space="preserve">
(No.de programas de pregrado acreditados de alta calidad o con concepto de pares de cumplimiento en alto grado)
</t>
  </si>
  <si>
    <t>Resoluciones Acreditación programas de Pregrado
Protocolo COB 0004</t>
  </si>
  <si>
    <t>* La voluntad de los programas  académicos de posgrado para iniciar su proceso de autoevaluación con miras a la acreditación de alta calidad.
* Tiempo estándar en el Consejo Nacional de Acreditación para la realización de su logística interna.</t>
  </si>
  <si>
    <t xml:space="preserve">Jhoniers Gilberto Guerrero Erazo </t>
  </si>
  <si>
    <t>Programas acreditados de alta calidad (Posgrado)</t>
  </si>
  <si>
    <t>Número de programas académicos de posgrado de la Institución con Acreditación de alta Calidad. Se incluyen conceptos favorables del Consejo Nacional de Acreditación</t>
  </si>
  <si>
    <t>Número de programas de posgrado acreditados de alta calidad de la UTP</t>
  </si>
  <si>
    <t>Resoluciones Acreditación programas de Posgrado
Protocolo COB 0005</t>
  </si>
  <si>
    <t>* La voluntad de los programas  academicos para iniciar su proceso de autoevaluacion con miras a la acreditacion de alta calidad.
*  Tiempo estándar en el Consejo Nacional de Acreditación para la realización de su logística interna.</t>
  </si>
  <si>
    <t xml:space="preserve">Estudiantes matriculados (Absorción de la educación media) </t>
  </si>
  <si>
    <t>Estudiantes de Risaralda matriculados en primer curso de pregrado en el periodo n sobre el total de graduados de la educación media en Risaralda en el periodo 
n – 1.</t>
  </si>
  <si>
    <t>porcentaje</t>
  </si>
  <si>
    <t>Fórmula: 
(Estudiantes de Risaralda matriculados en primer curso de pregrado en el periodo n) / (Graduados de la educación media en Risaralda en el periodo (n – 1)) * 100</t>
  </si>
  <si>
    <t>*Listados estudiantes matriculados en primer semestre en la UTP.
*Información suministrada por las secretarias de educación municipal y Departamental y el Ministerio de Educación Nacional
Protocolo COB 0001</t>
  </si>
  <si>
    <t>Las políticas de las Administraciones Municipales y Departamentales tienden a incrementar el numero de estudiantes graduados de la educación Media en el Departamento, mientras que el numero de estudiantes que ingresan a la UTP tiende a estabilizarse por cuestiones de capacidad de la Institución.</t>
  </si>
  <si>
    <t>Participación de la UTP en la Oferta Posgraduada de Risaralda</t>
  </si>
  <si>
    <t xml:space="preserve">Estudiantes matriculados por primera vez en programas de posgrado en la UTP sobre el total de estudiantes en primer curso en programas de posgrado ofertados en Risaralda (SNIES) </t>
  </si>
  <si>
    <t>(Estudiantes matriculados por primera vez en programas de posgrado en la UTP)/(Total de estudiantes en primer curso en programas de posgrado ofertados en Risaralda (SNIES))</t>
  </si>
  <si>
    <t>*Listados estudiantes matriculados en primer semestre en la UTP.
*Información suministrada por el Ministerio de Educación Nacional y el observatorio laboral para la educación.
Protocolo COB 0006</t>
  </si>
  <si>
    <t>La creación de nuevos programas de posgrado en la Institución
El incremento de la demanda regional de programas de educación posgraduada</t>
  </si>
  <si>
    <t>Absorción de la Educación Superior (posgrado)</t>
  </si>
  <si>
    <t>Estudiantes de Risaralda matriculados en primer curso de posgrado en el periodo n sobre el total de graduados de pregrado en Risaralda en el periodo (n – 1)</t>
  </si>
  <si>
    <t>(Número de estudiantes de Risaralda matriculados en primer curso de posgrado (n)) / (Número de estudiantes graduados de pregrado en el Dpto. (n-1))</t>
  </si>
  <si>
    <t>*Listados estudiantes matriculados en primer semestre en la UTP.
*Información suministrada por el Ministerio de Educación Nacional y el observatorio laboral para la educación.
Protocolo COB 0002</t>
  </si>
  <si>
    <t xml:space="preserve">Estudiantes graduados por cohorte </t>
  </si>
  <si>
    <t xml:space="preserve">Porcentaje de estudiantes graduados por cohorte
</t>
  </si>
  <si>
    <t>listados de cohortes a evaluar por programa academico
Protocolo COB 0003</t>
  </si>
  <si>
    <t>La voluntad de las facultades y programas para implementar estrategias que tiendan a incrementar el numero de estudiantes graduados por cohorte</t>
  </si>
  <si>
    <t>Calidad de vida en contextos universitarios con responsabilidad social</t>
  </si>
  <si>
    <t>Metadato compuesto por los resultados de los componentes que conforman el objetivo de Bienestar Institucional: Formación Integral,  Gestión Social, Promoción de la Salud Integral, Gestión de la comunicación y la promoción institucional.</t>
  </si>
  <si>
    <t>Calidad de vida = Componentes de Formación para la vida * (20%) + Componentes de * Promoción de la salud * (20%) + Componentes de Gestión Social * (20%) + Componentes del PAI * (20%) + Componentes de Gestión Estratégica (20%).</t>
  </si>
  <si>
    <t>Los soportes de los indicadores incluidos en el cálculo
Protocolo del indicador N° BIE0001</t>
  </si>
  <si>
    <t>Disponibilidad de recursos. Continuidad de los procesos.</t>
  </si>
  <si>
    <t>Diana Patricia Gómez Botero</t>
  </si>
  <si>
    <t>Permanencia y camino al egreso de estudiantes apoyados y atendidos por la VRSBU</t>
  </si>
  <si>
    <t>Establece el porcentaje de estudiantes que han recibido apoyos y/o servicios de la Vicerrectoría de Responsabilidad Social y Bienestar Institucional en un semestre académico y que continúan sus estudios en el periodo siguiente, aprobando al menos 9 créditos académicos en el semestre que reciben el apoyo y/o servicio. Adicional a ello también son considerados los estudiantes que obtienen egreso exitoso.</t>
  </si>
  <si>
    <t>(Número de estudiantes apoyados y/o atendidos por la VRSBU que terminaron semestre con matricula activa con un número determinado de créditos y que continuaron en la universidad) / (Número de estudiantes apoyados y/o atendidos por la VRSBU).</t>
  </si>
  <si>
    <t>Listados de estudiantes apoyados y/o atendidos. Listado de estudiantes matriculados con nota de semestre y número de creditos aprobados.
Protocolo del indicador N° BIE0002</t>
  </si>
  <si>
    <t>Número de artículos publicados en los índex internacionales</t>
  </si>
  <si>
    <t>Establece el número de artículos publicados por docentes de la Universidad  en los Índex internacionales y que estén relacionados en las bases de datos de  SCOPUS e ISI.</t>
  </si>
  <si>
    <t>Unidad absoluta</t>
  </si>
  <si>
    <t xml:space="preserve"> ∑ No de Artículos publicados en los Índex Internacionales  </t>
  </si>
  <si>
    <t>Listado de artículos publicados en el año n utilizando como fuente de información SCOPUS.
Protocolo del indicador N° INV 0004</t>
  </si>
  <si>
    <t>Incremento anual del 10% en la publicación de artículos de este tipo, teniendo en cuenta los nuevos criterios establecidos por Colciencias para la medición de grupos de investigación.</t>
  </si>
  <si>
    <t>Marta Leonor Marulanda Ángel</t>
  </si>
  <si>
    <t>Porcentaje de proyectos de investigación apropiados por la sociedad</t>
  </si>
  <si>
    <t xml:space="preserve">Realiza la medición de la contribución a la solución de problemas y necesidades en los sectores académicos, científicos, industriales, comerciales, gubernamentales, de servicios, sociales, culturales y ambientales. </t>
  </si>
  <si>
    <t>% Proyectos Apropiados=  (No de Proyectos finalizados en los últimos cinco años  Apropiados por la Sociedad )/(No de Proyectos finalizados en los últimos cinco años)</t>
  </si>
  <si>
    <t>Listado de proyectos concluidos en los últimos cinco años. Certificación de Apropiación por la Sociedad
Protocolo del indicador N° INV 0003</t>
  </si>
  <si>
    <t>Número de contratos de transferencia de resultados de la propiedad intelectual: patentes, secretos empresariales, licencias de software, marcas, etc</t>
  </si>
  <si>
    <t>Medir el grado de transferencia de los resultados de la propiedad intelectual, cuantificando los contratos derivados de procesos académicos, como contribución al desarrollo socioeconómico y al fortalecimiento de alianzas estratégicas con los sectores empresarial, estado y sociedad.</t>
  </si>
  <si>
    <t>Unidad Absoluta</t>
  </si>
  <si>
    <t xml:space="preserve">∑ Contratos de Transferencia </t>
  </si>
  <si>
    <t>Contratos de transferencia de resultados de la propiedad intelectual: patentes, secretos empresariales, licencias de software, marcas, etc.
Protocolo del indicador N° INV 0001</t>
  </si>
  <si>
    <t>Realizar los contactos con las empresas o instituciones interesadas en los resultados.  Que los resultados sean transferibles.</t>
  </si>
  <si>
    <t>Internacionalización de la Universidad</t>
  </si>
  <si>
    <t>Metadato que reune la ponderación de la internacionalización en casa (sensibilización hacia el proceso de internacionalización de programas, formación de la comunidad universitaria en lengua extranjera),  movilidad estudiantil internacional y actividad con  socios académicos internacionales (movilidad internacional en ambas vías, ponencias internacionales, profesores internacionales visitantes, trabajo de investigación en redes internacionales)</t>
  </si>
  <si>
    <t xml:space="preserve">(Indicador de Componente Nivel de Internacionalización x 70%)+ (Indicador de Componente de Gestión de Información x 30%). </t>
  </si>
  <si>
    <t>Protocolo INT0001 + Soportes registrados en los componentes</t>
  </si>
  <si>
    <t xml:space="preserve">Las políticas migratorias tanto de Colombia como de los países extranjeros favorecen la movilidad internacional a nivel de la Educación Superior. El compromiso de la alta dirección de la universidad facilita los presupuestos y medios para promover la internacionalización. Los decanos y  los directores de programa promueven el uso de estrategias encaminadas a la internacionalización en casa. </t>
  </si>
  <si>
    <t>Rector</t>
  </si>
  <si>
    <t>Desempeño institucional en alcanzar el impacto regional</t>
  </si>
  <si>
    <t>Mide el desarrollo de capacidades para la generación de conocimiento en la UTP que impacte positivamente la región.</t>
  </si>
  <si>
    <t>Desempeño institucional en alcanzar el impacto regional = (Direccionamiento estratégico de los ámbitos de la tecnología y la producción) * 40% + (Direccionamiento estratégico del ámbito del conocimiento) * 20% + (Direccionamiento estratégico del ámbito de la sociedad y ambiente) * 40%</t>
  </si>
  <si>
    <t>Resultados de cada uno de los propósitos del objetivo institucional
Protocolo del indicador IMP 0001</t>
  </si>
  <si>
    <t xml:space="preserve">Trabajo en red articulado con academia, empresarios, administraciones locales, departamentales y entidades de carácter regional. </t>
  </si>
  <si>
    <t>Oscar Arango</t>
  </si>
  <si>
    <t>Número de alianzas estratégicas activas</t>
  </si>
  <si>
    <t>Medir la eficiencia en el incremento de capacidades por medio de las alianzas estratégicas</t>
  </si>
  <si>
    <t xml:space="preserve">Número total de alianzas estratégicas activas
</t>
  </si>
  <si>
    <t>Documento de creación de alianzas e Informe de gestión de Coordinador de Alianzas
 Protocolo PDI ALI 0001</t>
  </si>
  <si>
    <t>Existe la Voluntad y motivación del posible aliado para establecer la alianza estratégica y mantenerse activa dentro de ella.</t>
  </si>
  <si>
    <t>Francisco Antonio Uribe Gomez</t>
  </si>
  <si>
    <t>Participación de los grupos de interés en las alianzas de la institución</t>
  </si>
  <si>
    <t>Medir de manera porcentual la participación de los grupos de interés en las alianzas de la Universidad</t>
  </si>
  <si>
    <t>(Número de grupos de interés que poseen alianzas estratégicas activas )/(Número de grupos de interés identificados por la universidad))*100</t>
  </si>
  <si>
    <t xml:space="preserve"> Protocolo PDI ALI 0002</t>
  </si>
  <si>
    <r>
      <t>PEGC = (1/n)*∑(NEGC</t>
    </r>
    <r>
      <rPr>
        <vertAlign val="subscript"/>
        <sz val="9"/>
        <rFont val="Calibri"/>
        <family val="2"/>
        <scheme val="minor"/>
      </rPr>
      <t>i</t>
    </r>
    <r>
      <rPr>
        <sz val="9"/>
        <rFont val="Calibri"/>
        <family val="2"/>
        <scheme val="minor"/>
      </rPr>
      <t>/NEMC</t>
    </r>
    <r>
      <rPr>
        <vertAlign val="subscript"/>
        <sz val="9"/>
        <rFont val="Calibri"/>
        <family val="2"/>
        <scheme val="minor"/>
      </rPr>
      <t>i</t>
    </r>
    <r>
      <rPr>
        <sz val="9"/>
        <rFont val="Calibri"/>
        <family val="2"/>
        <scheme val="minor"/>
      </rPr>
      <t>)*100 
PEGC: Porcentaje de estudiantes graduados por cohorte.
NEGC: Número de estudiantes graduados de la cohorte i.</t>
    </r>
  </si>
  <si>
    <t>OBJETIVO INSTITUCIONAL</t>
  </si>
  <si>
    <t>Nombre indicador</t>
  </si>
  <si>
    <t>Componente</t>
  </si>
  <si>
    <t>DESARROLLO INSTITUCIONAL</t>
  </si>
  <si>
    <t>DESARROLLO FISICO Y SOSTENIBILIDAD 
DFS</t>
  </si>
  <si>
    <t>Índice de Construcción (IC)</t>
  </si>
  <si>
    <t>M2 totales construidos con relación al área ocupada en los primeros pisos de las edificaciones.</t>
  </si>
  <si>
    <t>Razón</t>
  </si>
  <si>
    <t xml:space="preserve">
IC= MC/MAO 
MC: Metros cuadrados construidos.
MAO: Metros cuadrados de área ocupada en primeros pisos.
</t>
  </si>
  <si>
    <t>Protocolo DES0101</t>
  </si>
  <si>
    <t>Contar con los recursos financieros para desarrollar los proyectos de infraestructura física en el campus universitario, definidos en el plan operativo.</t>
  </si>
  <si>
    <t>Victoria Luisa Aristizábal M.</t>
  </si>
  <si>
    <t>Atención de las  necesidades externas (PANEFA)</t>
  </si>
  <si>
    <t>Medición de solicitudes de adecuación física y asignación de espacios atendidas frente al total de requerimientos en espacios alternos</t>
  </si>
  <si>
    <t>PANEFA = (NAEFA/NREFA)*100
NAEFA: Necesidades atendidas en espacios físicos alternos de la universidad.
NREFA: Necesidades registradas de espacios físicos alternos de la universidad.</t>
  </si>
  <si>
    <t>Protocolo DES0103</t>
  </si>
  <si>
    <t>Se debe asegurar el mantenimiento y solicitudes puntuales en las sedes alternas existentes y dar la posibilidad de nuevas sedes alternas.</t>
  </si>
  <si>
    <t>Cobertura de equipamientos (CE)</t>
  </si>
  <si>
    <t>Capacidad de aulas, laboratorios, salas de cómputo, áreas de uso especializado, cafeterías, oficinas, auditorios y salas múltiples, áreas de servicios, circulaciones y áreas libres en relación con la población</t>
  </si>
  <si>
    <t xml:space="preserve">CE= MUS/PPU
MUS: Metros cuadrados por uso de suelo.
PPU: Población por uso.
</t>
  </si>
  <si>
    <t>Protocolo DES0104</t>
  </si>
  <si>
    <t>Una vez se realicen nuevas construcciones de apoyo a la academia aumentan los indicadores de capacidad de los espacios.</t>
  </si>
  <si>
    <t>Gestión Ambiental Universitaria (GAU)</t>
  </si>
  <si>
    <t xml:space="preserve">El Indicador Gestión Ambiental Universitaria se desarrolla como un metadato y mide diferentes variables del desarrollo de la dimensión ambiental dentro del campus, tales como áreas en conservación, especies de flora en conservación, cultura ambiental, educación ambiental, Residuos sólidos  comunes recuperables (eficiencia en el uso de los recursos naturales) y eficiencia de los sistemas de tratamiento de aguas residuales (disminución de los impactos ambientales de la Universidad). </t>
  </si>
  <si>
    <t>Promedio Ponderado</t>
  </si>
  <si>
    <r>
      <rPr>
        <b/>
        <sz val="11"/>
        <rFont val="Calibri"/>
        <family val="2"/>
        <scheme val="minor"/>
      </rPr>
      <t xml:space="preserve">GAU = ((HA*0,5)+(NE*0,5))+((FA*0,167)+(ADCS*0,167)+(DCS*0,167)+(ECS*0,167)+(RSCR*0,167)+(TAR*0,167))/2
</t>
    </r>
    <r>
      <rPr>
        <sz val="11"/>
        <rFont val="Calibri"/>
        <family val="2"/>
        <scheme val="minor"/>
      </rPr>
      <t>HA: ha. De bosque en conservación *100/áreas total en ha. Campus universitario
NE: Cambio. No de especies de flora existentes en conservación en el área del Jardín Botánico y bosques de la UTP
FA: No de facultades que desarrollan propuestas de dimensión ambiental en los  currículos / Total de Facultades
ADCS: No de Activos (planta y transitorios) capacitados y sensibilizados frente a la dimensión ambiental   ADS=∑ ((Adtivos sensibilizados*fp/total Adtivos)+(Adtivos capacitados*(1-fp)/total Adtivos))*100
DCS: No de docentes (planta, transitorios y catedráticos) capacitados y sensibilizados  frente a la dimensión ambiental  DCS=∑ ((Doc sensibilizados*fp/total doc)+(Doc capacitados*(1-fp)/total doc))*100
ECS: No de estudiantes de pregrado capacitados y sensibilizados frente a la dimensión ambiental  ES=∑ ((Est sensibilizados*fp/total est)+(Est capacitados*(1-fp)/total est))*100
RSCR: % de residuos sólidos comunes recuperables= (CRSCR/TRSCR) * 100
TAR: % de eficiencia de sistema de tratamiento de aguas residuales</t>
    </r>
  </si>
  <si>
    <t>Protocolo DES0102</t>
  </si>
  <si>
    <t>Compromiso Institucional para la implementación de la Política Ambiental y otros. 
Disponibilidad de Recursos financieros
Normatividad Nacional de carácter ambiental con mayores requerimientos para la institución. 
Participación de los actores en las actividades de sensibilización y capacitación.</t>
  </si>
  <si>
    <t>Jorge Hugo García Sierra</t>
  </si>
  <si>
    <t>DESARROLLO INFORMATICO Y COMIUNICACIONES
DIC</t>
  </si>
  <si>
    <t>Sistemas de Información (SI)</t>
  </si>
  <si>
    <t>Necesidades de software a Sistematizar por procesos</t>
  </si>
  <si>
    <r>
      <rPr>
        <b/>
        <sz val="11"/>
        <color theme="1"/>
        <rFont val="Arial Narrow"/>
        <family val="2"/>
      </rPr>
      <t xml:space="preserve">SI = ( ∑(Ponderación Desarrollo de Software * % de avance del desarrollo de software) / Tn ) * 100
</t>
    </r>
    <r>
      <rPr>
        <sz val="11"/>
        <color theme="1"/>
        <rFont val="Arial Narrow"/>
        <family val="2"/>
      </rPr>
      <t xml:space="preserve">
Tn: Total de necesidades de software por año</t>
    </r>
  </si>
  <si>
    <t>Seguimiento al proyecto Sistemas de información
Protocolo DES 0201</t>
  </si>
  <si>
    <t>Contar con el presupuesto necesario para desarrollar todas las actividades propuestas.</t>
  </si>
  <si>
    <t>Diana Patricia Jurado Ramírez</t>
  </si>
  <si>
    <t>Automatización de recursos físicos (AF)</t>
  </si>
  <si>
    <t>Edificios, los servicios a automatizar (agua, energía, cámaras, sensores, controles de acceso, etc.)</t>
  </si>
  <si>
    <t>AF = (∑ de servicios automatizados por edificio a la fecha/ Total de servicios por automatizar) * 100</t>
  </si>
  <si>
    <t>Seguimiento al proyecto Automatización de Espacios Físicos
Protocolo DES 0203</t>
  </si>
  <si>
    <t>Sostenibilidad de Hardware, Software, Equipo de laboratorio y Talleres (SHSLT)</t>
  </si>
  <si>
    <t>Actividades (compra, reposición, mantenimientos, entre otros)</t>
  </si>
  <si>
    <t>SHSLT = ∑(Ponderación Actividades * % Actividad)</t>
  </si>
  <si>
    <t>Seguimiento al proyecto Sostenibilidad de Software y Hardware, Equipos de laboratorios y talleres
Protocolo DES 0202</t>
  </si>
  <si>
    <t>Sistemas de comunicación (SC)</t>
  </si>
  <si>
    <t>MTIC (Telefonía fija, servicios móviles, servicios de valor agregado (Internet, banda ancha, intranet), radio, televisión, entre otros)</t>
  </si>
  <si>
    <t>∑_(k=0)^n〖(Ponderación Actividades)*% Actividades〗</t>
  </si>
  <si>
    <t>Seguimiento al proyecto Sistemas de Comunicación
Protocolo DES 0204</t>
  </si>
  <si>
    <t>Oswaldo Agudelo González</t>
  </si>
  <si>
    <t>DESARROLLO FINANCIERO 
DF</t>
  </si>
  <si>
    <t>Cumplimiento en el aporte a la investigación y Bienestar establecido en el Estatuto General (AI&amp;B)</t>
  </si>
  <si>
    <t>Contempla los aportes del presupuesto base de funcionamiento de cada vigencia otorgados para Investigación y Bienestar establecidos en la Ley 30 de 1992 y en el Estatuto Presupuestal de la Universidad Tecnológica de Pereira</t>
  </si>
  <si>
    <t xml:space="preserve">AI&amp;B = 50%AI + 50% AB
AI: % Aporte Investigación (5% Artículo 12 del Estatuto General de la Universidad Tecnológica de Pereira)
AB: % Aporte Bienestar (2% Artículo 12 del Estatuto General de la Universidad Tecnológica de Pereira)
</t>
  </si>
  <si>
    <t>Presentación de presupuesto al Consejo Superior
Protocolo DES0402</t>
  </si>
  <si>
    <t>Cambio en la normatividad</t>
  </si>
  <si>
    <t xml:space="preserve">Lina Magali Zapata García </t>
  </si>
  <si>
    <t>% de necesidades de funcionamiento atendidas con el presupuesto de la vigencia (%NFP)</t>
  </si>
  <si>
    <t>Contempla el porcentaje de las necesidades de funcionamiento identificadas por el área académica y administrativa en el ejercicio de proyección de presupuesto de cada vigencia y que fueron atendidas con el presupuesto aprobado</t>
  </si>
  <si>
    <t xml:space="preserve">
%NFP = NF / PF
NF: Necesidades de funcionamiento
PF: Presupuesto aprobado funcionamiento
</t>
  </si>
  <si>
    <t>Archivos de distribución de presupuesto
Protocolo DES0405</t>
  </si>
  <si>
    <t>Leyes, Decretos, Acuerdos tanto internos como externos que afecten la distribución de recursos al financiamiento institucional</t>
  </si>
  <si>
    <t>% de cubrimiento del presupuesto de gastos con los recursos de Transferencia de la Nación (%CPTN)</t>
  </si>
  <si>
    <t>Contempla los recursos otorgados como transferencia de la Nación durante la vigencia y que financiaron la ejecución de gastos</t>
  </si>
  <si>
    <t>% CPTN = TN / TEG
TEG: Total de ejecución de gastos
TN: Ejecución de gastos con Transferencia Recursos Nación</t>
  </si>
  <si>
    <t>Informes de ejecución presupuestal de gastos
Protocolo DES0401</t>
  </si>
  <si>
    <t>Leyes, Decretos, Acuerdos que afecten la transferencia de la Nación para la financiación del presupuesto institucional</t>
  </si>
  <si>
    <t>Nuevas líneas de financiamiento a la base presupuestal (NLFBP)</t>
  </si>
  <si>
    <t>Contempla los ingresos adicionales obtenidos durante la vigencia a la base presupuestal de funcionamiento y/o inversión</t>
  </si>
  <si>
    <t xml:space="preserve"> NLFBP = ∑RNOBP / RNPBP
RNOBP: Recursos nuevos obenidos durante la vigencia a la base presupuestal
 RNPBP: Recursos nuevos proyectados a la base presupuestal</t>
  </si>
  <si>
    <t>Informes de ejecución presupuestal de ingresos, Decreto de liquidación de presupuesto, Acuerdos internos
Protocolo DES0403</t>
  </si>
  <si>
    <t xml:space="preserve">Leyes, Decretos, Acuerdos que afecten la transferencia de la Nación </t>
  </si>
  <si>
    <t>Racionalización del uso de los recursos (RUR)</t>
  </si>
  <si>
    <t>Contempla la intervención y  racionalización de servicios y/o procesos identificados en el plan operativo</t>
  </si>
  <si>
    <t>RUR = NSI / NSPPDI
NSI: # de Servicios intervenidos y racionalizados
NSPPDI: # de servicios proyectados a intervenir en el PDI</t>
  </si>
  <si>
    <t>Protocolo 
DES 0404</t>
  </si>
  <si>
    <t>Dificultades en la medición del indicador por falta de información</t>
  </si>
  <si>
    <t>DESARROLLO HUMANO Y ORGANIZACIONAL 
DHO</t>
  </si>
  <si>
    <t>Ejecución de procesos para el desarrollo del talento humano (PGH)</t>
  </si>
  <si>
    <t>El indicador mide  el porcentaje de ejecución de las macro actividades estipuladas en el plan operativo de procesos de gestión humana</t>
  </si>
  <si>
    <t>PGH = ∑ DPi
Dpi=Porcentaje de cumplimiento de las macro actividades del plan operativo Procesos de Gestión Humana.</t>
  </si>
  <si>
    <t>Plan Operativo de la vigencia
Registro de Asistencia
Actas
Protocolo DES0001</t>
  </si>
  <si>
    <t xml:space="preserve">Contar con asesor para desarrollo e implementación de carrera administrativa y Modelo de competencias.
Facilitadores para capacitación, Personal de apoyo para ampliación de cobertura del programa de salud ocupacional.
Elaboración de software por parte de la División de sistemas para evaluación de desempeño. </t>
  </si>
  <si>
    <t>Lina Constanz a Orozco</t>
  </si>
  <si>
    <t>Resultados de Medición de la Cultura Organizacional (CO)</t>
  </si>
  <si>
    <t>El presente indicador mide la percepción favorable de la comunidad docente  y administrativa sobre el clima organizacional.</t>
  </si>
  <si>
    <t xml:space="preserve">∑ Npdfi * 50% + ∑ Npafi * 50%
Npdfi: Nivel de percepción del estamento docente en cada uno de los factores. 
Npafi: Nivel de percepción del estamento administrativo en cada uno de los factores.   
</t>
  </si>
  <si>
    <t>La medición de cultura es cada 2 años, por tanto para esta vigencia no se tiene meta</t>
  </si>
  <si>
    <t>Informe de resultados
Protocolo DES0303</t>
  </si>
  <si>
    <t>Participación de docentes y administrativos en el diligenciamiento de las encuestas y en la intervención de los resultados</t>
  </si>
  <si>
    <t>Percepción de la comunidad sobre el esfuerzo institucional para mejorar el clima (CO)</t>
  </si>
  <si>
    <t>El presente indicador mide la percepción de la comunidad sobre el esfuerzo institucional para mejorar el clima</t>
  </si>
  <si>
    <t xml:space="preserve">
∑ NPI
NPI: Nivel de percepción de la comunidad ante los esfuerzos institucionales que se realizan para mejorar el clima organizacional.
</t>
  </si>
  <si>
    <t>Encuesta aplicativo de encuesta
Protocolo DES0302</t>
  </si>
  <si>
    <t>Nivel de implementación de la modernización Administrativa en la Institución (NIMA)</t>
  </si>
  <si>
    <t xml:space="preserve">Porcentaje de avance de la implementación de la modernización administrativa </t>
  </si>
  <si>
    <t xml:space="preserve">
∑ % AIMA
AIMA: Avance en las activiades para la implementación de la modernización administrativa en la institución.
</t>
  </si>
  <si>
    <t>Flujogramas
Informes
Listados de asistencia
Actas
Protocolo DES0304</t>
  </si>
  <si>
    <t xml:space="preserve">Compromiso de las áreas involucradas en el mejoramiento, para cada una de las actividades planteadas en el plan operativo.
</t>
  </si>
  <si>
    <t>Diana Milena Aristizabal</t>
  </si>
  <si>
    <t>Nivel de satisfacción de los usuarios internos y externos (NSIE)</t>
  </si>
  <si>
    <t>Mide el nivel de satisfacción de los usuarios internos y externos, en los procesos contemplados dentro del mapa de macroprocesos institucionales</t>
  </si>
  <si>
    <t>Nivel Satisfacción=  (∑〖del % de satisfacción de cada proceso)⁄número de procesos〗</t>
  </si>
  <si>
    <t>Reportes de medición de MSU en cada proceso
Protocolo DES0305</t>
  </si>
  <si>
    <t>Compromiso en el diligenciamiento de los instrumentos tanto en usuarios internos como externos, en cada uno de los servicios que se evaluen.</t>
  </si>
  <si>
    <t>Nivel de implementación del Sistema Integral de Gestión (NISG)</t>
  </si>
  <si>
    <t>Mide el nivel de implementación de los sistemas que pertenecen al sistema integral de gestión</t>
  </si>
  <si>
    <t xml:space="preserve">% Avance=  (∑〖del % de avance de cada sistema)⁄número de sistemas〗
</t>
  </si>
  <si>
    <t>Documentación Sistema Integral de Calidad
Reportes Auditorías Internas y Externas
Acciones documentadas
Listados de asistencia
Registros del Sistema Integral de Calidad
Protocolo DES0306</t>
  </si>
  <si>
    <t xml:space="preserve">Disponibilidad de recursos para el desarrollo total de las actividades planteadas.
Cambio en la normatividad asociada que involucre ajustes en el Sistema Integral.
</t>
  </si>
  <si>
    <t>COBERTURA CON CALIDAD</t>
  </si>
  <si>
    <t>Gestión de Programas Académicos</t>
  </si>
  <si>
    <t>Nivel de satisfacción de los estudiantes con los profesores</t>
  </si>
  <si>
    <t>Percepción de la población estudiantil acerca del desempeño de los docentes en el desarrollo de sus asignaturas por programa académico y facultad por medio de la evaluación docente</t>
  </si>
  <si>
    <t xml:space="preserve">(Sumatoria de Calificaciones de los docentes)/(Total  de docentes evaluados )   *100 </t>
  </si>
  <si>
    <t>* Instrumento aplicado por las Facultades.
* Tabulación de resultados enviada por el Comité de Interno de Asignación de Puntos
Protocolo COB 0301</t>
  </si>
  <si>
    <t>Aplicación del mismo instrumento todos los semestres, que permita comparar la evolución del indicador de un semestre a otro.</t>
  </si>
  <si>
    <t>Diana Lucía Ovalle Monsalve</t>
  </si>
  <si>
    <t>Nivel de satisfacción de los estudiantes con el programa</t>
  </si>
  <si>
    <t>Determinación del nivel de satisfacción de los estudiantes con los programas académicos,  por medio del instrumento de evaluación. 
Se seguirá aplicando instrumento a estudiantes de programas en proceso de acreditación de alta calidad.</t>
  </si>
  <si>
    <t xml:space="preserve">PESP = ∑PPSEP
PESP: Porcentaje de estudiantes satisfechos con los programas académicos
PPSEP: Porcentaje ponderado de satisfacción de los estudiantes con los programas evaluados por cada pregunta
</t>
  </si>
  <si>
    <t>* Instrumento aplicado por las Facultades.
* Tabulación de resultados enviada por encargado del plan operativo Sistema de autoevaluación y mejoramiento Continuo
Protocolo COB 0302</t>
  </si>
  <si>
    <t>Nivel de satisfacción de los egresados con el programa</t>
  </si>
  <si>
    <t xml:space="preserve">Porcentaje de satisfacción de los egresados graduados en todos los niveles, con la formación  académica recibida, a través del instrumento de evaluación. </t>
  </si>
  <si>
    <t>PSE = (∑PEP / NTPE)
PSE: Promedio de Satisfacción de Egresados graduados encuestados acerca de la satisfacción  del programa académico cursado en la Universidad.
PEP: Puntaje de valor de satisfacción de los egresados por programa
NTPE: Número  total de Egresados encuestados por programa</t>
  </si>
  <si>
    <t>* Instrumento aplicado por el Observatorio del egresado.
* Tabulación de resultados enviada por el Observatorio del egresado.
Protocolo COB 0303</t>
  </si>
  <si>
    <t>Nivel de satisfacción de los empleadores con el programa</t>
  </si>
  <si>
    <t>Determinación del nivel de satisfacción de los empleadores con los programas académicos  por medio del instrumento de evaluación</t>
  </si>
  <si>
    <t>PESP = (∑ESPA / NEC)
PESP: (N° empleadores satisfechos con el programa académico / N° empleadores encuestados) 
E.S.P.A.:  Empleadores Satisfechos con el Programa Académico
N.E.C.: Número de Empleadores Encuestados</t>
  </si>
  <si>
    <t>* Instrumento aplicado por el Observatorio del egresado.
* Tabulación de resultados enviada por el Observatorio del egresado.
Protocolo COB 0304</t>
  </si>
  <si>
    <t xml:space="preserve">Programas de pregrado y posgrado  con currículos actualizados de acuerdo al PEI </t>
  </si>
  <si>
    <t>Porcentaje de programas de pregrado y posgrado  con currículos actualizados de acuerdo al PEI</t>
  </si>
  <si>
    <t>Formación en pedagogía=Promedio ponderado de programas de pregrado y posgrado con currículos actualizados de acuerdo al PEI</t>
  </si>
  <si>
    <t>Protocolo COB0305</t>
  </si>
  <si>
    <t>Gestión de capacidad academica</t>
  </si>
  <si>
    <t>Estudiantes en cada nivel (Pregrado)</t>
  </si>
  <si>
    <t>Número estudiantes matriculados en todos los niveles de formación (pregrado )</t>
  </si>
  <si>
    <t>Número estudiantes matriculados en pregrado</t>
  </si>
  <si>
    <t>Listados de Estudiantes
Protocolo COB 0501</t>
  </si>
  <si>
    <t>La Universidad tiene suficientes docentes, planta física y equipos para atender todos sus estudiantes.</t>
  </si>
  <si>
    <t>Jenny Marcela Mesa Durango</t>
  </si>
  <si>
    <t>Estudiantes en cada nivel (Posgrado)</t>
  </si>
  <si>
    <t>Número de estudiantes matriculados en todos los niveles de formación (posgrado)</t>
  </si>
  <si>
    <t>Número estudiantes matriculados en posgrado</t>
  </si>
  <si>
    <t>Listados de Estudiantes
Protocolo COB 0502</t>
  </si>
  <si>
    <t>Programas de cada nivel (Pregrado)</t>
  </si>
  <si>
    <t>Número de programas académicos en pregrado y postgrado ofrecidos por la institución</t>
  </si>
  <si>
    <t xml:space="preserve">PRE: Número de programas en pregrado </t>
  </si>
  <si>
    <t>Registro Calificados
Protocolo COB 0503</t>
  </si>
  <si>
    <t>Programas en cada nivel (Posgrado)</t>
  </si>
  <si>
    <t>No. de programas en postgrado</t>
  </si>
  <si>
    <t>Registro Calificados
Protocolo COB 0504</t>
  </si>
  <si>
    <t>Oferta de programas</t>
  </si>
  <si>
    <t>Porcentaje de programas ofrecidos por la institución del total de programas con registro</t>
  </si>
  <si>
    <t>(Programas académicos con estudiantes matriculados)/(Programas académicos con Registro Calificado)</t>
  </si>
  <si>
    <t>Listados de Estudiantes
Registro Calificados
Protocolo COB 0505</t>
  </si>
  <si>
    <t>Docentes de Planta en equivalencia a tiempo completo</t>
  </si>
  <si>
    <t>Número de docentes Planta en equivalencia a tiempo completo.</t>
  </si>
  <si>
    <t xml:space="preserve">1*Docentes de Planta tiempo completo+0.5*Docentes de Planta medio tiempo 
</t>
  </si>
  <si>
    <t>Listados de Docentes 
Protocolo COB 0506</t>
  </si>
  <si>
    <t>Docentes Transitorios en equivalencia a tiempo completo</t>
  </si>
  <si>
    <t>Número de docentes transitorios en equivalencia a tiempo completo.</t>
  </si>
  <si>
    <t>1*Docentes Transitorios tiempo completo+0.5*Docentes Transitorios medio tiempo</t>
  </si>
  <si>
    <t>Listados de Docentes 
Protocolo COB 0507</t>
  </si>
  <si>
    <t>Docentes catedráticos en equivalencia a tiempo completo</t>
  </si>
  <si>
    <t>Número de docentes catedráticos en equivalencia a tiempo completo.</t>
  </si>
  <si>
    <t>(Número de horas de docentes catedráticos al semestre)/(16 semanas*20 horas/semana)</t>
  </si>
  <si>
    <t xml:space="preserve">Listados de Docentes
Protocolo COB 0508 </t>
  </si>
  <si>
    <t>Área de espacios académicos disponibles para estudiantes.</t>
  </si>
  <si>
    <t>Mide la relación que existen entre las áreas disponibles para estudiantes en espacios académicos.</t>
  </si>
  <si>
    <t>Índice</t>
  </si>
  <si>
    <t>(matrícula total pregrado en el campus)/(metros cuadrados construídos disponibles para uso académico)</t>
  </si>
  <si>
    <t>Informes Oficina de Planeación
Protocolo COB 0513</t>
  </si>
  <si>
    <t>Número de bases de datos disponibles para el uso de estudiantes y  docentes.</t>
  </si>
  <si>
    <t xml:space="preserve">El presente indicador mide la Totalidad de bases de datos disponibles para el uso de estudiantes y docentes </t>
  </si>
  <si>
    <t>Número de bases de datos disponibles para el uso de estudiantes y  docentes</t>
  </si>
  <si>
    <t>Listados proporcionados por Biblioteca
Protocolo COB 0511</t>
  </si>
  <si>
    <t>Número de volúmenes disponibles para uso de estudiantes.</t>
  </si>
  <si>
    <t>Determinar la cantidad de volúmenes que tiene la Universidad disponibles para el uso de los estudiantes.</t>
  </si>
  <si>
    <t xml:space="preserve">∑(Anteriores al año 2000+   material sin⁡〖+año de publicación+posteriores al año 2000+revistas especializadas〗 ) </t>
  </si>
  <si>
    <t>Listados proporcionados por Biblioteca
Protocolo COB 0512</t>
  </si>
  <si>
    <t>Estudiantes por equipo de Cómputo en pregrado en la UTP</t>
  </si>
  <si>
    <t>Proporción entre el total de los recursos informáticos (computadores) y los estudiantes matriculados.</t>
  </si>
  <si>
    <t>Número de estudiantes matriculados en pregrado/ número de equipos en el campus para uso estudiantil)</t>
  </si>
  <si>
    <t>Reportes generados por Recursos Informáticos y Educativos
Protocolo COB 0509</t>
  </si>
  <si>
    <t>Promedio de dispositivos conectados por día a la red inalámbrica de la Institución</t>
  </si>
  <si>
    <t>Muestra en promedio la cantidad de dispositivos conectados por día a la red inalámbrica de la Institución.</t>
  </si>
  <si>
    <t>Total dispositivos conectados en el día a una red inalambrica</t>
  </si>
  <si>
    <t>ND</t>
  </si>
  <si>
    <t>Reportes generados por Recursos Informáticos y Educativos
Protocolo COB 0514</t>
  </si>
  <si>
    <t>Número de estudiantes por docentes de Planta</t>
  </si>
  <si>
    <t>Proporción entre el total de profesores como docente de planta y los estudiantes matriculados.</t>
  </si>
  <si>
    <t>Número de estudiantes matriculados en programas de pregrado / Total de docentes UTP  en docencia de planta</t>
  </si>
  <si>
    <t>Listados de estudiantes
Recursos tecnológicos de la Institución
Protocolo COB 0510</t>
  </si>
  <si>
    <t>Gestión Docente</t>
  </si>
  <si>
    <t>Porcentaje de Docentes con formación Doctoral</t>
  </si>
  <si>
    <t>Porcentaje de personal docente de planta y transitorio en la institución con formación postgraduada Doctorado.</t>
  </si>
  <si>
    <t>% Docentes con Formación Doctoral=  (No.Total de docentes con doctorado (Planta y transitorios))/(No.Total de docentes de la UTP (Planta y transitorios))*100</t>
  </si>
  <si>
    <t>* Listado de docentes con título de doctorado.
Protocolo COB 0201</t>
  </si>
  <si>
    <t>Desarrollo y ejecución del proyecto Desarrollo Integral Docente</t>
  </si>
  <si>
    <t>Beatriz Adriana Tangarife</t>
  </si>
  <si>
    <t>Porcentaje de Docentes con formación en Maestría</t>
  </si>
  <si>
    <t>Porcentaje de personal docente de planta y transitorio en la institución con formación postgraduada Maestría.</t>
  </si>
  <si>
    <t>% Docentes con Formación Doctoral=  (No.Total de docentes con maestría (Planta y transitorios))/(No.Total de docentes de la UTP (Planta y transitorios))*100</t>
  </si>
  <si>
    <t>* Listado de docentes con título de maestría.
Protocolo COB 0202</t>
  </si>
  <si>
    <t>Formación permanente</t>
  </si>
  <si>
    <t>Porcentaje de docentes en la institución en formación permanente.</t>
  </si>
  <si>
    <t>Formación permanente=(Número total de docentes en formación permanente)/(Total de docentes de la UTP ) * 100</t>
  </si>
  <si>
    <t>* Reporte de capacitación que se genera con el Plan de trabajo básico del docente
Protocolo COB 0203</t>
  </si>
  <si>
    <t>Carolina Aguirre Arias</t>
  </si>
  <si>
    <t>Formación en Pedagogía</t>
  </si>
  <si>
    <t>Porcentaje de personal docente en la institución con formación en pedagogía.</t>
  </si>
  <si>
    <t>Formación en pedagogía=Promedio ponderado de docentes de planta,transitorios y catedráticos vigencia actual formados en pedagogía+acumulado de la vigencia anterior</t>
  </si>
  <si>
    <t>* Listado de docentes con ascenso en el escalafón.
*Listado de docentes capacitados en docencia universitaria
*Listado de docentes capacitados por la Vicerrectoría Académica
Protocolo COB 0205</t>
  </si>
  <si>
    <t>Formación en manejo de TIC’s</t>
  </si>
  <si>
    <t>Porcentaje de personal docente en la institución con formación en el manejo de tecnologías de información y comunicación.</t>
  </si>
  <si>
    <t>Formación en manejo de TIC=Promedio ponderado de docentes de planta,transitorios y catedráticos vigencia actual formados en TIC+acumulado de la vigencia anterior</t>
  </si>
  <si>
    <t>*Listado de docentes capacitados por la Vicerrectoría Académica
Protocolo COB 0204</t>
  </si>
  <si>
    <t>Número de docentes clasificados  en nivel B1 de acuerdo al MCER</t>
  </si>
  <si>
    <t>Porcentaje de personal docente de planta y transitorio en la institución que alcanza nivel B1 en su formación en segunda lengua</t>
  </si>
  <si>
    <t>Docentes clasificados en B1=(Número total de docentes de planta y transitorios con nivel B1)/(Total de docentes de planta y transitorios de la UTP ) * 100</t>
  </si>
  <si>
    <t>*Listado de docentes capacitados por la Vicerrectoría Académica
Protocolo COB 0207</t>
  </si>
  <si>
    <t>Formación en administración educativa</t>
  </si>
  <si>
    <t>Porcentaje de directivos académicos de la institución con formación en administración educativa</t>
  </si>
  <si>
    <t xml:space="preserve">Formación en administración educativa
=(Número total de directivos académicos con formación en administración educativa )/(Total de directivos académicos de la UTP ) * 100
</t>
  </si>
  <si>
    <t>*Listado de docentes capacitados por la Vicerrectoría Académica
Protocolo COB 0206</t>
  </si>
  <si>
    <t>Gestión de la Educación virtual</t>
  </si>
  <si>
    <t>Programas académicos con alternativas de formacion virtual en sus currículos</t>
  </si>
  <si>
    <t>Porcentaje de programas académicos con alternativas de formación virtual en sus currículos. La base de programas son 33.</t>
  </si>
  <si>
    <t>PAAFVC=(PAPFV*100)/PAP
PAPFV: programas académicos de pregrado con formación virtual.
PAP: programas académicos de pregrados
PAAFVC: Programas académicos con alternativas de formación virtual en sus currículos</t>
  </si>
  <si>
    <t>Resgistros en el sistema de información
Protocolo COB 0401</t>
  </si>
  <si>
    <t>Fortalecimiento de los programas en uso de TIC</t>
  </si>
  <si>
    <t>Nuevos programas académicos virtuales</t>
  </si>
  <si>
    <t>Numero de programas académicos virtuales.</t>
  </si>
  <si>
    <t>Número de programas virtuales creados</t>
  </si>
  <si>
    <t>Registros calificados
Protocolo COB 0402</t>
  </si>
  <si>
    <t>Ampliar cobertura</t>
  </si>
  <si>
    <t>Espacios abiertos generados para el fortalecimiento de competencias transversales en estudiantes y docentes</t>
  </si>
  <si>
    <t>Número de contenidos y espacios abiertos en el Campus de Univirtual</t>
  </si>
  <si>
    <t>Número de espacios creados</t>
  </si>
  <si>
    <t>Registros en plataforma, Campus Univirtual
Protocolo COB 0403</t>
  </si>
  <si>
    <t>Cualificación de competencias</t>
  </si>
  <si>
    <t>Gestión Académica Estudiantil</t>
  </si>
  <si>
    <t>Porcentaje de pruebas con calificación en evaluaciones de calidad de la educación superior ubicados en el quintil IV y V</t>
  </si>
  <si>
    <t>Porcentaje de pruebas presentadas por los estudiantes de la Universidad que obtienen un puntaje ubicado por encima de los quintiles IV y V de la medición nacional.
Se ajusta a medición por quintiles, con el fin de armonizar con lo propuesto por el Ministerio de Educación Nacional.</t>
  </si>
  <si>
    <t xml:space="preserve">(N° de estudiantes de la UTP ubicados en los quintiles IV y V)/N° total de estudiantes que presentaron la prueba 
(Estudiantes en quintil IV y V en LC)/(Estudiantes que presentaron LC)*20%+
(Estudiantes en quintil IV y V en RC)/(Estudiantes que presentaron RC)*20%+
  (Estudiantes en quintil IV y V en Inglés)/(Estudiantes que presentaron Inglés)*20%+
  (Estudiantes en quintil IV y V en CE)/(Estudiantes que presentaron CE)*20%+
  (Estudiantes en quintil IV y V en CC)/(Estudiantes que presentaron CC)*20%
</t>
  </si>
  <si>
    <t>* Listado que detalle el número de estudiantes por programa que obtuvieron un puntaje por encima de la media nacional en las pruebas.
Protocolo COB 0101</t>
  </si>
  <si>
    <t>Implementación de currículos flexibles, pertinentes y con un alto componente de interdisciplinariedad, que permita al estudiante responder exitosamente a las pruebas.</t>
  </si>
  <si>
    <t>Daniela Gómez Ríos</t>
  </si>
  <si>
    <t>Nivel de satisfacción de empleadores con los egresados graduados</t>
  </si>
  <si>
    <t>Porcentaje de empleadores satisfechos con los egresados de la Universidad Tecnológica de Pereira que están vinculados en sus empresas.</t>
  </si>
  <si>
    <t>PESE =(∑ESE / NEC)*100
PESE: Porcentaje de satisfacción de los empleadores con los egresados.
E.S.E.: Empleadores Satisfechos con los Egresados.
N.E.C.: Número de Empleadores Encuestados</t>
  </si>
  <si>
    <t>* Instrumento aplicado por el Observatorio del egresado.
* Tabulación de resultados enviada por el Observatorio del egresado.
Protocolo COB 0102</t>
  </si>
  <si>
    <t>Retención intersemestral pregrado</t>
  </si>
  <si>
    <t>Determinación del porcentaje de estudiantes que permanecen en la universidad por periodo académico en programas de pregrado.
(Estudiantes matriculados. Período n-1 - Estudiantes graduados período n-1</t>
  </si>
  <si>
    <t xml:space="preserve">〖Retención〗 n=1-〖Desertor pregrado〗n/〖Matriculados pregrado〗n </t>
  </si>
  <si>
    <t>* Listado de estudiantes desertores por semestre.
Protocolo COB 0103</t>
  </si>
  <si>
    <t>* Fortalecimiento de la estrategia de seguimiento sistemático a estudiantes y apoyo a aquellos que se encuentran en condiciones que pongan en riesgo su permanencia en la institución.</t>
  </si>
  <si>
    <t xml:space="preserve">Retención por cohorte pregrado </t>
  </si>
  <si>
    <t>Determinación del porcentaje de estudiantes que permanecen en la universidad por cohorte en programas de pregrado. (Se toma como base lo reportado en el SPADIES, en 10 semestres.)</t>
  </si>
  <si>
    <t>Retención por cohorte=∑(i=1)^n▒〖Porcentaje de retención a décimo semestre de la cohorte〗i/n</t>
  </si>
  <si>
    <t>* Reporte SPADIES
Protocolo COB 0105</t>
  </si>
  <si>
    <t>* Normalidad académica en la institución</t>
  </si>
  <si>
    <t xml:space="preserve">Tasa de aprobación primer semestre </t>
  </si>
  <si>
    <t>Porcentaje de estudiantes que aprueban todas las asignaturas finalizadas en el primer semestre académico.</t>
  </si>
  <si>
    <t>(Total créditos aprobados por estudiantes en primer semestre)/(Total créditos matrículados por estudiantes en primer semestre)</t>
  </si>
  <si>
    <t>Reportes elaborados por el Observatorio Institucional
Protocolo COB 0104</t>
  </si>
  <si>
    <t>Retención interanual pregrado</t>
  </si>
  <si>
    <t>Determinación del porcentaje de estudiantes que permanecen en la universidad por periodo académico en programas de pregrado según la metodología de SPADIES.</t>
  </si>
  <si>
    <t>RIA=1-Desertores/(〖Matrícula〗n-Graduados)</t>
  </si>
  <si>
    <t>Protocolo COB0106</t>
  </si>
  <si>
    <t>BIENESTAR INSTITUCIONAL</t>
  </si>
  <si>
    <t>FORMACIÓN PARA LA VIDA</t>
  </si>
  <si>
    <t>Avance formativo de los participantes de formación para la responsabilidad social.</t>
  </si>
  <si>
    <t>Teniendo en cuenta que desde el proceso de formación en responsabilidad social se generan acciones que contribuyen al fortalecimiento de capacidades en la formación de la responsabilidad social, la ética, la estética y la política; se espera que este proceso genere cambios en los esquemas morales de los estudiantes. Por lo anterior el indicador mide el avance formativo de los participantes de formación para la responsabilidad social a través de la prueba en la que se mide el juicio moral o nivel de desarrollo de los esquemas morales, también conocida como DIT (Defining Issues Test (DIT)).</t>
  </si>
  <si>
    <t>P-Inicial: Valoración promedio obtenida en la evaluación o instrumento aplicado para la resolución por parte de los estudiantes ANTES de la orientación del proceso de formación hacia los mismos.
P-Final: Valoración promedio obtenida en la evaluación o instrumento aplicado para la resolución por parte de los estudiantes DESPUÉS de la orientación del proceso de formación hacia los mismos.
Resultado Indicador = Corresponde al avance que los estudiantes obtienen en el valor P, el cual mide el desarrollo del juicio moral pos convencional para la toma de decisiones.
Resultado Indicador= P-Final – P-Inicial.</t>
  </si>
  <si>
    <t>Resultado de pruebas aplicadas
Protocolo del indicador N° BIE0101</t>
  </si>
  <si>
    <t>Sandra Lorena Yepes</t>
  </si>
  <si>
    <t>Cubrimiento de la estrategia de adaptación a la vida universitaria.</t>
  </si>
  <si>
    <t>Mide el porcentaje de cubrimiento que presenta la estrategia de vinculación a la vida universitaria respecto del total de estudiantes que llevan entre uno y cuatro semestres matriculados en la Universidad.</t>
  </si>
  <si>
    <t>Número de estudiantes atendidos por la estrategia de adaptación a la vida universitaria / Número total de estudiantes que llevan entre uno y cuatro semestres matriculados en la Universidad.</t>
  </si>
  <si>
    <t>Listados de asistencia y base de datos de estudiantes matriculados.
Protocolo del indicador N° BIE0102</t>
  </si>
  <si>
    <t>Martha Lucia Villabona</t>
  </si>
  <si>
    <t>Satisfacción y percepción de inclusión de la población en situación de discapacidad.</t>
  </si>
  <si>
    <t>Mide la satisfacción y la percepción de inclusión que siente la población en situación de discapacidad en la Universidad.</t>
  </si>
  <si>
    <t>Promedio del resultado obtenido en las encuestas aplicadas a los estudiantes / 5</t>
  </si>
  <si>
    <t>Tabulación de respuestas obtenidas en las encuestas.
Protocolo del indicador N° BIE0103</t>
  </si>
  <si>
    <t>Porcentaje de la comunidad universitaria atendida en procesos de formación para la vida.</t>
  </si>
  <si>
    <t>Mide el porcentaje de la comunidad universitaria (estudiantes, docentes y funcionarios) atendida en procesos del proyecto FORMACIÓN PARA LA VIDA.</t>
  </si>
  <si>
    <t>(Número de integrantes de la comunidad universitaria atendidos en procesos del proyecto FORMACIÓN PARA LA VIDA)/(Número de integrantes de la comunidad universitaria)</t>
  </si>
  <si>
    <t>Listado de asistencia a actividades.
Protocolo del indicador N° BIE0104</t>
  </si>
  <si>
    <t>Luis Alfonso Ospina</t>
  </si>
  <si>
    <t>Gestión Estratégica</t>
  </si>
  <si>
    <t>Gestión de recursos</t>
  </si>
  <si>
    <t>Medir la cantidad de veces que el objetivo de bienestar institucional gestiona recursos con respecto al presupuesto asignado para el fortalecimiento de la responsabilidad social, el bienestar, la inclusión, la permanencia, la retención y la promoción institucional.</t>
  </si>
  <si>
    <t xml:space="preserve">Índice </t>
  </si>
  <si>
    <t>(Recursos gestionados que ingresan directamente al presupuesto de la Universidad + Recursos gestionados que son entregados directamente por el ente público y/o privado a los beneficiarios de los programas en la comunidad Universitaria + Recursos gestionados que son invertidos para el bienestar de la comunidad Universitaria) / (presupuesto asignado proyectos de inversión UTP)</t>
  </si>
  <si>
    <t>5 veces</t>
  </si>
  <si>
    <t>Registro de recursos gestionados. Resgistro de presupuesto asignado a proyectos de inversión UTP para el objetivo de bienestar institucional.
Protocolo del indicador N° BIE0401</t>
  </si>
  <si>
    <t>Eliana Prado Brand</t>
  </si>
  <si>
    <t>GESTIÓN SOCIAL</t>
  </si>
  <si>
    <t>Productos del observatorio social utilizados para la toma de decisiones institucionales.</t>
  </si>
  <si>
    <t>Mide el número de productos elaborados por el observatorio social que sirven para la toma de decisiones estratégicas relacionadas con la permanencia y egreso exitoso y el mejoramiento de la calidad de vida de la comunidad universitaria.</t>
  </si>
  <si>
    <t>Número de productos elaborados por el observatorio social que sirven para la toma de decisiones estratégicas.</t>
  </si>
  <si>
    <t>Registro de documentos y descripción del uso dado para la toma de la decisión.
Protocolo del indicador N° BIE0201</t>
  </si>
  <si>
    <t>Julián Piedrahita</t>
  </si>
  <si>
    <t>Permanencia y camino al egreso de los estudiantes apoyados.</t>
  </si>
  <si>
    <t>Estudiantes atendidos con apoyos socioeconómicos que cumplen con permanencia y camino al egreso / Estudiantes atendidos con apoyos socioeconómicos.
(Estudiantes que recibieron atención con apoyos socioeconómicos en el semestre inmediatamente anterior y que egresaron exitosamente de la Universidad o que aprobaron un número mínimo de 9 créditos y  matricularon el siguiente semestre al apoyo) / (Estudiantes que recibieron atención con apoyos socioeconómicos en el semestre inmediatamente anterior)</t>
  </si>
  <si>
    <t>Listados de registro de estudiatnes apoyados. Listado de estudiantes matriculados con número de creditos aprobados y nota del semestre.
Protocolo del indicador N° BIE0202</t>
  </si>
  <si>
    <t>Jairo Higuita</t>
  </si>
  <si>
    <t>Porcentaje de la población vulnerable apoyada.</t>
  </si>
  <si>
    <t>Medir el número de estudiantes identificados en condición de vulnerabilidad socioeconómica y psico-afectiva y que son beneficiados con los apoyos socioeconómicos ofrecidos por la Vicerrectoría.</t>
  </si>
  <si>
    <t>Número de estudiantes que reciben apoyos socioeconómicos / Número de estudiantes identificados dentro de los grupos focales de atención que solicitan apoyo socioeconómico.</t>
  </si>
  <si>
    <t>Listado de estudiantes identificados con vulnerabilidad. Listado de estudiantes apoyados.
Protocolo del indicador N° BIE0203</t>
  </si>
  <si>
    <t xml:space="preserve">Índice de personas atendidas con proyectos de servicio social </t>
  </si>
  <si>
    <t>Medir el Índice de personas de la comunidad universitaria impactadas con actividades de servicio social, voluntariado y escuela de liderazgo respecto del número de integrantes de éstos procesos.</t>
  </si>
  <si>
    <t>Número de personas atendidas con proyectos de servicio social / Número de estudiantes integrantes del servicio social.</t>
  </si>
  <si>
    <t>Listado de personas atendidas y/o impactadas con proyectos de servicio social. Listado de estudiantes integrantes del servicio social.
Protocolo del indicador N° BIE0204</t>
  </si>
  <si>
    <t>PAI</t>
  </si>
  <si>
    <t>Porcentaje de estudiantes atendidos respecto a los identificados por el PAI</t>
  </si>
  <si>
    <t>Medir el porcentaje de estudiantes que ingresan a primer semestre con alertas altas y medias en las pruebas SAT-PAI-SALUD y aquellos estudiantes que solicitan atención PAI; los cuales son atendidos, orientados y/o remitidos a una de las líneas de intervención preestablecidas (Socioeconómica, biopsicosocial, académica y normativa).</t>
  </si>
  <si>
    <t xml:space="preserve">Total de estudiantes atendidos por el PAI / (Total de estudiantes que fueron identificados por el PAI con alertas altas y medias en las pruebas SAT-PAI-SALUD + Total de estudiantes que solicitaron atención con los Profesionales PAI)  </t>
  </si>
  <si>
    <t>Listado de estudiantes remitidos por el PAI a las lineas de atención. Listado de estudiantes atendidos por las lineas de atención.
Protocolo del indicador N° BIE0501</t>
  </si>
  <si>
    <t>Yolima Rodriguez</t>
  </si>
  <si>
    <t>Permanencia y camino al egreso de estudiantes PAI</t>
  </si>
  <si>
    <t>Mide el porcentaje de estudiantes que son atendidos por el PAI y que terminan el semestre como  estudiantes activos, aprueban un minino de creditos y matriculan el siguiente semestre.</t>
  </si>
  <si>
    <t>Número de estudiantes que son atendidos por el PAI y que terminan el semestre como  estudiantes activos, aprueban un minino de creditos y matriculan el siguiente semestre / Número de estudiantes atendidos por el PAI.</t>
  </si>
  <si>
    <t>Listados de registro de estudiatnes atendidos por el PAI. Listado de estudiantes matriculados con número de creditos aprobados y nota del semestre.
Protocolo del indicador N° BIE0502</t>
  </si>
  <si>
    <t>PROMOCIÓN DE LA SALUD INTEGRAL</t>
  </si>
  <si>
    <t>Cobertura de la población universitaria que participa en procesos o actividades de promoción de la salud integral.</t>
  </si>
  <si>
    <t>Porcentaje de la comunidad universitaria que participan en procesos o actividades de promoción de la salud integral.</t>
  </si>
  <si>
    <t>Sumatoria de personas atendidas por programas de promoción de la salud integral / Sumatoria de personas de la comunidad universitaria.</t>
  </si>
  <si>
    <t>Listados de asistencia y atenciones a las actividades.
Protocolo del indicador N° BIE0301</t>
  </si>
  <si>
    <t>Luis Alberto Rojas</t>
  </si>
  <si>
    <t>INVESTIGACIONES, INNOVACIÓN Y EXTENSIÓN</t>
  </si>
  <si>
    <t>CREACIÓN Y TRANSFORMACIÓN  DEL CONOCIMIENTO</t>
  </si>
  <si>
    <t>Número de artículos publicados en revistas indexadas</t>
  </si>
  <si>
    <t>Número de artículos de investigación publicados en revistas indexadas y registrados en el último año en el CIARP (con resolución de asignación de puntos). Las categorías de la revista (A1, A2, B o C) será la que asigne Colciencias según los criterios de homologación establecidos</t>
  </si>
  <si>
    <t xml:space="preserve"> ∑ No de Artículos publicados en los Índex Internacionales </t>
  </si>
  <si>
    <t>Listado de artículos publicados en el año n utilizando como fuente de información el CIARP
Protocolo del indicador N° INV 0103</t>
  </si>
  <si>
    <t>Yesica Marcela Rojas Orozco</t>
  </si>
  <si>
    <t>Número de libro o capítulo de libro resultado de investigación</t>
  </si>
  <si>
    <t>Medir el incremento de la producción de libros o capítulos de libros resultado de investigación.</t>
  </si>
  <si>
    <t xml:space="preserve">∑No de Libro publicados  año x  </t>
  </si>
  <si>
    <t>Listado  de  libros o capitulo de libro resultado de investigación registrados en el CIARP en el año n
Protocolo del indicador N° INV 0102</t>
  </si>
  <si>
    <t>Número de obras de creación artística</t>
  </si>
  <si>
    <t xml:space="preserve">Medir el incremento de la producción de obras de creación artística de la Universidad Tecnológica de Pereira. </t>
  </si>
  <si>
    <t xml:space="preserve">∑No de Obras de creación artística </t>
  </si>
  <si>
    <t>Listado  de Obras de creación artística  registradas en el CIARP en el año n
Protocolo del indicador N° INV 0101</t>
  </si>
  <si>
    <t>Número de Grupos de Investigación reconocidos por Colciencias</t>
  </si>
  <si>
    <t>Cuantificar los grupos de investigación de la Universidad reconocidos por Colciencias.</t>
  </si>
  <si>
    <t xml:space="preserve">∑No de Grupos de Investigación Reconocidos por Colciencias </t>
  </si>
  <si>
    <t>Listado de Grupos de Investigación Reconocidos por Colciencias
Protocolo del indicador N° INV 0401</t>
  </si>
  <si>
    <t>Convocatoria anual para medición y reconocimiento de Grupos de Investigación</t>
  </si>
  <si>
    <t xml:space="preserve">Grupos de investigación reconocidos vinculados en los programas de posgrados. </t>
  </si>
  <si>
    <t>Medir la vinculación de los grupos de investigación con los programas de posgrado de la Universidad</t>
  </si>
  <si>
    <t>% GIP =  (No de Grupos de Investigación Reconocidos por Colciencias Vinculados a Posgrados*100)/(Total de Grupos de Investigación Reconocidos por Colciencias )</t>
  </si>
  <si>
    <t>Listado de Grupos de Investigación Reconocidos por Colciencias que soportan los Programas de maestría y doctorado
Protocolo del indicador N° INV 0402</t>
  </si>
  <si>
    <t xml:space="preserve">Establecer un lineamiento institucional (Resolución) para establecer que los programas de posgrado se deben soportar por los Grupos de Investigación </t>
  </si>
  <si>
    <t>Número de grupos de investigación reconocidos participando en redes</t>
  </si>
  <si>
    <t>Cuantificar los grupos de investigación de la Universidad reconocidos con participación en redes</t>
  </si>
  <si>
    <t xml:space="preserve">∑No de Grupos de Investigación Reconocidos por Colciencias participan en redes </t>
  </si>
  <si>
    <t>Listado de Grupos de Investigación reconocidos por Colciencias participando en redes
Protocolo del indicador N° INV 0403</t>
  </si>
  <si>
    <t>Establecer un lineamiento institucional sobre la Internacionalización de la Investigación</t>
  </si>
  <si>
    <t>Índice de productividad de investigadores</t>
  </si>
  <si>
    <t>Relación entre la producción de resultados de investigación y la cantidad de docentes investigadores.</t>
  </si>
  <si>
    <t>(Cantidad de productos resultados de la investigación en el periodo n)/(Docentes investigadores en el periodo n)</t>
  </si>
  <si>
    <t>Información suministrada por el CIARP 
Protocolo del indicador N° INV 0404</t>
  </si>
  <si>
    <t>Existen las estrategias y políticas para el estímulo a la producción intelectual</t>
  </si>
  <si>
    <t>GESTIÓN, TRANSFERENCIA O APLICACIÓN DEL CONOCIMIENTO</t>
  </si>
  <si>
    <t>Número de patentes nacionales e internacionales, registros,  secretos industriales, marcas  y software de la institución</t>
  </si>
  <si>
    <t>Cuantifica el Número de patentes nacionales e internacionales, registros, marcas, secretos empresariales y software de la institución.</t>
  </si>
  <si>
    <t xml:space="preserve">∑Patentes,registros,marcas,secretarios industriales,software </t>
  </si>
  <si>
    <t>Listado  de Patentes nacionales e internacionales, registros,  secretos industriales, marcas  y software de la institución
Protocolo del indicador N° INV 0202</t>
  </si>
  <si>
    <t>Diseño e Implementación de procedimientos en los temas concernientes a la Propiedad Intelectual</t>
  </si>
  <si>
    <t>Carlos Arturo Botero Arango</t>
  </si>
  <si>
    <t>Número de citaciones de investigadores de la Universidad en revistas indexadas internacionales</t>
  </si>
  <si>
    <t>Cuantificar las citaciones de investigadores de la Universidad en revistas indexadas internacionales</t>
  </si>
  <si>
    <t>∑No de Citaciones  en los Índex Internacionales</t>
  </si>
  <si>
    <t>Relación de las citaciones de los investigadores en la base de datos de SCOPUS
Protocolo del indicador N° INV 0201</t>
  </si>
  <si>
    <t>Generación de desarrollo social y cultural a través de la extensión</t>
  </si>
  <si>
    <t>Número de Proyectos de extensión enfocados en el tema socio-cultural</t>
  </si>
  <si>
    <t>Realizar seguimiento al número de proyectos de extensión social y cultural:
Número de actividades registradas en actividades culturales y artísticas bajo la modalidad de actividades lúdicas, competencias, concursos, exposiciones, festivales, obras teatrales, presentaciones , programas radiales + Número de proyectos aprobados en la convocatoria de extensión solidaria y cultural</t>
  </si>
  <si>
    <t xml:space="preserve">∑Proyectos Socio culturales + Sumatorio de Proyectos Financiados Convocatoria  </t>
  </si>
  <si>
    <t>Reporte del aplicativo de Extensión
Protocolo del indicador N° INV 0301</t>
  </si>
  <si>
    <t>Que las dependencias encargadas de las actividades culturales y artísticas no las reporten en aplicativo que no se lleve a cabo la convocatoria de extensión solidaria y cultural</t>
  </si>
  <si>
    <t>Julia Inés Arroyave</t>
  </si>
  <si>
    <t>Número de actividades de educación continua + asesorías y consultorías +No de servicios de laboratorio</t>
  </si>
  <si>
    <t>Representa el número de actividades de educación continua + asesorías y consultorías +No de servicios de laboratorio.</t>
  </si>
  <si>
    <t xml:space="preserve">∑Número de actividades de educación continua+ asesorías y consultorías +No de servicios de laboratorio)  </t>
  </si>
  <si>
    <t>Reporte del aplicativo de Extensión
Protocolo del indicador N° INV 0302</t>
  </si>
  <si>
    <t>Que las dependencias encargadas de reportar las actividades de educación  continua, asesorías y consultorías y servicios de laboratorio no los reporten en aplicativo de extensión</t>
  </si>
  <si>
    <t>Número Entidades nuevas  Vinculadas a Extensión y a Prácticas</t>
  </si>
  <si>
    <t>Conocer el número entidades nuevas  vinculadas a extensión y a prácticas en la Universidad Tecnológica de Pereira</t>
  </si>
  <si>
    <r>
      <rPr>
        <sz val="11"/>
        <color rgb="FF000000"/>
        <rFont val="Arial Narrow"/>
        <family val="2"/>
      </rPr>
      <t>∑Nuevas entidades vinculadas a extensión Número de entidades nuevas vinculadas a prácticas)</t>
    </r>
    <r>
      <rPr>
        <b/>
        <sz val="11"/>
        <color rgb="FF000000"/>
        <rFont val="Arial Narrow"/>
        <family val="2"/>
      </rPr>
      <t xml:space="preserve">  </t>
    </r>
  </si>
  <si>
    <t>Reporte del aplicativo de Extensión
Protocolo del indicador N° INV 0303</t>
  </si>
  <si>
    <t>Que las empresas no soliciten practicantes  y servicios de extensión posterior de las vistas realizadas.</t>
  </si>
  <si>
    <t>Representa el número de estudiantes que se encuentran vinculados al programa de prácticas universitarias durante la vigencia.</t>
  </si>
  <si>
    <t xml:space="preserve">∑Número de Estudiantes Vinculados a Prácticas  </t>
  </si>
  <si>
    <t>Protocolo del indicador N° INV 0304</t>
  </si>
  <si>
    <t>Que los estudiantes elijan las diferentes modalidades de trabajo de grado ,aprobadas en el Acuerdo 12 de 2015</t>
  </si>
  <si>
    <t>Johanna Hernández Moncada</t>
  </si>
  <si>
    <t>Número de Seguimientos Realizados a Instituciones ya Vinculadas a Prácticas Universitarias.</t>
  </si>
  <si>
    <t>Representa el número de Seguimientos Realizados a Instituciones ya Vinculadas a Prácticas Universitarias por medio de visitas y llamadas telefónicas.</t>
  </si>
  <si>
    <t xml:space="preserve">∑Número de Seguimientos Realizados Llamadas+ Número de Visitas (Formato de Asistencia)  </t>
  </si>
  <si>
    <t>Protocolo del indicador N° INV 0305</t>
  </si>
  <si>
    <t>No autorización por parte de las empresas de realizar las visitas de seguimiento, o no establecer comunicación efectiva con la empresa.</t>
  </si>
  <si>
    <t>INTERNACIONALIZACIÓN</t>
  </si>
  <si>
    <t>Nivel de internacionalización</t>
  </si>
  <si>
    <t>Nivel alcanzado de formación en segunda lengua en estudiantes</t>
  </si>
  <si>
    <t>Medir el porcentaje de la comunidad estudiantil de pregrado que ha cumplido con el requisito de competencia en segunda lengua a fin de obtener su título universitario.</t>
  </si>
  <si>
    <t>B = ((C + S) / P) * 100
B: Bilingüismo en Estudiantes.
C: Total estudiantes de pregrado que en lo corrido del año han finalizado todos los cursos de inglés requeridos según el acuerdo vigente.
S: Total estudiantes de pregrado que en lo corrido del año presentaron y aprobaron la prueba de suficiencia en inglés.
P: Total de estudiantes de pregrado en el año.</t>
  </si>
  <si>
    <t>Soporte de indicador INT0101</t>
  </si>
  <si>
    <t xml:space="preserve">Se cumplen las políticas institucionales de promoción de formación en segunda lengua así como con la disponibilidad presupuestal. </t>
  </si>
  <si>
    <t>Vicerrectoría Académica</t>
  </si>
  <si>
    <t>Nivel alcanzado de formación en segunda lengua en docentes</t>
  </si>
  <si>
    <t>Porcentaje de docentes de planta y transitorios que alcanzan un nivel B1 o superior en segunda lengua, de acuerdo con el Marco Común de Referencia Europeo (MECR).</t>
  </si>
  <si>
    <t>(Número de docentes de planta y transitorios que alcanzan nivel B1 o superior en segunda lengua / Total docentes de planta y transitorios) * 100</t>
  </si>
  <si>
    <t>Soporte de indicador INT0102</t>
  </si>
  <si>
    <t>Nivel alcanzado de formación en segunda lengua en administrativos</t>
  </si>
  <si>
    <t xml:space="preserve">Porcentaje de funcionarios administrativos que han alcanzado nivel B+ en suficiencia en lengua extranjera.  </t>
  </si>
  <si>
    <t>BA=(Número de administrativos que alcanzaron nivel B+ en segunda lengua)/(total de administrativos )*100</t>
  </si>
  <si>
    <t>Soporte de indicador INT0103</t>
  </si>
  <si>
    <t>Vicerrectoría Administrativa</t>
  </si>
  <si>
    <t>Estudiantes en proceso de obtención de doble titulación (pregrado y posgrado).</t>
  </si>
  <si>
    <t>Cuantificar la participación de estudiantes UTP en programas de doble titulación.</t>
  </si>
  <si>
    <t>∑ del número de estudiantes en proceso de obtención de doble titulación (pregrado y posgrado).</t>
  </si>
  <si>
    <t>Soporte de indicador INT0114</t>
  </si>
  <si>
    <t xml:space="preserve">Se cumplen las políticas institucionales en materia de procesos de doble titulación así como con la disponibilidad presupuestal. </t>
  </si>
  <si>
    <t>Oficina de Relaciones Internacionales</t>
  </si>
  <si>
    <t>Acumulado del número de estudiantes egresados con doble titulación (pregrado y posgrado).</t>
  </si>
  <si>
    <t>Cuantificar el número de egresados de la UTP con doble titulación.</t>
  </si>
  <si>
    <t>∑ del número de estudiantes con doble titulación (pregrado y posgrado).</t>
  </si>
  <si>
    <t>Soporte de indicador INT0115</t>
  </si>
  <si>
    <t>Estudiantes UTP en movilidad internacional</t>
  </si>
  <si>
    <t>Participación de estudiantes de la UTP en pasantías, intercambios académicos, prácticas, dobles titulaciones, internacionales, u otro tipo de movilidad internacional avalada por las facultades y no prevista en esta descripción.</t>
  </si>
  <si>
    <t>Número de estudiantes que participan en actividades académicas (intercambios,dobles diplomas,cursos cortos),de investigación,de extensión,en el extranjero)</t>
  </si>
  <si>
    <t>Soporte de indicador INT0106</t>
  </si>
  <si>
    <t>Existe un presupuesto para apoyar a los estudiantes en su movilidad y se cuenta con el apoyo de los programas académicos para apoyar el componente académico de la movilidad.</t>
  </si>
  <si>
    <t>Relaciones Internacionales</t>
  </si>
  <si>
    <t>Estudiantes internacionales en la UTP</t>
  </si>
  <si>
    <t>Participación de estudiantes internacionales en pasantías, prácticas, intercambios académicos y doble titulación, u otro tipo de movilidad internacional avalada por las facultades y no prevista en esta descripción, en la UTP.</t>
  </si>
  <si>
    <t>Unidad</t>
  </si>
  <si>
    <t>Número de estudiantes internacionales en la UTP</t>
  </si>
  <si>
    <t>Soporte de indicador INT0107</t>
  </si>
  <si>
    <t>Existe un presupuesto para  responder a la reciprocidad de los convenios que la UTP firma y además se cuenta con el soporte académico de los programas receptores de la UTP.</t>
  </si>
  <si>
    <t>Convenios Internacionales de cooperación académica activos</t>
  </si>
  <si>
    <t>Acuerdos para promover la movilidad estudiantil y docente, el intercambio científico de información, la realización de proyectos conjuntos (de investigación, académicos, de extensión), el establecimiento de dobles diplomas o diplomas conjuntos (pregrado y posgrado), con entidades internacionales que contribuyan al desarrollo de la Universidad.</t>
  </si>
  <si>
    <t>Número de convenios activos  / Número de convenios vigentes * 100</t>
  </si>
  <si>
    <t>Soporte de indicador INT0104</t>
  </si>
  <si>
    <t xml:space="preserve">Se cumplen las políticas institucionales de promoción de la internacionalización en su item de promoción de suscripción y dinamización de convenios de cooperación internacional </t>
  </si>
  <si>
    <t>Socios académicos internacionales</t>
  </si>
  <si>
    <t xml:space="preserve">Promover el establecimiento de socios académicos internacionales que facilite el trabajo conjunto: proyectos de investigación; movilidad de estudiantes, docentes y administrativos; proyectos académicos conjuntos; otros. </t>
  </si>
  <si>
    <t>∑ de socios académicos activos.</t>
  </si>
  <si>
    <t>Cuadro soporte INT0108 + Información suministrada por cada una de las facultades</t>
  </si>
  <si>
    <t>Cada facultad y programa cuenta con un plan operativo que promueve la gestión de socios académicos internacionales.</t>
  </si>
  <si>
    <t>Docentes que salen al exterior</t>
  </si>
  <si>
    <t xml:space="preserve">Cuantificar la participación de docentes e investigadores en eventos académicos, de investigación, y de extensión, internacionales realizados fuera del país. </t>
  </si>
  <si>
    <t xml:space="preserve">∑ de docentes que se desplazan al exterior para participar en eventos académicos, de investigación o de extensión. </t>
  </si>
  <si>
    <t xml:space="preserve">Cuadro soporte INT0112 + Reporte de la Unidad de Gestión del Talento Humano </t>
  </si>
  <si>
    <t>Cada facultad y programa cuenta con un plan operativo que promueve la movilidad internacional de sus docentes.</t>
  </si>
  <si>
    <t>Vicerrectoría Académica y Facultades</t>
  </si>
  <si>
    <t xml:space="preserve">Docentes que dan ponencias </t>
  </si>
  <si>
    <t xml:space="preserve">Cuantificar la participación de docentes e investigadores a través de ponencias en eventos internacionales realizados fuera del país. </t>
  </si>
  <si>
    <t>∑ de docentes que dan ponencias</t>
  </si>
  <si>
    <t xml:space="preserve">Cuadro soporte INT0111 + Reporte de la Unidad de Gestión del Talento Humano </t>
  </si>
  <si>
    <t>Cada facultad y programa cuenta con un plan operativo que promueve la participación en eventos internacionales mediante ponencias.</t>
  </si>
  <si>
    <t>Organización de eventos internacionales</t>
  </si>
  <si>
    <t>Cuantificar los eventos académicos de orden internacional realizados en la universidad.</t>
  </si>
  <si>
    <t>∑ de eventos internacionales realizados en el año.</t>
  </si>
  <si>
    <t>Cuadro soporte INT0110 más información brindada por Vicerrectorías Académica, Investigaciones a través de correos, de gestión de documentos.</t>
  </si>
  <si>
    <t>Cada facultad cuenta con un plan operativo que promueve y/o apoya un evento internacional institucional.</t>
  </si>
  <si>
    <t>Membresías de Asociaciones / Redes Internacionales</t>
  </si>
  <si>
    <t>Cuantificar la participación de la Universidad en asociaciones y/o redes internacionales las cuales permiten conocer las tendencias en las funciones misionales o de gestión que se dan a nivel internacional.</t>
  </si>
  <si>
    <t>∑ de membresías en asociaciones y/o redes internacionales</t>
  </si>
  <si>
    <t>Cuadro soporte INT0113 + información de las Vicerrectorías  Académica, Investigaciones, Administrativa, Facultades, mediante correos más los soportes que reposan en cada área</t>
  </si>
  <si>
    <t>La Universidad promueve y financia la vinculación a asociaciones y redes internacionales.</t>
  </si>
  <si>
    <t>Vicerrectorías Académica, de Investigación Innovación y Extensión, Administrativa y Facultades</t>
  </si>
  <si>
    <t>Asignaturas orientadas por profesores visitantes internacionales</t>
  </si>
  <si>
    <t>Cuantificar la participación de profesores internacionales en la formación pre y posgradual en la UTP.</t>
  </si>
  <si>
    <t>∑ de asignaturas orientadas por profesores internacionales visitantes</t>
  </si>
  <si>
    <t>Cuadro soporte INT0109 + información reportada por la Vicerrectoría Académica</t>
  </si>
  <si>
    <t>La Vicerrectoría Académica promueve en las Facultades la oferta de asignaturas por profesores visitantes internacionales.</t>
  </si>
  <si>
    <t>Grupos de investigación reconocidos por Colciencias que participan en redes nacionales e internacionales.</t>
  </si>
  <si>
    <t>Medir el relacionamiento internacional de los grupos de investigación de la Universidad.</t>
  </si>
  <si>
    <t>∑ de Grupos de Investigación Reconocidos por Colciencias que participan en redes  Internacionales</t>
  </si>
  <si>
    <t>Cuadro soporte INT0105 + soportes de Vicerrectoría de Investigaciones quién reporta la información</t>
  </si>
  <si>
    <t>La Vicerrectoría de In In y Ex promueve la participación en redes internacionales.</t>
  </si>
  <si>
    <t>Vicerrectoría de Investigación Innovación y Extensión</t>
  </si>
  <si>
    <t xml:space="preserve">Gestión de la Información </t>
  </si>
  <si>
    <t>Gestión de la Información</t>
  </si>
  <si>
    <t>Porcentaje de avance en la sistematización del proceso de registro y recuperación de la información que evidencia la internacionalización de la universidad.</t>
  </si>
  <si>
    <t>∑ [((Reporte del Indicador i * ponderador) * 20%) + ((Automatización del indicador i * ponderador) * 80%)] / # Indicadores que componen el Nivel de Internacionalización.</t>
  </si>
  <si>
    <t>Soporte de indicador INT0201</t>
  </si>
  <si>
    <t>Que el sistema de información base para reportar avances en internacionalización haga parte de las prioridades de desarrollo de la División de Sistemas.</t>
  </si>
  <si>
    <t>IMPACTO REGIONAL</t>
  </si>
  <si>
    <t>Direccionamiento estratégico de los ámbitos de la Tecnología y la Producción</t>
  </si>
  <si>
    <t>Transferencia de conocimiento al sector productivo</t>
  </si>
  <si>
    <t>Número de alianzas estratégicas generadas con el sector productivo</t>
  </si>
  <si>
    <t>Sumatoria de alianzas estratégicas</t>
  </si>
  <si>
    <t>Proyectos y alianzas que transfieran conocimiento en el sector productivo
Protocolo del indicador IMP 0101</t>
  </si>
  <si>
    <t>Incremento de alianzas por año. Actores regionales (empresarios - universidades ) trabajando conjuntamente en alianzas de interés común para el desarrollo regional. Condiciones políticas adecuadas para el trabajo en red</t>
  </si>
  <si>
    <t>Direccionamiento estratégico del ámbito del Conocimiento</t>
  </si>
  <si>
    <t>Conocimiento científico y académico de carácter regional y en red puesto a disposición de la región</t>
  </si>
  <si>
    <t>Planes, programas y/o proyectos ofrecidos a la región de conocimiento científico y académico</t>
  </si>
  <si>
    <t xml:space="preserve">Sumatoria planes, programas y/o proyectos ofrecidos a la región de conocimiento científico y académico. </t>
  </si>
  <si>
    <t>Convenios, decretos, ordenanzas, acuerdos, resoluciones, actas, listados de asistencia, registros fotográficos
Protocolo del indicador IMP 0201</t>
  </si>
  <si>
    <t>Condiciones adecuadas para la continuidad del Fondo FRI y el trabajo en red en torno a los postgrados en Red. Voluntad política de los Rectores de las Universidades vinculadas al Sistema Universitario del Eje Cafetero para a continuidad del Fondo y dinamización de proyectos a través de regalías y otros fondos.</t>
  </si>
  <si>
    <t xml:space="preserve">Políticas públicas formuladas o intervenidas a nivel regional con la participación de la UTP </t>
  </si>
  <si>
    <t>Número de políticas públicas intervenidas y formuladas a nivel regional</t>
  </si>
  <si>
    <t xml:space="preserve">Sumatoria Políticas públicas formuladas o intervenidas con la participación de la UTP </t>
  </si>
  <si>
    <t>Convenios, decretos, ordenanzas, acuerdos, resoluciones, actas, listados de asistencia, registros fotográficos
Protocolo del indicador IMP 0202</t>
  </si>
  <si>
    <t>Participación activa en la formulación de polítcas públicas de carácter regional necesarias para la región.</t>
  </si>
  <si>
    <t>Direccionamiento estratégico del ámbito de la sociedad, el ambiente, la cultura, la educación y la cultura de la paz</t>
  </si>
  <si>
    <t>Actividades y/o proyectos presentados, gestionados o desarrollados en temas relacionados con la sociedad, el ambiente, la cultura, la educación,  y la cultura de paz.</t>
  </si>
  <si>
    <t>Proyectos y/o actividades a nivel regional con la participación de la UTP en temas ambientales, la educación, la cultura y la paz</t>
  </si>
  <si>
    <t>Sumatoria Proyectos y/o actividades a nivel regional en temas relacionados con el ambiente, la educación, la cultura y la paz</t>
  </si>
  <si>
    <t>Convenios, decretos, ordenanzas, acuerdos, resoluciones, actas, listados de asistencia, registros fotográficos
Protocolo del indicador IMP 0301</t>
  </si>
  <si>
    <t>Condiciones óptimas para la articulación y el trabajo en red. Voluntad política por parte de mandatarios, instituciones gubernamentas participantes. Facultades, ciudadanía y comunidad comprometida y participante en los diferentes procesos.</t>
  </si>
  <si>
    <t>ALIANZAS ESTRATÉGICAS</t>
  </si>
  <si>
    <t>Vigilancia e Inteligencia Competitiva y del entorno</t>
  </si>
  <si>
    <t>Vigilancia e inteligencia competitiva (Toma de decisiones)</t>
  </si>
  <si>
    <t>Uso de información relacionada con el contexto Institucional, por las instancias decisorias pertinentes (Red de tomadores de Decisión).</t>
  </si>
  <si>
    <t xml:space="preserve">VIC= ∑Pi*(Informes que generan toma de decisiones en instancia i/Informes presentados en la instancia i ) </t>
  </si>
  <si>
    <t>Actas de reunión y actos administrativos productos de  los informes
 Protocolo PDI ALI 0101</t>
  </si>
  <si>
    <t>Existe la articulación entre las diferentes unidades que hacen parte del sistema de vigilancia para realizar el adecuado monitoreo.
Existe información del contexto lo suficientemente consolidada y fiable para poder realizar la vigilancia del contexto de forma adecuada.</t>
  </si>
  <si>
    <t>Délany Ramírez del Río</t>
  </si>
  <si>
    <t>Gestión de las alianzas estrategicas</t>
  </si>
  <si>
    <t>Facultades involucradas en las alianzas establecidas</t>
  </si>
  <si>
    <t>Verificar la interacción de las facultades en las alianzas establecidas</t>
  </si>
  <si>
    <t xml:space="preserve">Número total de facultades involucradas en las alianzas. </t>
  </si>
  <si>
    <t xml:space="preserve"> Protocolo PDI ALI 0301</t>
  </si>
  <si>
    <t>Que las facultades no participen en la generación de las alianzas o en sostenibildiad de las mismas, así mismo que no suminsitren la información que permite monitorear la generación de alianzas</t>
  </si>
  <si>
    <t>Viviana Marcela Carmona Arias</t>
  </si>
  <si>
    <t>Alianzas articuladas a través de proyectos específicos de la UTP  o proyectos del PDI</t>
  </si>
  <si>
    <t>Medir el porcentaje de alianzas articuladas a través de proyectos específicos o proyectos del PDI.</t>
  </si>
  <si>
    <t>(Número de alianzas articuladas a través de proyectos específicos o proyectos del PDI)/(Número total de alianzas activas)</t>
  </si>
  <si>
    <t xml:space="preserve"> Protocolo PDI ALI 0302
Matriz de articulación de proyectos vrs. Alianzas</t>
  </si>
  <si>
    <t>Que los proyectos no se alineen a los proyectos específicos de la universidad o proyectos del PDI</t>
  </si>
  <si>
    <t xml:space="preserve"> Gestión de la sociedad en movimiento e Institucional </t>
  </si>
  <si>
    <t>Políticas públicas acompañadas para su formualción  o mejoramiento</t>
  </si>
  <si>
    <t>Evaluar la intervención de la institución en la sociedad a partir de las políticas públicas acompañadas para su formulación o mejoradas</t>
  </si>
  <si>
    <t>Número de Políticas públicas acompañadas para su formulación o mejoramiento</t>
  </si>
  <si>
    <t xml:space="preserve"> Protocolo PDI ALI 0201</t>
  </si>
  <si>
    <t>Existe información del contexto lo suficientemente consolidada y fiable para poder realizar la vigilancia del contexto de forma adecuada</t>
  </si>
  <si>
    <t>Leandro Jaramillo Rivera</t>
  </si>
  <si>
    <t>Actas, Acuerdos  o Memorandos de Entendiemiento generados para trabajo conjunto en la movilización</t>
  </si>
  <si>
    <t>Trabajar conjuntamente con actores de todos los sectores sociales en el marco de los propósitos de la Sociedad en Movimiento.</t>
  </si>
  <si>
    <t>∑ A + ∑ Ac + ∑ M
A: Actas de entendimiento, compromiso o cooperación firmadas con la Sociedad en Movimiento. 
 Ac: Acuerdos de entendimiento, compromiso o cooperación firmados con la Sociedad en Movimiento. 
 M: Memorandos de entendimiento, compromiso o cooperación firmados con la Sociedad en Movimiento</t>
  </si>
  <si>
    <t xml:space="preserve"> Protocolo PDI ALI 0202
Actas, Acuerdos  o Memorandos de Entendiemiento generados para trabajo conjunto en la movilización</t>
  </si>
  <si>
    <t>Porcentaje de libros de investigación que hayan sido comercializados</t>
  </si>
  <si>
    <t xml:space="preserve">Medir el grado de comercialización de los libros resultado de investigación y conocer el nivel de  apropiación de conocimiento a través de dichos productos a nivel nacional e internacional y el impacto de los convenios con las entidades comercializadoras. </t>
  </si>
  <si>
    <t>% de Comercialización =  (No de libros de resultados de investigación comercializados*100)/(No de libros de investigación enviados a los canales de comercialización)</t>
  </si>
  <si>
    <t>Listado de libros comercializados suministrada por el Sello Editorial UTP
Protocolo del indicador N° INV 0002</t>
  </si>
  <si>
    <t>Meta ajustada 2019
(En caso de darse)</t>
  </si>
  <si>
    <t>4 veces</t>
  </si>
  <si>
    <t>_</t>
  </si>
  <si>
    <t>11 veces</t>
  </si>
  <si>
    <t>Misionales - Extensión y proyección social</t>
  </si>
  <si>
    <t>De apoyo - Administración institucional</t>
  </si>
  <si>
    <t>De apoyo - Bienestar Institucional</t>
  </si>
  <si>
    <t>De apoyo - Egresados</t>
  </si>
  <si>
    <t>De apoyo - Internacionalización</t>
  </si>
  <si>
    <t>De evaluación y seguimiento - Control y seguimiento institucional</t>
  </si>
  <si>
    <t>De evaluación y seguimiento - Aseguramiento de la calidad institucional</t>
  </si>
  <si>
    <t>Otros</t>
  </si>
  <si>
    <t>Nombre de la fuente</t>
  </si>
  <si>
    <t>Valor</t>
  </si>
  <si>
    <t>x</t>
  </si>
  <si>
    <t>Procesos asociados 
(Sistema Integral de Gestión)</t>
  </si>
  <si>
    <t>Árbol del problema</t>
  </si>
  <si>
    <t>Problema Central</t>
  </si>
  <si>
    <t>Causas directas</t>
  </si>
  <si>
    <t>Causas Indirectas</t>
  </si>
  <si>
    <t>Efectos directos</t>
  </si>
  <si>
    <t>Efectos indirectos</t>
  </si>
  <si>
    <t>Objetivo general del proyecto</t>
  </si>
  <si>
    <t>Problema Central del proyecto</t>
  </si>
  <si>
    <t>Causa Directa 1</t>
  </si>
  <si>
    <t>Causa Directa 2</t>
  </si>
  <si>
    <t>Causa Directa 3</t>
  </si>
  <si>
    <t>Causa Directa 4</t>
  </si>
  <si>
    <t>Objetivo específico 1</t>
  </si>
  <si>
    <t>Objetivo específico 2</t>
  </si>
  <si>
    <t>Objetivo específico 3</t>
  </si>
  <si>
    <t>Objetivo específico 4</t>
  </si>
  <si>
    <t>Fines del proyecto</t>
  </si>
  <si>
    <t>Meta 2020</t>
  </si>
  <si>
    <t>Meta 2021</t>
  </si>
  <si>
    <t>Meta 2022</t>
  </si>
  <si>
    <t>Propósitos del proyecto</t>
  </si>
  <si>
    <t>Componentes (Planes Operativos)</t>
  </si>
  <si>
    <t>Año 2020</t>
  </si>
  <si>
    <t>Año 2021</t>
  </si>
  <si>
    <t>Año 2022</t>
  </si>
  <si>
    <t>Presupuesto plurianual y fuentes de financiación</t>
  </si>
  <si>
    <t>Recursos UTP en especie (Funcionamiento)</t>
  </si>
  <si>
    <t>Esta descripción podrá darse en términos de: satisfacción de las necesidades de la población, contribución significativa en sus ingresos, mejoramiento de las capacidades institucionales y de la población para acceder a los bienes y servicios de la UTP, eficiencia y mejoramiento de las capacidades institucionales, aportes en el mediano y largo plazo sobre las condiciones de bienestar de la región,  entre otras que consideren relevantes.</t>
  </si>
  <si>
    <t>ÍTEMS DE PRESUPUESTO PARA PROYECTOS</t>
  </si>
  <si>
    <t>Contratación de Personal</t>
  </si>
  <si>
    <t>Compra de equipo</t>
  </si>
  <si>
    <t>Seguros</t>
  </si>
  <si>
    <t>Servicios de mantenimiento</t>
  </si>
  <si>
    <t>Materiales</t>
  </si>
  <si>
    <t>Impresos y publicaciones</t>
  </si>
  <si>
    <t>Comunicación y transporte</t>
  </si>
  <si>
    <t>Arrendamiento</t>
  </si>
  <si>
    <t>Impuestos</t>
  </si>
  <si>
    <t>Servicios públicos</t>
  </si>
  <si>
    <t>Viáticos</t>
  </si>
  <si>
    <t>Capacitación</t>
  </si>
  <si>
    <t>Estudiantes (seguros)</t>
  </si>
  <si>
    <t>PLAN OPERATIVO 1</t>
  </si>
  <si>
    <t>PLAN OPERATIVO 2</t>
  </si>
  <si>
    <t>PLAN OPERATIVO 3</t>
  </si>
  <si>
    <t>PLAN OPERATIVO 4</t>
  </si>
  <si>
    <t>PLAN OPERATIVO 5</t>
  </si>
  <si>
    <t>TOTAL</t>
  </si>
  <si>
    <t>AÑO 2020</t>
  </si>
  <si>
    <t>AÑO 2021</t>
  </si>
  <si>
    <t>AÑO 2022</t>
  </si>
  <si>
    <t>$ Inversión</t>
  </si>
  <si>
    <t>$ Autogestionados</t>
  </si>
  <si>
    <t>TOTAL PROYECTO</t>
  </si>
  <si>
    <t>R.INV</t>
  </si>
  <si>
    <t>R.AG</t>
  </si>
  <si>
    <t>TOTAL 2020</t>
  </si>
  <si>
    <t>TOTAL 2021</t>
  </si>
  <si>
    <t>TOTAL 2022</t>
  </si>
  <si>
    <t>Recursos por asignar</t>
  </si>
  <si>
    <t>PROYECCIÓN TRIANUAL POR PLAN OPERATIVO</t>
  </si>
  <si>
    <t>PROYECCIÓN PRESUPUESTAL DEL PROYECTO POR VIGENCIA</t>
  </si>
  <si>
    <t>PRESUPUESTO DETALLADO DEL PROYECTO VIGENCIA INICIAL</t>
  </si>
  <si>
    <t>GENERAL</t>
  </si>
  <si>
    <t>Subtotal R.AG</t>
  </si>
  <si>
    <t>PROYECCIÓN PRESUPUESTAL DEL PROYECTO 2020-2028</t>
  </si>
  <si>
    <t>AÑO 2023</t>
  </si>
  <si>
    <t>AÑO 2024</t>
  </si>
  <si>
    <t>AÑO 2025</t>
  </si>
  <si>
    <t>AÑO 2026</t>
  </si>
  <si>
    <t>AÑO 2027</t>
  </si>
  <si>
    <t>AÑO 2028</t>
  </si>
  <si>
    <t>TOTAL PLAN</t>
  </si>
  <si>
    <t>RECURSOS DE INVERSIÓN</t>
  </si>
  <si>
    <t>RECURSOS DE GESTIÓN</t>
  </si>
  <si>
    <t>TOTAL RECURSOS</t>
  </si>
  <si>
    <t>PROYECCIÓN ANUAL</t>
  </si>
  <si>
    <t xml:space="preserve">PRESUPUESTO CON FUENTES  DE  FINANCIACIÓN POR  VIGENCIA  </t>
  </si>
  <si>
    <t>PRESUPUESTO  POR ÍTEMS POR PLAN OPERATIVO</t>
  </si>
  <si>
    <t>PRESUPUESTO PLURIANUAL Y POSIBLES FUENTES DE FINANCIACIÓN DEL PROYECTO</t>
  </si>
  <si>
    <t>Incremento estimado</t>
  </si>
  <si>
    <t>Contratación de personal</t>
  </si>
  <si>
    <t xml:space="preserve">Impresos y publicaciones </t>
  </si>
  <si>
    <t xml:space="preserve">Impuestos </t>
  </si>
  <si>
    <t>Servicios de Mantenimiento</t>
  </si>
  <si>
    <t>Contribución del proyecto a los impulsores estratégicos del PDI</t>
  </si>
  <si>
    <t>Responsable</t>
  </si>
  <si>
    <t>Fecha de inicio 2020</t>
  </si>
  <si>
    <t>Fecha fin 2020</t>
  </si>
  <si>
    <t xml:space="preserve">FACTOR  </t>
  </si>
  <si>
    <t>1. Misión y proyecto institucional</t>
  </si>
  <si>
    <t>FACTOR1</t>
  </si>
  <si>
    <t xml:space="preserve"> 1. MISIÓN Y PROYECTO INSTITUCIONAL</t>
  </si>
  <si>
    <t>1.Coherencia y pertinencia de la Misión</t>
  </si>
  <si>
    <t>2. Estudiantes</t>
  </si>
  <si>
    <t>FACTOR2</t>
  </si>
  <si>
    <t>2. Orientaciones y estrategias del Proyecto Educativo Institucional</t>
  </si>
  <si>
    <t>3. Profesores</t>
  </si>
  <si>
    <t>FACTOR3</t>
  </si>
  <si>
    <t xml:space="preserve">3. Formación integral y construcción de la comunidad académica en el Proyecto Educativo Institucional. </t>
  </si>
  <si>
    <t>4. Procesos
académicos</t>
  </si>
  <si>
    <t>FACTOR4</t>
  </si>
  <si>
    <t>2. ESTUDIANTES</t>
  </si>
  <si>
    <t>4. Deberes y derechos de los estudiantes.</t>
  </si>
  <si>
    <t>5. Visibilidad  nacional e internacional</t>
  </si>
  <si>
    <t>FACTOR5</t>
  </si>
  <si>
    <t>5. Admisión y permanencia de estudiantes.</t>
  </si>
  <si>
    <t>6. Investigación y creación artística</t>
  </si>
  <si>
    <t>FACTOR6</t>
  </si>
  <si>
    <t>6. Sistemas de estímulos y créditos para estudiantes.</t>
  </si>
  <si>
    <t>7. Pertinencia e impacto social</t>
  </si>
  <si>
    <t>FACTOR7</t>
  </si>
  <si>
    <t xml:space="preserve"> 3. PROFESORES</t>
  </si>
  <si>
    <t>7. Deberes y derechos del profesorado.</t>
  </si>
  <si>
    <t>8. Procesos de autoevaluación y autorregulación</t>
  </si>
  <si>
    <t>FACTOR8</t>
  </si>
  <si>
    <t>8. Planta profesoral</t>
  </si>
  <si>
    <t>9. Bienestar institucional</t>
  </si>
  <si>
    <t>FACTOR9</t>
  </si>
  <si>
    <t>9. Carrera docente</t>
  </si>
  <si>
    <t>10. Organización, gestión y administración</t>
  </si>
  <si>
    <t>FACTOR10</t>
  </si>
  <si>
    <t>10. Desarrollo profesoral</t>
  </si>
  <si>
    <t>11. Recursos de apoyo académico e infraestructura física</t>
  </si>
  <si>
    <t>FACTOR11</t>
  </si>
  <si>
    <t>11. Interacción académica de los profesores.</t>
  </si>
  <si>
    <t xml:space="preserve">12. Recursos financieros </t>
  </si>
  <si>
    <t>FACTOR12</t>
  </si>
  <si>
    <t>4. PROCESOS
ACADÉMICOS</t>
  </si>
  <si>
    <t>12. Políticas académicas</t>
  </si>
  <si>
    <t>13. Pertinencia académica  y relevancia social</t>
  </si>
  <si>
    <t xml:space="preserve">14.  Procesos de creación, modificación y extensión de programas académicos. </t>
  </si>
  <si>
    <t>5. VISIBILIDAD  NACIONAL E INTERNACIONAL</t>
  </si>
  <si>
    <t xml:space="preserve">15. Inserción de la  institución en contextos académicos nacionales e internacionales. </t>
  </si>
  <si>
    <t>16. Relaciones externas  de profesores y estudiantes.</t>
  </si>
  <si>
    <t>6. INVESTIGACIÓN Y CREACIÓN ARTÍSTICA</t>
  </si>
  <si>
    <t>17. Formación para la investigación</t>
  </si>
  <si>
    <t>18. Investigación</t>
  </si>
  <si>
    <t>7. PERTINENCIA E IMPACTO SOCIAL</t>
  </si>
  <si>
    <t>19. Institución y entorno.</t>
  </si>
  <si>
    <t>20. Graduados e institución</t>
  </si>
  <si>
    <t>8. PROCESOS DE AUTOEVALUACIÓN Y AUTORREGULACIÓN</t>
  </si>
  <si>
    <t>21. Sistemas de autoevaluación</t>
  </si>
  <si>
    <t>22. Sistemas de información</t>
  </si>
  <si>
    <t>23. Evaluación de directivas, profesores y personal administrativo.</t>
  </si>
  <si>
    <t>9. BIENESTAR INSTITUCIONAL</t>
  </si>
  <si>
    <t xml:space="preserve">24. Estructura y funcionamiento del bienestar institucional </t>
  </si>
  <si>
    <t>10. ORGANIZACIÓN, GESTIÓN Y ADMINISTRACIÓN</t>
  </si>
  <si>
    <t>25. Administración y gestión.</t>
  </si>
  <si>
    <t xml:space="preserve">26. Procesos de comunicación </t>
  </si>
  <si>
    <t>27. Capacidad de gestión</t>
  </si>
  <si>
    <t>11. RECURSOS DE APOYO ACADÉMICO E INFRAESTRUCTURA FÍSICA</t>
  </si>
  <si>
    <t xml:space="preserve">28. Recursos de apoyo académico. </t>
  </si>
  <si>
    <t>29. Infraestructura física</t>
  </si>
  <si>
    <t xml:space="preserve">12. RECURSOS FINANCIEROS </t>
  </si>
  <si>
    <t xml:space="preserve">30. Recursos, presupuesto y gestión financiera. </t>
  </si>
  <si>
    <t>Coordinador Pilar de Gestión</t>
  </si>
  <si>
    <t>Pilar de Gestión</t>
  </si>
  <si>
    <t>Pilar de gestión</t>
  </si>
  <si>
    <t>Responsable
Programa</t>
  </si>
  <si>
    <t xml:space="preserve">La presente ficha pretende realizar una caracterización básica de los impactos que el proyecto genera en las condiciones actuales del ambiente, sean positivos o negativos, de acuerdo a la intensidad del impacto y su duración. Esto permitirá identificar las posibles acciones a ejecutar, en caso que el proyecto como resultado de su ejecución, genere impactos negativos sobre el ambiente, en procura de disminuirlos. Igualmente, identificar el aporte que los proyectos institucionales del PDI a los compromisos de la política ambiental institucional (artículo 5).  </t>
  </si>
  <si>
    <t>Línea base (2018)</t>
  </si>
  <si>
    <t>Relación con los objetivos específicos</t>
  </si>
  <si>
    <t>PO2A1</t>
  </si>
  <si>
    <t>PO2A2</t>
  </si>
  <si>
    <t>PO2A3</t>
  </si>
  <si>
    <t>PO2A4</t>
  </si>
  <si>
    <t>PO2A5</t>
  </si>
  <si>
    <t>PO2A6</t>
  </si>
  <si>
    <t>PO3A1</t>
  </si>
  <si>
    <t>PO3A2</t>
  </si>
  <si>
    <t>PO3A3</t>
  </si>
  <si>
    <t>PO3A4</t>
  </si>
  <si>
    <t>PO3A5</t>
  </si>
  <si>
    <t>PO3A6</t>
  </si>
  <si>
    <t>PO4A1</t>
  </si>
  <si>
    <t>PO4A2</t>
  </si>
  <si>
    <t>PO4A3</t>
  </si>
  <si>
    <t>PO4A4</t>
  </si>
  <si>
    <t>PO4A5</t>
  </si>
  <si>
    <t>PO4A6</t>
  </si>
  <si>
    <t>PO5A1</t>
  </si>
  <si>
    <t>PO5A2</t>
  </si>
  <si>
    <t>PO5A3</t>
  </si>
  <si>
    <t>PO5A4</t>
  </si>
  <si>
    <t>PO5A5</t>
  </si>
  <si>
    <t>PO5A6</t>
  </si>
  <si>
    <t>Los elementos arriba descritos hacen parte de un ejercicio de proyección presupuestal, los cuales podrán ajustarse de acuerdo a la dinámica de la ejecución, las normas aplicables y las metas que se establezcan. 
El control del presupuesto se realizará hasta el nivel de Proyecto.</t>
  </si>
  <si>
    <t>Dependencia responsable del proyecto</t>
  </si>
  <si>
    <t>Programa</t>
  </si>
  <si>
    <t>Identificación del problema, necesidad u oportunidad (descripción o explicación del árbol del problema)</t>
  </si>
  <si>
    <t>Programas a los cuales le aporta indirectamente el proyecto</t>
  </si>
  <si>
    <t>Factores de calidad institucional a los que apunta el proyecto</t>
  </si>
  <si>
    <t>Objetivos de Desarrollo Sostenible (ODS) a los cuales le aporta el proyecto</t>
  </si>
  <si>
    <t>Descripción de la manera como aporta:</t>
  </si>
  <si>
    <t>OBJETIVOS DE DESARROLLO SOSTENIBLE</t>
  </si>
  <si>
    <t>1. Poner fin a la pobreza en todas sus formas en todo el mundo</t>
  </si>
  <si>
    <t>2. Poner fin al hambre, lograr la seguridad alimentaria y la mejora de la nutrición y promover la agricultura sostenible</t>
  </si>
  <si>
    <t>3. Garantizar una vida sana y promover el bienestar para todos en todas las edades</t>
  </si>
  <si>
    <t>4. Garantizar una educación inclusiva, equitativa y de calidad y promover oportunidades de aprendizaje durante toda la vida para todos</t>
  </si>
  <si>
    <t>5. Lograr la igualddad entre todos los géneros y empoderar a todas las mujeres y las niñas</t>
  </si>
  <si>
    <t>6. Garantizar la disponibilidad de agua y su gestión sostenible y el saneamiento para todos</t>
  </si>
  <si>
    <t>7. Garantizar el acceso a una energía asequible, segura, sostenible y moderna para todos</t>
  </si>
  <si>
    <t>8. Promover el crecimiento económico sostenido, inclusivo y sostenible, el empleo pleno y productivo y el trabajo decente para todos</t>
  </si>
  <si>
    <t>9. Construir infraestructuras resilientes, promover la industrialización inclusiva y sostenible y fomentar la innovación</t>
  </si>
  <si>
    <t>10.Reducir la desigualdad en y entre todos los países</t>
  </si>
  <si>
    <t>11. Lograr que las ciudades y los asentamientos humanos sean inclusivos, seguros, resilientes y sostenibles</t>
  </si>
  <si>
    <t>12. Garantizar modalidades de consumo y producción sostenibles</t>
  </si>
  <si>
    <t>13. Adoptar medidas urgentes para combatir el cambio climático y sus efectos</t>
  </si>
  <si>
    <t>14. Conservar y utilizar en forma sostenible los océanos, los mares y los recursos marinos para el desarrollo sostenible</t>
  </si>
  <si>
    <t>15. Gestionar sosteniblemente los bosques, luchar contra la desertificación, detener e invertir la degradación de las tierras y detener la pérdida de biodiversidad</t>
  </si>
  <si>
    <t>16. Promover sociedades justas, pacíficas e inclusivas</t>
  </si>
  <si>
    <t>17. Revitalizar la alianza mundial para el desarrollo sostenible</t>
  </si>
  <si>
    <t>Impulsores estratégicos</t>
  </si>
  <si>
    <t>Creación, Gestión y Transferencia del conocimiento</t>
  </si>
  <si>
    <t>Renovar o innovar los currículos  de los programas académicos  y  crear programas pertinentes acordes con el proyecto educativo institucional y las tendencias de tecnologías de información y comunicación.</t>
  </si>
  <si>
    <t xml:space="preserve">Consolidar la oferta de servicios de extensión con impacto a nivel regional, nacional e internacional a través de la promoción  de estos servicios que permitan aumentar la comercialización y transferencia de las capacidades institucionales   </t>
  </si>
  <si>
    <t xml:space="preserve">Fortalecer la cultura de la legalidad, la transparencia, el gobierno corporativo y promover la participación ciudadana como ejes transversales del desarrollo institucional. </t>
  </si>
  <si>
    <t>Fortalecer la sostenibilidad ambiental y la gestión estratégica del campus para aportar al desarrollo social, mejorando continuamente el índice de contribución al desarrollo sostenible.</t>
  </si>
  <si>
    <t>Fortalecer la sostenibilidad institucional a través de la gestión y la conservación de los recursos financieros, así como por el desarrollo humano y organizacional, que soporten el funcionamiento y la operación de la Institución</t>
  </si>
  <si>
    <t>Objetivo</t>
  </si>
  <si>
    <t xml:space="preserve">Residuos </t>
  </si>
  <si>
    <t>Residuos peligroso con riesgo biológico o infeccioso (anatomopatológicos, biosanitarios, cortopunzantes, de animales)</t>
  </si>
  <si>
    <t>Compromiso con la Política Ambiental Institucional al cual le aporta el proyecto (señale con una x):</t>
  </si>
  <si>
    <t>Aporte a los aspectos de la cultura y Educación ambiental en el campus
  (señale con una x):</t>
  </si>
  <si>
    <t>Residuos No peligrosos (aprovechables y no aprovechables)</t>
  </si>
  <si>
    <t>Residuos radioactivos</t>
  </si>
  <si>
    <t>Otros residuos peligrosos (corrosivos, reactivos, explosivos, tóxicos, inflamables)</t>
  </si>
  <si>
    <t>Nombre del indicador de programa</t>
  </si>
  <si>
    <t>Meta 2025</t>
  </si>
  <si>
    <t>Meta 2028</t>
  </si>
  <si>
    <t>Nombre del indicador del impulsor estratégico</t>
  </si>
  <si>
    <t>Desarrollo Docente</t>
  </si>
  <si>
    <t>Consolidación de la Extensión institucional con impacto en la sociedad y reconocimiento nacional e internacional</t>
  </si>
  <si>
    <t>Articulación interna para la gestión del contexto</t>
  </si>
  <si>
    <t>Cultura de la legalidad, la transparencia, el gobierno corporativo y la participación ciudadana</t>
  </si>
  <si>
    <t>Gestión Estratégica para el Bienestar</t>
  </si>
  <si>
    <t>EA</t>
  </si>
  <si>
    <t>CGTC</t>
  </si>
  <si>
    <t>GC</t>
  </si>
  <si>
    <t>GSI</t>
  </si>
  <si>
    <t>CV</t>
  </si>
  <si>
    <t>En esta ficha se identifican los responsables directos encargados de la gestión del proyecto,  otras dependencias o instancias institucionales que participan en la ejecución del mismo, y la articulación del proyecto con los procesos del Sistema Integral de Gestión, los factores de acreditación institucional y los Objetivos de Desarrollo Sostenible. Lo anterior permitirá establecer el nivel de responsabilidades dentro del sistema de gerencia del plan y las redes de trabajo para los reportes en el SIGER . Igualmente se busca revisar las posibles articulaciones del proyecto con otros pilares de gestión desde la perspectiva de integralidad del PDI</t>
  </si>
  <si>
    <r>
      <t xml:space="preserve">En esta ficha se encuentra la descripción básica del proyecto teniendo en cuenta los siguientes aspectos:
• La </t>
    </r>
    <r>
      <rPr>
        <b/>
        <sz val="11"/>
        <color theme="1"/>
        <rFont val="Arial Narrow"/>
        <family val="2"/>
      </rPr>
      <t>necesidad, problema u oportunidad</t>
    </r>
    <r>
      <rPr>
        <sz val="11"/>
        <color theme="1"/>
        <rFont val="Arial Narrow"/>
        <family val="2"/>
      </rPr>
      <t xml:space="preserve"> que motiva a que el proyecto institucional se formule e implemente, con las principales causas y los efectos que se podrían presentar de no formularse.
• Una </t>
    </r>
    <r>
      <rPr>
        <b/>
        <sz val="11"/>
        <color theme="1"/>
        <rFont val="Arial Narrow"/>
        <family val="2"/>
      </rPr>
      <t>descripción</t>
    </r>
    <r>
      <rPr>
        <sz val="11"/>
        <color theme="1"/>
        <rFont val="Arial Narrow"/>
        <family val="2"/>
      </rPr>
      <t xml:space="preserve"> concreta del proyecto ¿En qué consiste el proyecto? ¿Qué soluciones trae para la institución? ¿De qué manera el proyecto impacta los componentes y propósitos del objetivo?
• Una</t>
    </r>
    <r>
      <rPr>
        <b/>
        <sz val="11"/>
        <color theme="1"/>
        <rFont val="Arial Narrow"/>
        <family val="2"/>
      </rPr>
      <t xml:space="preserve"> Justificación</t>
    </r>
    <r>
      <rPr>
        <sz val="11"/>
        <color theme="1"/>
        <rFont val="Arial Narrow"/>
        <family val="2"/>
      </rPr>
      <t xml:space="preserve"> del proyecto. ejercicio argumentativo donde se exponen las razones por las cuales se realiza el proyecto
• La identificación de los </t>
    </r>
    <r>
      <rPr>
        <b/>
        <sz val="11"/>
        <color theme="1"/>
        <rFont val="Arial Narrow"/>
        <family val="2"/>
      </rPr>
      <t>beneficiarios del proyecto</t>
    </r>
    <r>
      <rPr>
        <sz val="11"/>
        <color theme="1"/>
        <rFont val="Arial Narrow"/>
        <family val="2"/>
      </rPr>
      <t xml:space="preserve"> quienes pueden ser usuarios internos (comunidad universitaria) o externos (ciudadanía).</t>
    </r>
  </si>
  <si>
    <t>En esta sección se deberán identificar los impulsores estratégicos a los cuales contribuye el proyecto</t>
  </si>
  <si>
    <t>En este nivel se ubica el programa del pilar de gestión el cual hace parte el proyecto.</t>
  </si>
  <si>
    <t>Comunidad Universitaria (Docentes, estudiantes, administrativos, egresados, jubilados) y ciudadanía en general (niños y niñas, jóvenes, madres y padres de familia, adultos mayores, emprendedores e innovadores; docentes, estudiantes, trabajadores del sector educativo, organizaciones culturales y ambientales, gremios, empresarios, entes gubernamentales, partidos políticos, centrales obreras, ONG's, líderes comunitarios, religiosos, de opinión y medios de comunicación)</t>
  </si>
  <si>
    <t xml:space="preserve">Porcentaje </t>
  </si>
  <si>
    <t>Porcentaje de las acciones ejecutas/Total de acciones planteadas</t>
  </si>
  <si>
    <t>Avance en la implementación del plan de trabajo</t>
  </si>
  <si>
    <t>Proyectos acompañados para formulación por el equipo del Nodo Central</t>
  </si>
  <si>
    <t>Gestión del proyecto Comunidad Innovadora, para el emprendimiento comunitario alineado a las apuestas de Sociedad en Movimiento</t>
  </si>
  <si>
    <t>Gestión y ejecución del plan de Trabajo del Proyecto Red de Nodos</t>
  </si>
  <si>
    <t>Fortalecer procesos asociados al desarrollo sostenible, la competitividad y la movilización social</t>
  </si>
  <si>
    <t>Contratación de personal: 2 profesionales (Un Secretario,  Un profesional senior  de apoyo).</t>
  </si>
  <si>
    <t>Impresos y Publicaciones</t>
  </si>
  <si>
    <t>• Línea de Pobreza: Sociedad en Movimiento y las políticas públicas impulsadas contribuirán a generar las condiciones necesarias para una transformación social y productiva del departamento que a la postre significará mayor competitividad, generación de empresas de alto valor agregado, innovación, ciencia y tecnología y por ende más y mejores empleos, mayores ingresos para las familias y una disminución de la línea de pobreza por ingresos. No es posible establecer contribución cuantitativa.
• Índice de Desarrollo Humano –IDH: Sociedad en Movimiento y las políticas públicas impulsadas contribuirán a generar las condiciones necesarias para una transformación social y productiva del departamento aportando al mejoramiento y mantenimiento de los tres componentes del IDH: Logro educativo (mayor oferta y cobertura educativa en todo los niveles); Esperanza de vida (mejor sistema de salud y disminución de la tasa de homicidios); PIB per cápita (mayores ingresos y generación de riqueza en el territorio). No es posible establecer contribución cuantitativa.
• Bienestar social y formación Integral: Sociedad en Movimiento y las 6 políticas públicas impulsadas contribuirán a generar las condiciones necesarias para aumentar el bienestar social y mejorar la cobertura y calidad de todo el sistema educativo. Para lo cual se ha propuesto una Política Pública de Educación Integral, como base de la apuesta de la Movilización. 
• Índice de pobreza multidimensional IPM: Sociedad en Movimiento y las políticas públicas impulsadas contribuirán a generar las condiciones necesarias para una transformación social y productiva del departamento aportando al mejoramiento y mantenimiento de los tres ejes del IPM: Educación (mayor oferta y cobertura educativa en todo los niveles); Salud (mejor sistema de protección para la primera infancia); Niveles de vida (empleo y mayores ingresos para las familias). No es posible establecer contribución cuantitativa.</t>
  </si>
  <si>
    <t>• Producto Interno Bruto –PIB: Sociedad en Movimiento y las políticas públicas impulsadas contribuirán a generar las condiciones necesarias en el departamento para mayor competitividad, generación de empresas de alto valor agregado, innovación, ciencia y tecnología y por ende mayores ingresos, rentas y en total un mayor PIB. No es posible establecer contribución cuantitativa.
• Empleo: Sociedad en Movimiento y las políticas públicas impulsadas contribuirán a generar las condiciones necesarias para una transformación productiva del departamento que a la postre significará mayor competitividad, generación de empresas de alto valor agregado, innovación, ciencia y tecnología y por ende más y mejores empleos. No es posible establecer contribución cuantitativa.
• Coeficiente de GINI: Sociedad en Movimiento y las políticas públicas impulsadas contribuirán a generar las condiciones necesarias para una transformación social y productiva del departamento que a la postre significará mayor competitividad, generación de empresas de alto valor agregado, innovación, ciencia y tecnología y por ende más y mejores empleos y mayores ingresos para las familias, disminuyendo la inequidad entre los sectores sociales y entre los municipios. No es posible establecer contribución cuantitativa.
• Condiciones económicas y Proyección internacional: Sociedad en Movimiento y las políticas públicas impulsadas contribuirán a generar las condiciones necesarias en el departamento para mejorar el escenario económico y apoyar la transformación productiva, por medio de un desarrollo empresarial más competitivo, de mayor valor agregado y generador de riqueza y empleo. Para lo cual se ha propuesta una Política Pública de Competitividad y otra en Ciencia, tecnología e innovación.     
• Sistema Financiero: Sociedad en Movimiento y las políticas públicas impulsadas contribuirán a generar las condiciones necesarias en el departamento para mejorar el escenario económico, por medio de un desarrollo empresarial más competitivo, de mayor valor agregado y generador de riqueza y empleo, lo cual fortalecerá al sistema financiero, por mayor capacidad de ahorro e inversión. Para lo cual se ha propuesta una Política Pública de Competitividad y otra en Ciencia, tecnología e innovación</t>
  </si>
  <si>
    <t>No. de proyectos formulados para la red de nodos o el CIDT</t>
  </si>
  <si>
    <t>Es una propuesta de la Universidad Tecnológica de Pereira, que actualmente es respaldada por 18 Instituciones de Educación Superior de la región y más de 50 instituciones aliadas; para generar en el debate público políticas públicas, planes, programas y proyectos que favorezcan la educación, la ciencia, la tecnología y la innovación como aspectos relevantes y prioritarios en la agenda de desarrollo regional; a través  de acuerdos sociales que permitan crear las bases para una sociedad y economía basada en el conocimiento, con equidad, justicia, inclusión y responsabilidad social.</t>
  </si>
  <si>
    <t>Bajos niveles de cobertura, acceso, permanencia y calidad en la Educación Superior.</t>
  </si>
  <si>
    <t>Acompañamiento a la  presidencia RUN
en el Direccionamiento estratégico.</t>
  </si>
  <si>
    <t>Políticas públicas y proyectos de alto impacto en los que participa la universidad</t>
  </si>
  <si>
    <t>Mide la participación de la universidad en Políticas públicas y proyectos de alto impacto</t>
  </si>
  <si>
    <t>Evidencias del proceso de participación (actas, registros de asistencia, memorandos, convenios, actos administrativos, entre otros)</t>
  </si>
  <si>
    <t>La comunidad universitaria participa y aporta en Políticas públicas y proyectos de alto impacto</t>
  </si>
  <si>
    <t>Contratación de personal: 2 profesionales  junior para apoyo a las Políticas Públicas y Proyectos</t>
  </si>
  <si>
    <t>Arrendamiento: Arrendamiento de espacio para el evento de resultados</t>
  </si>
  <si>
    <r>
      <t>El Departamento de Risaralda se ha ubicado en los primeros puestos de desempleo a nivel nacional. A lo cual se suman problemas sociales, como las altas tasas de pobreza, violencia, homicidios, prostitución, migración, drogadicción y abuso a la primera infancia. Gran parte de estos fenómenos podrían ser explicados por la baja efectividad de las políticas públicas, por las relaciones ineficientes entre todos los actores y por la carencia de una agenda de desarrollo que de manera sostenible asegure bienestar a los ciudadanos y que maximice el potencial humano de nuestra región.
• Embarazo adolescente, en Pereira, de cada 1.000 mujeres entre los 15 y 19 años, 49 quedan embarazadas (31 en Manizales).
• En Risaralda debemos reducir la diferencia entre el municipio con menor y mayor mortalidad infantil de 18,1 a 12,1 fallecidos por mil nacidos vivos. 
• En Pereira la tasa de cobertura neta en preescolar (3 a 5 años) de un 61.4% y Tasa de cobertura neta en media del 51.1%; en Dosquebradas la tasa de cobertura neta en preescolar es de un 55.15% y Tasa de cobertura neta en media del 42.55%.
• El promedio de cobertura en educación media del departamento de Risaralda es de 43,3% mientras que el de la región Eje Cafetero es de 45,1%. 
• Solamente el 37, 4% de los estudiantes de grado 11 en 2015 ingresaron a la educación superior en 2016.
• En 2017, se presentaron 38 suicidios en Pereira (33 hombres y 5 mujeres). La cuarta ciudad con la mayor tasa de suicidios en Colombia; Risaralda.
• En Pereira a pesar de que la tasa global de homicidios ha disminuido, los homicidios en los jóvenes entre 18 y 24 años ha aumentado (tasa de 58,6).
• Pereira es la tercera ciudad con mayor consumo de estupefacientes.
• 60.241pereiranos aún viven en la pobreza (con menos de $275.884 mensuales) y 3.795 aún viven en la pobreza extrema (con menos de $121.989 al mes). 
• Los 20 departamentos de Colombia con mayor riesgo representan el 69% del PIB nacional y albergan el 57% de la población del país. Risaralda, por su ubicación geográfica en la región Andina, se encuentra en un riesgo alto a los efectos del cambio climático.
• El 8% de los residuos sólidos en Pereira son reciclados (por debajo de la media nacional de 8,7% y muy por debajo del 67% de la Unión Europea).
• El 58% de las personas no participaron en el último año en organizaciones, espacios o redes.
La Educación, la Investigación, la Ciencia, la Tecnología y la Innovación son considerados aspectos claves del desarrollo de los territorios, en el marco de la emergente economía y sociedad del conocimiento y como factores diferenciadores para lograr competitividad en los actuales mercados. En esta nueva tendencia global, el ser humano y su conocimiento es la prioridad del desarro</t>
    </r>
    <r>
      <rPr>
        <sz val="11"/>
        <rFont val="Arial Narrow"/>
        <family val="2"/>
      </rPr>
      <t>llo. Es por ésta razón se i</t>
    </r>
    <r>
      <rPr>
        <sz val="11"/>
        <color indexed="8"/>
        <rFont val="Arial Narrow"/>
        <family val="2"/>
      </rPr>
      <t>dentificó la oportunidad de innovar desde otros enfoques en la forma como se gestiona el desarrollo en la región y en el país y de esta manera</t>
    </r>
    <r>
      <rPr>
        <sz val="11"/>
        <rFont val="Arial Narrow"/>
        <family val="2"/>
      </rPr>
      <t xml:space="preserve"> plantearon la Movilizació</t>
    </r>
    <r>
      <rPr>
        <sz val="11"/>
        <color indexed="8"/>
        <rFont val="Arial Narrow"/>
        <family val="2"/>
      </rPr>
      <t>n Social como un proceso a 20 años sobre la base del aprendizaje social como fundamento del cambio y el incremento de la cooperación entre actores, como una forma sostenible de lograr romper los círculos viciosos que mantienen a nuestra región en un atraso, lo cual no se compadece con los recursos y capacidades disponibles.</t>
    </r>
  </si>
  <si>
    <t>Acompañar la gestión y planeación en la mesa de rectores de la RUN.</t>
  </si>
  <si>
    <t>Promover la difusión del proceso en los diferentes canales de comunicación</t>
  </si>
  <si>
    <t>Realizar jornadas, eventos y/o talleres para la difusión del proceso</t>
  </si>
  <si>
    <t>Gestionar encuentros con Instituciones y/o entes territoriales para la transferencia del modelo</t>
  </si>
  <si>
    <t>Gestionar la inclusión de Políticas Públicas y Proyectos de alto impacto priorizadas por Sociedad en Movimiento, en los planes de desarrollo de las alcaldías del AMCO, Santa Rosa de Cabal y Gobernación de Risaralda.</t>
  </si>
  <si>
    <t>Hacer seguimiento y acompañamiento a las Políticas Públicas priorizadas por Sociedad en Movimiento, en sus diferentes fases (formulación, ejecución y seguimiento)</t>
  </si>
  <si>
    <t>Gestionar la formulación y/o ejecución de los proyectos de alto impacto priorizadas por Sociedad en Movimiento</t>
  </si>
  <si>
    <t>Gestionar la renovación de memorandos de entendimiento y la vinculación con nuevos actores</t>
  </si>
  <si>
    <t>Realizar 3 comités directivos para planear y hacer seguimiento al plan de trabajo</t>
  </si>
  <si>
    <t>Realizar mesas de trabajo con aliados internos para coordinar la articulación a proyectos y políticas públicas</t>
  </si>
  <si>
    <t>Realizar comités de Gerencia Colegiada, Directivo y técnico.</t>
  </si>
  <si>
    <t>Promover alianzas para la gestión de proyectos para la RNICT.</t>
  </si>
  <si>
    <t>Gestionar el proyecto Comunidad Innovadora, para el emprendimiento comunitario alineado a las apuestas de Sociedad en Movimiento</t>
  </si>
  <si>
    <t>Movilizar alianzas estratégicas para la gestión e incidencia en Políticas Publicas y Proyectos estructurales de alto impacto.</t>
  </si>
  <si>
    <t>Apoyar la generación de espacios de articulación de las instituciones de educación superior.</t>
  </si>
  <si>
    <t>Desarticulación de los actores que aportan a la transformación productiva del territorio desde la investigación, innovación y el desarrollo tecnológico.</t>
  </si>
  <si>
    <t>Fortalecer el trabajo en red para potenciar la contribución a la transformación productiva del territorio desde la investigación, innovación y el desarrollo tecnológico.</t>
  </si>
  <si>
    <t>Ofertas de formación en red en los que participa la UTP</t>
  </si>
  <si>
    <t>Mide la participación de la Universidad en ofertas de formación en red</t>
  </si>
  <si>
    <t>Sumatoria de  ofertas de formación en red en las que participa la Universidad</t>
  </si>
  <si>
    <t xml:space="preserve">Actas, fotografías, videos, listas de asistencia e informe final consolidado. </t>
  </si>
  <si>
    <t xml:space="preserve">Disponibilidad Financiera y voluntad de los actores sociales e institucionales.
Voluntad y disponibilidad de los actores institucionales para la articulación y el trabajo regional en los temas relacionados. </t>
  </si>
  <si>
    <t>Planeación/ SUEJE</t>
  </si>
  <si>
    <t>Proyectos de desarrollo sostenible en los que participa la UTP</t>
  </si>
  <si>
    <t>Mide la participación de la Universidad en proyectos de desarrollo sostenible</t>
  </si>
  <si>
    <t>Sumatoria de  proyectos de desarrollo sostenible en los que participa la Universidad</t>
  </si>
  <si>
    <t>Proyectos de competitividad regional en los que participa la UTP</t>
  </si>
  <si>
    <t>Mide la participación de la Universidad en proyectos de competitividad regional</t>
  </si>
  <si>
    <t>Sumatoria de proyectos de competitividad regional en los que participa la Universidad</t>
  </si>
  <si>
    <t>Planeación</t>
  </si>
  <si>
    <t>Gestión del contexto y visibilidad nacional e internacional</t>
  </si>
  <si>
    <t>Francisco Uribe</t>
  </si>
  <si>
    <t>Procesos asociados al desarrollo sostenible, la competitividad y la movilización social</t>
  </si>
  <si>
    <t>2.1 Pocos ejercicios de difusión del proceso en los diferentes canales de comunicación.</t>
  </si>
  <si>
    <t>Registros de asistencia, actas e informes</t>
  </si>
  <si>
    <t>Los actores se motivan y participan</t>
  </si>
  <si>
    <t>El compromiso de la academia, incluyendo sus estudiantes, docentes y directivos quienes asumen una participación activa, con análisis, flexiones investigaciones y propuestas que, en respuesta a la profunda deuda social de los últimos 20 años en Risaralda, la cual se ha agudizado en términos de exclusión, desigualdad y marginalidad de más del 50% de la población, pone de presente la urgente discusión sobre el modelo de desarrollo. En este contexto se mueven los debates sobre el papel del conocimiento y los saberes, en la construcción de una nueva sociedad. Este proyecto, pretende generar acuerdos sociales y políticas públicas, planes, programas y proyectos que favorezcan la educación integral, la ciencia, la tecnología y la innovación como aspectos prioritarios en la agenda de desarrollo regional, para movilizar una sociedad y economía del conocimiento.
Adicionalmente éste proyecto viene respondiendo al cumplimiento de la misión institucional de la UTP a partir del ejercicio estratégico del actual PDI 2009-2019, en donde señala su vinculación a la sociedad y economía del conocimiento en todos sus campos, creando y participando en redes y otras formas de interacción; y además, se reconoce como polo de desarrollo, que crea, transforma, transfiere, contextualiza, aplica, gestiona, innova e intercambia el conocimiento en todas sus formas y expresiones, teniendo como prioridad el desarrollo sustentable en la Ecorregión eje cafetero.</t>
  </si>
  <si>
    <t>Impulsar y apoyar el desarrollo social y económico de Risaralda a través de la participación activa en la agenda pública y la construcción de políticas públicas, teniendo como base la educación, la ciencia, la tecnología, la innovación y el emprendimiento, para avanzar en la construcción de una sociedad y economía basada en el conocimiento con la cooperación entre todos los actores que forman parte de la región.</t>
  </si>
  <si>
    <t>Consolidación de la educación virtual</t>
  </si>
  <si>
    <t>Universidad para la ciudadanía, la convivencia, la democracia y la paz</t>
  </si>
  <si>
    <t>Formación Vivencial</t>
  </si>
  <si>
    <t>Baja efectividad en la gestión pública y en  la generación de alianzas estratégicas, que garanticen una efectiva  incidencia en Políticas Publicas y Proyectos Estructurales de alto impacto, que  consoliden una sociedad y economía basadas en el conocimiento.</t>
  </si>
  <si>
    <t>Líder de sociedad en movimiento</t>
  </si>
  <si>
    <t>Líder Red de Nodos</t>
  </si>
  <si>
    <t>Disminuir la deserción y lograr el egreso oportuno</t>
  </si>
  <si>
    <t>Gestionar la generación de conocimiento, la creación artística,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t>
  </si>
  <si>
    <t>Lograr que los programas académicos tengan contexto y reconocimiento internacional</t>
  </si>
  <si>
    <t>Potenciar y garantizar los medios educativos, la infraestructura
tecnológica y sistemas de información integrados, de acuerdo a las necesidades de la Universidad que soporten los procesos misionales y administrativos</t>
  </si>
  <si>
    <t>Contribuir en el mejoramiento de la calidad de vida en contextos universitarios</t>
  </si>
  <si>
    <t>Objetivo del pilar</t>
  </si>
  <si>
    <t xml:space="preserve">Excelencia Académica para la Formación Integral </t>
  </si>
  <si>
    <t>Contribuir al mejoramiento de la calidad de vida en contextos universitarios</t>
  </si>
  <si>
    <t>2. xxxxxxxxxxxxxxxxxxxxxxxxxxxxxxxxxxxxx</t>
  </si>
  <si>
    <t>Bienestar Institucional, calidad de vida e inclusión en contextos universitarios</t>
  </si>
  <si>
    <t>3. xxxxxxxxxxxxxxxxxxxxxxxxxxxxxxxxxxxxxxxxx</t>
  </si>
  <si>
    <t>Gestión del Contexto y visibilidad nacional e internacional</t>
  </si>
  <si>
    <t>Contribuir al desarrollo regional mediante el aprovechamiento y la transformación de bienes y  servicios,  mediante la incidencia en políticas públicas, programas, proyectos y acciones, que sean pertinentes a las capacidades académicas e investigativas de la universidad</t>
  </si>
  <si>
    <t>Gestión y sostenibilidad institucional</t>
  </si>
  <si>
    <t>5. xxxxxxxxxxxxxxxxxxxxxxxxxxxxxxxxxxxxxxxx</t>
  </si>
  <si>
    <t xml:space="preserve">Excelencia Académica para la Formación Integral
</t>
  </si>
  <si>
    <t>Gestión curricular</t>
  </si>
  <si>
    <t>Medios, recursos e integración de las TIC en los procesos educativos</t>
  </si>
  <si>
    <t>Gestión de egresados</t>
  </si>
  <si>
    <t>Acceso, inserción y acompañamiento estudiantil</t>
  </si>
  <si>
    <t>Consolidación de la investigación institucional con impacto en la sociedad y reconocimiento nacional e internacional a través de la generación de conocimiento y la creación artística</t>
  </si>
  <si>
    <t>Gestión del conocimiento, innovación y emprendimiento con impacto en la sociedad y reconocimiento nacional e internacional</t>
  </si>
  <si>
    <t>Internacionalización integral de la Universidad</t>
  </si>
  <si>
    <t xml:space="preserve">Gestión de infraestructura tecnológica </t>
  </si>
  <si>
    <t>Gestión Integral para un Campus Sostenible, inteligente e incluyente</t>
  </si>
  <si>
    <t>Gestión del Desarrollo Humano y organizacional</t>
  </si>
  <si>
    <t>Sostenibilidad financiera</t>
  </si>
  <si>
    <t>Bienestar institucional, calidad de vida e inclusión en contextos universitarios</t>
  </si>
  <si>
    <t>Gestión e Implementación de la Política de Bienestar Institucional</t>
  </si>
  <si>
    <t>Acompañamiento Integral e inclusión</t>
  </si>
  <si>
    <t>Excelencia Académica para la Formación Integral</t>
  </si>
  <si>
    <t>Contribuir al desarrollo regional sostenible a través del aprovechamiento y la transformación de bienes y servicios, mediante la incidencia en políticas públicas, programas, proyectos y acciones, que sean pertinentes a las capacidades académicas e investigativas de la Universidad</t>
  </si>
  <si>
    <t>No. de políticas públicas / proyectos de alto impacto con participación de la Universidad       
∑ (# de políticas públicas y proyectos de alto impacto con participación de la universidad)</t>
  </si>
  <si>
    <t>Oficina de planeación, SUEJE, Vicerrectoría de investigaciones, innovación y extensión.</t>
  </si>
  <si>
    <t>Unidad UN</t>
  </si>
  <si>
    <t>Proyectos de movilización social de alto impacto en los que participa la UTP</t>
  </si>
  <si>
    <t>Sumatoria de proyectos de la sociedad en movimiento construidos, en ejecución y transferidos a otros territorios.</t>
  </si>
  <si>
    <t>Movilización Social para la articulación de capacidades en el territorio (PDI2028 – GCV - 26)</t>
  </si>
  <si>
    <t>SUEJE, Oficina de planeación, Rectoría, CRIE, Comunicaciones, CIDT, Vicerrectorías de Investigaciones, Administrativa, Responsabilidad Social, Jurídica y programas académicos medicina, pediatría social, ciencias de la recreación y deporte, Autoeducación, pedagogía infantil, licenciatura en música, licenciatura en bilingüismo, administración medio ambiente, entre otros</t>
  </si>
  <si>
    <t>18 instituciones de educación superior , Red Risaralda Universitaria-RUN, Gremios, Fundaciones, instituciones de los sectores ambientales, juveniles, comunales, empresariales, emprendedores, entre otros.</t>
  </si>
  <si>
    <t>Incidiendo en la puesta en marcha de las Políticas Públicas Departamentales de: Primera Infancia y de Educación integral, con énfasis en el acceso a jardines de calidad, bilingüismo, pensamiento científico y creativo y acceso a la educación superior, Políticas Publicas de  Competitividad, Ciencia, tecnología e innovación, y Políticas Publicas de   Desarrollo Social con equidad, justicia e inclusión.
 Así mismo, con la gestión de  proyectos estructurales de alto Impacto, como: Proyecto Círculo Virtuoso integrador de todas las políticas publicas movilizadas por Sociedad en Movimiento, Escuela de Liderazgo en el eslabón de Colegios, la Red de Nodos de Innovación, Ciencia y Tecnología en el eslabón de Universidades, el impulso de  Comunidades Innovadoras para el emprendimiento comunitario con el apoyo de la RDN,  el Acompaña el desarrollo de tu sociedad (mediante proceso de movilización en democracia participativa y control social) y la   Articulación de las capacidades de conocimiento del departamento, alineados a las apuestas del CUEE para Risaralda como modelo que se articula con las apuestas por al consolidación de la región universitaria de Risaralda.</t>
  </si>
  <si>
    <t>Incidiendo en la puesta en marcha de las Políticas Públicas Departamentales de: Primera Infancia y de Educación integral, con énfasis en el acceso a jardines de calidad, bilingüismo, pensamiento científico y creativo y acceso a la educación superior, Políticas Publicas de  Competitividad, Ciencia, tecnología e innovación, y Políticas Publicas de   Desarrollo Social con equidad, justicia e inclusión.
Así mismo, con la gestión de  proyectos estructurales de alto Impacto, como: Proyecto Círculo Virtuoso integrador de todas las políticas publicas movilizadas por Sociedad en Movimiento, Escuela de Liderazgo en el eslabón de Colegios, la Red de Nodos de Innovación, Ciencia y Tecnología en el eslabón de Universidades, el impulso de  Comunidades Innovadoras para el emprendimiento comunitario con el apoyo de la RDN,  el Acompaña el desarrollo de tu sociedad (mediante proceso de movilización en democracia participativa y control social) y la   Articulación de las capacidades de conocimiento del departamento, alineados a las apuestas del CUEE para Risaralda como modelo que se articula con las apuestas por al consolidación de la región universitaria de Risaralda.</t>
  </si>
  <si>
    <t xml:space="preserve">Incidiendo en la puesta en marcha de la Política Pública Departamental Ambiental. Bosque Modelo Risaralda. Participando en las instancia de concertación regional, entre ellas las apuestas del  PEGAR. los comité de educación ambiental, entre otros. </t>
  </si>
  <si>
    <t>Débil articulación de las instituciones de educación superior para la incidencia en los índices de cobertura y calidad en la región.</t>
  </si>
  <si>
    <t>1.1 Debilidad en el direccionamiento estratégico para la articulación de  las IES</t>
  </si>
  <si>
    <t>Bajos niveles de participación de la población estudiantil y algunos docentes, sobre las posibilidades de incidir en las Políticas Públicas y en la formulación de proyectos estructurales de alto impacto social.</t>
  </si>
  <si>
    <t>Relaciones ineficientes entre todos los actores  del Departamento de Risaralda en articulación con la academia, para la generación de proyectos estructurales de alto impacto y Políticas Públicas.</t>
  </si>
  <si>
    <t xml:space="preserve">3.1 Débil articulación de los aliados para el seguimiento y acompañamiento a las Políticas Públicas y proyectos estructurales de alto impacto priorizados por Sociedad en Movimiento </t>
  </si>
  <si>
    <t>4.1 Pocas alianzas para la gestión de proyectos para la Red de Nodos de Innovación Ciencia y Tecnología RNICT.</t>
  </si>
  <si>
    <t>1.1 Resultados negativos en los indicadores de educación superior en la región.</t>
  </si>
  <si>
    <t>Políticas públicas y proyectos estructurales desarticulados de la academia, con niveles bajos de impacto en la sociedad y el contexto regional.</t>
  </si>
  <si>
    <t>2.1 Baja participación ciudadana para la inclusión social, con documentos de Política Publica y proyectos descontextualizados en la región.</t>
  </si>
  <si>
    <t>Profesionales, con baja compresión de los indicadores sociales en los habitantes del Departamento, así como sus aportes profesionales para incidir en los índices de desarrollo humano, PIB, la competitividad, el desarrollo económico, entre otros.</t>
  </si>
  <si>
    <t>3.1 Bajos resultados en los  índices de desarrollo humano, PIB, la competitividad, el desarrollo económico, entre otros</t>
  </si>
  <si>
    <t>Debilidad en la optimización de recursos humanos y financieros, para  la formulación de proyectos y propuestas  de Innovación, Ciencia y Tecnología para la generación de capacidades del conocimiento en la región.</t>
  </si>
  <si>
    <t>4.1 Bajos niveles de desarrollo social, económico, regional, del sector productivo, empresarial, industrial y de la innovación tecnológica,</t>
  </si>
  <si>
    <t>Fortalecer la conceptualización y difusión del sentido de la Movilización Social.</t>
  </si>
  <si>
    <t>Programa del pilar al cual aporta directamente el proyecto</t>
  </si>
  <si>
    <t>Presenta el número de proyectos de Movilización Social  construidos, en ejecución y transferidos a otros territorios,  con las instancias de la Universidad (Estudiantes, Docentes, Grupos de Investigación, Observatorios)</t>
  </si>
  <si>
    <t>Voluntad Política de las administraciones locales para el financiamiento de las propuestas de intervención planteadas por la academia.</t>
  </si>
  <si>
    <t>En este nivel se identifican los planes operativos a desarrollar necesarios para lograr los resultados del proyecto</t>
  </si>
  <si>
    <t>Avance en la gestión del direccionamiento Estratégico en el marco de las Mesas de Rectores, Mesa de Planeación y Mesa de Proyección Social articuladas con Sociedad en Movimientos</t>
  </si>
  <si>
    <t>Gestión de la alianza Universidad - Empresa - Estado (articulación de las capacidades del conocimiento) de la mano con las apuestas de Sociedad en Movimiento.</t>
  </si>
  <si>
    <t>Avance en la gestión e implementación de la alianza Universidad - Empresa - Estado (articulación de las capacidades del conocimiento) de la mano con las apuestas de Sociedad en Movimiento.</t>
  </si>
  <si>
    <t>Formulación de Propuestas y Proyectos para la RNICT (Red de Nodos de Innovación, Ciencia y Tecnología)</t>
  </si>
  <si>
    <t>Acompañar las mesas de trabajo para el Direccionamiento Estratégico de la RUN.</t>
  </si>
  <si>
    <t>Articular con la Mesa de Proyección Social, alineación de proyectos con Sociedad en Movimiento.</t>
  </si>
  <si>
    <t>Gestionar la alianza Universidad Empresa Estado de la mano con las apuestas de Sociedad en Movimiento.</t>
  </si>
  <si>
    <t>Acta o Acto Administrativo que avala el cambio</t>
  </si>
  <si>
    <t>Fecha de modificación</t>
  </si>
  <si>
    <t>Tipo de ajuste (Marcar con una X)</t>
  </si>
  <si>
    <t>Descripción del ajuste</t>
  </si>
  <si>
    <t>Justificación del ajuste</t>
  </si>
  <si>
    <t>Nivel de la cadena de valor donde realiza el cambio (pilar- programa-proyecto-plan operativo)</t>
  </si>
  <si>
    <t xml:space="preserve">Cambio del nombre (sólo aplica para planes operativos y proyectos) </t>
  </si>
  <si>
    <t xml:space="preserve">Adición o eliminación 
(sólo aplica para planes operativos y proyectos) </t>
  </si>
  <si>
    <t xml:space="preserve">Cambio del nombre del indicador 
(sólo aplica para planes operativos y proyectos) </t>
  </si>
  <si>
    <t>Adición o eliminación de indicadores (Aplica para todos los niveles)</t>
  </si>
  <si>
    <t>Pilar</t>
  </si>
  <si>
    <t>Proyecto</t>
  </si>
  <si>
    <t>Plan Operativo</t>
  </si>
  <si>
    <t>En este nivel encuentran las actividades que se desarrollarán en el plan operativo 2020.</t>
  </si>
  <si>
    <t>Actividades 2020</t>
  </si>
  <si>
    <t>Actividades 2021</t>
  </si>
  <si>
    <t>En este nivel encuentran las actividades que se desarrollarán en el plan operativo 2021</t>
  </si>
  <si>
    <t>Acompañar las mesas de trabajo para el Direccionamiento Estrategico de la RUN.</t>
  </si>
  <si>
    <t>Articular con la Mesa de Poyeccion Social, alineacion de proyectos con Sociedad en Movimiento.</t>
  </si>
  <si>
    <r>
      <t>Gestionar la alianza Universidad Empresa Estado de la mano con las apuestas de la Red de Nodos y</t>
    </r>
    <r>
      <rPr>
        <sz val="11"/>
        <color theme="8"/>
        <rFont val="Arial Narrow"/>
        <family val="2"/>
      </rPr>
      <t xml:space="preserve"> </t>
    </r>
    <r>
      <rPr>
        <sz val="11"/>
        <rFont val="Arial Narrow"/>
        <family val="2"/>
      </rPr>
      <t>Sociedade en Movimiento (ecosistema de innovación)</t>
    </r>
  </si>
  <si>
    <t>Fecha de inicio 2021</t>
  </si>
  <si>
    <t>Fecha fin 2021</t>
  </si>
  <si>
    <r>
      <t xml:space="preserve">Realizar jornadas, eventos y/o talleres para la difusión del proceso 
</t>
    </r>
    <r>
      <rPr>
        <sz val="11"/>
        <rFont val="Arial Narrow"/>
        <family val="2"/>
      </rPr>
      <t>(Presenciales y/o Virtuales)</t>
    </r>
  </si>
  <si>
    <r>
      <t xml:space="preserve">Promover la difusión del proceso en los diferentes canales de comunicación 
</t>
    </r>
    <r>
      <rPr>
        <sz val="11"/>
        <rFont val="Arial Narrow"/>
        <family val="2"/>
      </rPr>
      <t>(Plan de comunicaciones SM)</t>
    </r>
  </si>
  <si>
    <r>
      <t>Hacer seguimiento y acompañamiento a las Políticas Públicas</t>
    </r>
    <r>
      <rPr>
        <b/>
        <sz val="11"/>
        <rFont val="Arial Narrow"/>
        <family val="2"/>
      </rPr>
      <t xml:space="preserve"> </t>
    </r>
    <r>
      <rPr>
        <sz val="11"/>
        <rFont val="Arial Narrow"/>
        <family val="2"/>
      </rPr>
      <t>priorizadas por Sociedad en Movimiento, en sus diferentes fases (formulación, ejecución y seguimiento)</t>
    </r>
  </si>
  <si>
    <t>Realizar mesas de trabajo con aliados internos para coordinar la articulación a proyectos y políticas públicas (en articulacion con el Comité del GUSTO y Comunicaciones)</t>
  </si>
  <si>
    <t>Avance en la implementación del plan de accion del ecosistema Red De Nodos  CT&amp;I    en las acciones de gobernabilidad y compromiso de la Universidad Tecnológica de Pereira.</t>
  </si>
  <si>
    <t>Avance en la gestión e implementación del proyecto comunidad innovadora (proyectos con valor agregado)</t>
  </si>
  <si>
    <t>15/'02/2021</t>
  </si>
  <si>
    <t>Avances en la gestion y ejecucion del componente de gobernanza en el plan de accion del ecosistema  Red de Nodos de innovacion cienciay Tecnologia.</t>
  </si>
  <si>
    <t>Promover alianzas para la gestión de proyectos y/o ejecucion de acciones del plan de accion del ecosistema  para la Red de Nodos de Innovación ciencia y tecnología.</t>
  </si>
  <si>
    <t>Gestionar el proyecto Comunidad Innovadora, para el emprendimiento  o proyectos comunitarios con valor agregado,  alineado a las apuestas de La Red de Nodos  con Sociedad en Movimiento</t>
  </si>
  <si>
    <t>Acta del comité del sistema de gerencia del PDI N°001 del 19 de febrero de 2021</t>
  </si>
  <si>
    <t>Meta 2023</t>
  </si>
  <si>
    <t>Plan operativo finalizado en 2021</t>
  </si>
  <si>
    <t>Plan operativo finalizado en el 2021</t>
  </si>
  <si>
    <t xml:space="preserve">Plan operativo finalizado en el 2021 </t>
  </si>
  <si>
    <t>Actividades 2022</t>
  </si>
  <si>
    <t>Fecha de inicio 2022</t>
  </si>
  <si>
    <t>Fecha fin 2022</t>
  </si>
  <si>
    <t>En este nivel encuentran las actividades que se desarrollarán en el plan operativo 2022</t>
  </si>
  <si>
    <t>1. RUN - Red Risaralda Universitaria  - Clúster de Educación Superior</t>
  </si>
  <si>
    <t>2. Conceptualización y difusión del sentido de la movilización Social</t>
  </si>
  <si>
    <t>3. Generación y Gestión de acuerdos de trabajo - Políticas Públicas gestionadas, proyectos estructurales y de alto impacto </t>
  </si>
  <si>
    <t>4. Red de Nodos de Innovación, Ciencia y Tecnología</t>
  </si>
  <si>
    <t>Acompañar el direccionamiento estrategico,  la gestión y planeación en la mesa de rectores de la RUN.</t>
  </si>
  <si>
    <t>Apoyar acciones de las mesas de trabajo,  de acuerdo con el  Direccionamiento Estrategico de la RUN.</t>
  </si>
  <si>
    <t>Realizar  jornadas de difusión con enfoque comunitario, alineado a los proceso de movilizacion social.</t>
  </si>
  <si>
    <t>Desarrollar la  visibilización y difusión de los resultados y logros del proyecto, a través redes sociales, boletines virtuales, página web y medios de comunicación</t>
  </si>
  <si>
    <t xml:space="preserve"> Realizar encuentros con Instituciones / organizaciones públicas o privadas para la transferencia del modelo</t>
  </si>
  <si>
    <t>01/04/2022</t>
  </si>
  <si>
    <t>30/11/2022</t>
  </si>
  <si>
    <t>01/02/2022</t>
  </si>
  <si>
    <t>Gestionar acciones y  formular propuesta  para  el eje estrategico de Políticas Públicas  priorizados por Sociedad en Movimiento.</t>
  </si>
  <si>
    <t>Gestionar acciones, formular propuesta  y/o ejecutar  proyectos de alto impacto
- PACTOS
- Circulo Virtuoso
- Juventudes y liderazgo</t>
  </si>
  <si>
    <t xml:space="preserve">Realizar 3 comités tecnicos (GUSTO) para planear y hacer seguimiento al plan de trabajo.
</t>
  </si>
  <si>
    <t xml:space="preserve">Realizar 3 comités directivos para planear y hacer seguimiento al plan de trabajo
</t>
  </si>
  <si>
    <r>
      <t xml:space="preserve">Gestionar la renovación de memorandos de entendimiento y la vinculación con nuevos actores
</t>
    </r>
    <r>
      <rPr>
        <sz val="11"/>
        <color theme="5"/>
        <rFont val="Arial Narrow"/>
        <family val="2"/>
      </rPr>
      <t>(Definir y ejecutar, una estrategia -alineadad a politicas y proyectos) para mantener activos los firmantes de memorando.</t>
    </r>
  </si>
  <si>
    <t>Gestionar acciones, formular propuesta  y/o ejecutar  proyectos de alto impacto: PACTOS, Circulo Virtuoso, Juventudes y liderazgo.</t>
  </si>
  <si>
    <t>Realizar 3 comités tecnicos (GUSTO) para planear y hacer seguimiento al plan de trabajo.</t>
  </si>
  <si>
    <t>Gestionar la renovación de memorandos de entendimiento y la vinculación con nuevos actores
(Definir y ejecutar, una estrategia -alineadad a politicas y proyectos) para mantener activos los firmantes de memorando.</t>
  </si>
  <si>
    <t>Formular el Plan estratégico para la Red de Nodos</t>
  </si>
  <si>
    <t xml:space="preserve">Proponer un modelo de gobernanza para la Red de Nodos </t>
  </si>
  <si>
    <t>Diseñar el portafolio de servicios de la Red de Nodos</t>
  </si>
  <si>
    <t xml:space="preserve">Diseñar e implementar un plan de comunicaciones para la Red de Nodos (posicionamiento, visibilización, relanzamiento) </t>
  </si>
  <si>
    <t>Acta 001 del Comité de Sistema de Gerencia del PDI (23 de febrero de 2022)</t>
  </si>
  <si>
    <t>23 de febrero de 2022</t>
  </si>
  <si>
    <t>Se elimina el indicador Gestión de la alianza Universidad - Empresa - Estado (articulación de las capacidades del conocimiento) de la mano con las apuestas de Sociedad en Movimiento, que hacía parte del Plan Operativo: 1. RUN - Red Risaralda Universitaria  - Clúster de Educación Superior</t>
  </si>
  <si>
    <t>Este indicador ya se encuentra a nivel de programa por lo que redunda el reporte a nivel de plan operativo</t>
  </si>
  <si>
    <t>Se elimina el indicador Formulación de Propuestas y Proyectos para la RNICT (Red de Nodos de Innovación, Ciencia y Tecnología), que hacía parte del plan operativo: 4. Red de Nodos de Innovación, Ciencia y Tecnología</t>
  </si>
  <si>
    <t>Se elimina el indicador Gestión del proyecto Comunidad Innovadora, para el emprendimiento comunitario alineado a las apuestas de Sociedad en Movimiento, que hacía parte del plan operativo 4. Red de Nodos de Innovación, Ciencia y Tecnología</t>
  </si>
  <si>
    <t>Debe diligenciar los siguientes puntos (solo celdas naranjas), dar clic en el correspondiente:</t>
  </si>
  <si>
    <t>Contratación Personal: 3 profesionales (Un Secretario,  Un profesional senior  de apoyo a la Secretaría Técnica proceso, un profesionales junior  de apoyo a la Secretaría Técnica proceso).
. Una empresa para el envío de correos masivos.</t>
  </si>
  <si>
    <t>Compra de Equipos: cámara Fotográfica y memoria</t>
  </si>
  <si>
    <t>Contratación Personal: 3 profesionales (Un Secretario,  Un profesional senior  de apoyo a la Secretaría Técnica proceso, un profesionales junior  de apoyo a la Secretaría Técnica proceso).</t>
  </si>
  <si>
    <t>Contratación Personal: (Un Profesional Senior  de apoyo al proyecto)</t>
  </si>
  <si>
    <t>Contratación Personal: (Un Secretario y un profesional junior  de apoyo al proyecto)</t>
  </si>
  <si>
    <t>Subtotal Inv.</t>
  </si>
  <si>
    <t>Esta era una estrategia puntual que se venía trabajando desde este plan operativo, sin embargo con la revisión de la nueva estrategia de la Red de Nodos, se continuara realizando la articulación con el área de comunicaciones de Sociedad en Movimiento en la difusión del sentido y posicionamiento, que permita visibilizar todos los proyectos de la Red de Nodos</t>
  </si>
  <si>
    <t>Esta era una estrategia puntual que se venía trabajando desde este plan operativo, sin embargo con la revisión de la nueva estrategia de la Red de Nodos, este indicador se encuentra incluido en la gestión y ejecución de dicho plan de trabajo, por lo que redunda el reporte a este nivel.</t>
  </si>
  <si>
    <t>En este nivel encuentran las actividades que se desarrollarán en el plan operativo 2023</t>
  </si>
  <si>
    <t>Actividades 2023</t>
  </si>
  <si>
    <t>Fecha de inicio 2023</t>
  </si>
  <si>
    <t>Fecha fin 2023</t>
  </si>
  <si>
    <t>Acompañar la Mesa de Proyeccion Social con los retos de extension social y universitaria para:
- La U en tu comunidad
- Formacion CMJ</t>
  </si>
  <si>
    <t>Apoyar acciones de las mesas de trabajo, en articulacion con al UTP,  de acuerdo con el  Direccionamiento Estrategico de la RUN, que esten orientadas a contribuir a la calidad de la educación superior como proyecto de region:
Mesa de Internacionalizacion
- Rlda destino Universitario
Mesa Academica
- Cluster de Educacion Superior
- Observatorio de Educacion</t>
  </si>
  <si>
    <t>Liderar la estrategia para la conceptualización y difusión del Sentido de la movilizacion social, socializando los avances del proyecto por cada uno de los Planes Operativos para la visibilización y difusión de los resultados y logros del proyecto, a través redes sociales, boletines virtuales, página web y medios de comunicación:
- Plan de accion:  estrategias de comunicaciones y difusion del sentido -
- Acuerdos de trabajo para la produccion de contenidos con: practicantes / Optativa UCP / profionales de apoyo UTP
PO1.RUN
PO3.Acuerdos: Politicas Publicas y Proyectos
PO4. RDN
- Informes de gestion: estrategia de comunicaciones y difusion del sentido:
+ Avance de metas en comunicaciones / informe de resultados
+ Seguimiento a contenido para los diferentes canales de comunicación
+ Bolentines elaborados y publicados / balance de apertura
+ Actualizaciones en la Pagina WEB / balance de apertura
+ Manejo y seguimiento a Correos electronicos / cuenta oficial SM
+ Seguimiento a publicaciones / balance estrategia intenligente en Redes
+ Reporte de personas alcanzadas mediante la difusion del sentido
+ Recomendaciones y/o requerimientos
+ Ruta documental del proyecto y las bases de datos
- Documentos Tecnicos - Balance pacto social 202-2023
- Documento diagnostico - Datos a ser priorizados en la agenda social del Departamento (4)
- Documentos Tecnicos - acuerdos por el desarrollo - candidatos alcaldia/Gobernacion
- Relatorías eventos publicos-(4) Columnas Risaralda en lo social-</t>
  </si>
  <si>
    <t xml:space="preserve">Liderar la ejecucion de la "Catedra Transformando Sociedad", en alianza con la V. Responsabilidad Social y Bienestar Universitario, dirigida a los estudiantes de la UTP:
- Gestionando y motivando la participacion de los aliados, para la  difusión del Sentido sobre la Generación y Gestión de acuerdos de trabajo, para la incidencia en Políticas Públicas y Proyectos de alto, 
- Motivando los estudiantes  a utilizar los diferentes canales de participación de la UTP (como la audiencia pública, encuentros por facultades, entre otros). 
- Coordinar la operacion de las sesiones de trabajo, el registro de asistencia de los estudiantes, el seguimiento a los productos y tareas de cada sesion, asi como la elaboracion de informes requeridos para la aprobación o desaprobación de los estudiantes en la catedra.
</t>
  </si>
  <si>
    <r>
      <t xml:space="preserve"> Liderar la estrategia de participación efectiva en la agenda social, considerando los retos de las nuevas elecciones locales;</t>
    </r>
    <r>
      <rPr>
        <sz val="11"/>
        <color rgb="FF000000"/>
        <rFont val="Arial Narrow"/>
        <family val="2"/>
      </rPr>
      <t xml:space="preserve"> Realizar  jornadas de</t>
    </r>
    <r>
      <rPr>
        <sz val="11"/>
        <color rgb="FF000000"/>
        <rFont val="Arial Narrow"/>
        <family val="2"/>
      </rPr>
      <t xml:space="preserve"> difusión directa</t>
    </r>
    <r>
      <rPr>
        <sz val="11"/>
        <color rgb="FF000000"/>
        <rFont val="Arial Narrow"/>
        <family val="2"/>
      </rPr>
      <t xml:space="preserve"> con enfoque comunitario, alineado a los proceso de movilizacion social,</t>
    </r>
    <r>
      <rPr>
        <sz val="11"/>
        <color rgb="FF000000"/>
        <rFont val="Arial Narrow"/>
        <family val="2"/>
      </rPr>
      <t xml:space="preserve"> impacanta un aproximado de  6000 personas.</t>
    </r>
  </si>
  <si>
    <t>Liderar la estrategia para la conceptualización y difusión del Sentido de la movilizacion social, socializando los avances del proyecto por cada uno de los Planes Operativos para la visibilización y difusión de los resultados y logros del proyecto, a través redes sociales, boletines virtuales, página web y medios de comunicación</t>
  </si>
  <si>
    <t>Liderar la ejecucion de la "Catedra Transformando Sociedad", en alianza con la V. Responsabilidad Social y Bienestar Universitario, dirigida a los estudiantes de la UTP</t>
  </si>
  <si>
    <t>Gestionar acciones y formular propuesta por los eje estrategico priorizados por Sociedad en Movimiento: Articular las capacidades del conocimiento y la investigación con la red de aliados, para  generar opinión basados en los datos,  promover la participación efectiva en la agenda social, facilitando la reealizacion de jornadas, eventos y/o talleres relacionados con los temas priorizados por Sociedad en Movimiento e identificados con alta relevancia en la agenda social del Departamento de Risaralda, en articulacion con las mesas temáticas.</t>
  </si>
  <si>
    <t>Acompañar la estrategia de artculaciòn UTP del proyecto de Movilización social, con el  diseño y la ejecuciòn del plan, que permita articular la participación e incidencia en políticas públicas, programas, proyectos y acciones, que son pertinentes a las capacidades académicas e investigativas de la universidad en el componente externo. (OPP UTP)</t>
  </si>
  <si>
    <t>Elaborar Informes de gestion por mesa - como aportes a los  Acuerdos por el Desarrollo  de Risaralda con expertos tematicos (Basados en Datos) a ser priorizados en la agenda social del Departamento - y hacer difusión de los propositos de la Movilización social como aporte de la UTP al territorio.</t>
  </si>
  <si>
    <t>Generar Alianzas y/o acuerdos de trabajo en red  y actulizar la Caracterizacion de aliados por cada proceso:</t>
  </si>
  <si>
    <t>Definir Plan de acción, intervención integral  para cada uno de los Proyectos/Propuestas en articulacion con al red de aliados</t>
  </si>
  <si>
    <t>Sistematizar/ Documentar la expeciencia: elaborar Informes de gestión para cada uno de los Proyectos/Propuestas</t>
  </si>
  <si>
    <t xml:space="preserve">Convocar la Asamblea  Generla (2 al año), consolidar los informes de gestion requeridos.
</t>
  </si>
  <si>
    <t xml:space="preserve">Convocar el  Comite Directivo (3 al año), consilidar los soportes requeridos
 </t>
  </si>
  <si>
    <r>
      <rPr>
        <sz val="11"/>
        <color rgb="FF000000"/>
        <rFont val="Arial Narrow"/>
        <family val="2"/>
      </rPr>
      <t>Visitar la red de aliados y Actualizar la</t>
    </r>
    <r>
      <rPr>
        <sz val="11"/>
        <color rgb="FF000000"/>
        <rFont val="Arial Narrow"/>
        <family val="2"/>
      </rPr>
      <t xml:space="preserve"> </t>
    </r>
    <r>
      <rPr>
        <b/>
        <u/>
        <sz val="11"/>
        <color rgb="FF000000"/>
        <rFont val="Arial Narrow"/>
        <family val="2"/>
      </rPr>
      <t>caracterización de las entidades</t>
    </r>
    <r>
      <rPr>
        <sz val="11"/>
        <color rgb="FF000000"/>
        <rFont val="Arial Narrow"/>
        <family val="2"/>
      </rPr>
      <t xml:space="preserve"> vinculadas formalmente  y sus </t>
    </r>
    <r>
      <rPr>
        <b/>
        <u/>
        <sz val="11"/>
        <color rgb="FF000000"/>
        <rFont val="Arial Narrow"/>
        <family val="2"/>
      </rPr>
      <t>capacidades</t>
    </r>
    <r>
      <rPr>
        <sz val="11"/>
        <color rgb="FF000000"/>
        <rFont val="Arial Narrow"/>
        <family val="2"/>
      </rPr>
      <t xml:space="preserve"> y posible articulación con las acciones propuestas desde sociedad en movimiento</t>
    </r>
  </si>
  <si>
    <r>
      <rPr>
        <sz val="11"/>
        <color rgb="FF000000"/>
        <rFont val="Arial Narrow"/>
        <family val="2"/>
      </rPr>
      <t xml:space="preserve">Visibilizar la  participacion efectiva en las actividades  de Sociedad en Movimiento, mediante 
 </t>
    </r>
    <r>
      <rPr>
        <b/>
        <u/>
        <sz val="11"/>
        <color rgb="FF000000"/>
        <rFont val="Arial Narrow"/>
        <family val="2"/>
      </rPr>
      <t>articulacion y seguimiento</t>
    </r>
    <r>
      <rPr>
        <b/>
        <sz val="11"/>
        <color rgb="FF000000"/>
        <rFont val="Arial Narrow"/>
        <family val="2"/>
      </rPr>
      <t xml:space="preserve"> </t>
    </r>
    <r>
      <rPr>
        <sz val="11"/>
        <color rgb="FF000000"/>
        <rFont val="Arial Narrow"/>
        <family val="2"/>
      </rPr>
      <t xml:space="preserve">con las instituciones o entidades aliadas, 
Incluye las  instancias de la Universidad (Estudiantes, Docentes, Grupos de Investigacion, Observatorios)
</t>
    </r>
  </si>
  <si>
    <t>1. Elaborar Mapas de Actores internos UTP y Externos - para renovar mesas de trabajo por ejes tematicos: a. Primera infancia, infancia, adolescencia; b. Juventud; c. Educación para la vida; d. Ciencia, tecnología e innovación.</t>
  </si>
  <si>
    <t>Generar Alianzas y/o acuerdos de trabajo en red  y actulizar la Caracterizacion de aliados por cada proceso: a. Retos de Transformacion Social en articulacion con las IES aliadas b. Proyecto de alto impacto en Liderazgo y Juventudes (CMJ); c. Recorrido por municipios para movlizar los "Acuerdos por el Desarrollo de Risaralda" (antes Pactos), considerandos las elecciones locales 2023</t>
  </si>
  <si>
    <t>Convocar la Asamblea  Generla (2 al año), consolidar los informes de gestion requeridos.</t>
  </si>
  <si>
    <t>Convocar el  Comite Directivo (3 al año), consilidar los soportes requeridos</t>
  </si>
  <si>
    <r>
      <t>Visitar la red de aliados y Actualizar la</t>
    </r>
    <r>
      <rPr>
        <sz val="11"/>
        <color rgb="FF000000"/>
        <rFont val="Arial Narrow"/>
        <family val="2"/>
      </rPr>
      <t xml:space="preserve"> </t>
    </r>
    <r>
      <rPr>
        <b/>
        <u/>
        <sz val="11"/>
        <color rgb="FF000000"/>
        <rFont val="Arial Narrow"/>
        <family val="2"/>
      </rPr>
      <t>caracterización de las entidades</t>
    </r>
    <r>
      <rPr>
        <sz val="11"/>
        <color rgb="FF000000"/>
        <rFont val="Arial Narrow"/>
        <family val="2"/>
      </rPr>
      <t xml:space="preserve"> vinculadas formalmente  y sus </t>
    </r>
    <r>
      <rPr>
        <b/>
        <u/>
        <sz val="11"/>
        <color rgb="FF000000"/>
        <rFont val="Arial Narrow"/>
        <family val="2"/>
      </rPr>
      <t>capacidades</t>
    </r>
    <r>
      <rPr>
        <sz val="11"/>
        <color rgb="FF000000"/>
        <rFont val="Arial Narrow"/>
        <family val="2"/>
      </rPr>
      <t xml:space="preserve"> y posible articulación con las acciones propuestas desde sociedad en movimiento</t>
    </r>
  </si>
  <si>
    <r>
      <t xml:space="preserve">Visibilizar la  participacion efectiva en las actividades  de Sociedad en Movimiento, mediante 
 </t>
    </r>
    <r>
      <rPr>
        <b/>
        <u/>
        <sz val="11"/>
        <color rgb="FF000000"/>
        <rFont val="Arial Narrow"/>
        <family val="2"/>
      </rPr>
      <t>articulacion y seguimiento</t>
    </r>
    <r>
      <rPr>
        <b/>
        <sz val="11"/>
        <color rgb="FF000000"/>
        <rFont val="Arial Narrow"/>
        <family val="2"/>
      </rPr>
      <t xml:space="preserve"> </t>
    </r>
    <r>
      <rPr>
        <sz val="11"/>
        <color rgb="FF000000"/>
        <rFont val="Arial Narrow"/>
        <family val="2"/>
      </rPr>
      <t>con las instituciones o entidades aliadas, 
Incluye las  instancias de la Universidad (Estudiantes, Docentes, Grupos de Investigacion, Observatorios)</t>
    </r>
  </si>
  <si>
    <r>
      <rPr>
        <b/>
        <sz val="11"/>
        <color theme="1"/>
        <rFont val="Arial Narrow"/>
        <family val="2"/>
      </rPr>
      <t>Fortalecimiento de la Gobernanza</t>
    </r>
    <r>
      <rPr>
        <sz val="11"/>
        <color theme="1"/>
        <rFont val="Arial Narrow"/>
        <family val="2"/>
      </rPr>
      <t xml:space="preserve"> (Se definirán, dinamizarán y coordinarán desde la UTP, los comités que se requieran para direccionar las actividades de la Red, y se ejecutarán las acciones resultantes en conjunto con equipos de trabajo  cada Nodo de Innovación. De igual manera, se generará un documento con el código de buen gobierno de Red y actualización de la alianza, que integre no sólo la propuesta de trabajo, sino también los valores marco del accionar de la Red)</t>
    </r>
  </si>
  <si>
    <r>
      <rPr>
        <b/>
        <sz val="11"/>
        <color theme="1"/>
        <rFont val="Arial Narrow"/>
        <family val="2"/>
      </rPr>
      <t>Actualización del Programa</t>
    </r>
    <r>
      <rPr>
        <b/>
        <sz val="11"/>
        <color rgb="FFFF0000"/>
        <rFont val="Arial Narrow"/>
        <family val="2"/>
      </rPr>
      <t xml:space="preserve"> </t>
    </r>
    <r>
      <rPr>
        <b/>
        <sz val="11"/>
        <color theme="1"/>
        <rFont val="Arial Narrow"/>
        <family val="2"/>
      </rPr>
      <t xml:space="preserve"> </t>
    </r>
    <r>
      <rPr>
        <sz val="11"/>
        <color theme="1"/>
        <rFont val="Arial Narrow"/>
        <family val="2"/>
      </rPr>
      <t>(Se actualizará el documento técnico del Programa Red de Nodos, acorde a el estado del arte del ecosistema, tendencias y normativa vigente y las propuestas actuales, metas, indicadores), este documento enviará a la CRC y promoverá para entendimiento de la estrategia en su integridad y su dinamización en la agenda pública en conjunto con Sociedad en movimiento)</t>
    </r>
  </si>
  <si>
    <r>
      <rPr>
        <b/>
        <sz val="11"/>
        <color theme="1"/>
        <rFont val="Arial Narrow"/>
        <family val="2"/>
      </rPr>
      <t>Definición, acompañamiento en formulación y priorización de proyectos estratégicos</t>
    </r>
    <r>
      <rPr>
        <sz val="11"/>
        <color theme="1"/>
        <rFont val="Arial Narrow"/>
        <family val="2"/>
      </rPr>
      <t xml:space="preserve"> (Derivado del marco estratégico de la Red, a partir del documento  del programa se priorizarán y actualizarán las iniciativas de protectos y se formulará al menos un proyecto para fortalcer la red y el ecosistema de CTI para gestión de recursos. )</t>
    </r>
  </si>
  <si>
    <r>
      <rPr>
        <b/>
        <sz val="11"/>
        <color theme="1"/>
        <rFont val="Arial Narrow"/>
        <family val="2"/>
      </rPr>
      <t>Posicionamiento y visibilización de la Red</t>
    </r>
    <r>
      <rPr>
        <sz val="11"/>
        <color theme="1"/>
        <rFont val="Arial Narrow"/>
        <family val="2"/>
      </rPr>
      <t xml:space="preserve"> (Se definirá plan de comunicaciones para el año, de manera que se posicione la Red de Nodos cómo principal referente del Ecosistema CTI departamental y se visibilicen las diferentes gestiones del equipo durante el año. Éste ejercicio deberá ser coordinado con los equipos que se deleguen desde las entidades que hacen parte de la Red para la estrategia de comunicaciones de la red y los Nodos de Innnovación). Definir y priorizar la ampliaición de oferta de innovación al portafolio de Servicios.</t>
    </r>
  </si>
  <si>
    <r>
      <t xml:space="preserve"> </t>
    </r>
    <r>
      <rPr>
        <sz val="11"/>
        <color rgb="FF000000"/>
        <rFont val="Arial Narrow"/>
        <family val="2"/>
      </rPr>
      <t xml:space="preserve">Acompañar la articulacion de acciones con la red de IES de Risaralda,  para contribuir a la calidad de la educación superior, donde participa la UTP mediante el Direccionamiento Estrategico  de la Mesa de Rectores:
</t>
    </r>
    <r>
      <rPr>
        <sz val="11"/>
        <color rgb="FF000000"/>
        <rFont val="Arial Narrow"/>
        <family val="2"/>
      </rPr>
      <t xml:space="preserve">
- Convocatoria Ultimo jueves al mes:
- Actas 
- Documentos / propuestas
- Plan de accion mesas
- Directorio / BD</t>
    </r>
  </si>
  <si>
    <t>Formato de solicitud de ajustes al PDI</t>
  </si>
  <si>
    <t>24 de agosto de 2022</t>
  </si>
  <si>
    <t>En el plan operativo "Generación y Gestión de acuerdos de trabajo - Políticas Públicas gestionadas, proyectos estructurales y de alto impacto":
Se cambia el indicador número de instituciones o entidades que se vinculan formalmente a la sociedad en movimiento por "% de instituciones o entidades vnculadas mediante memorandos de entendimiento que participan en las actividades de sociedad en movimiento"</t>
  </si>
  <si>
    <t>En reunion de seguimiento a la gestion del PDI y sus planes operativos, se identifica que es mas imporante aprovechar las capacidades de los aliados actuales y dinamizar su perticipación directa desde la ejecución de actividades de SM. mantener a los aliados activos, dado que solo estabamos registrando la vinculacion de nuevos aliados.</t>
  </si>
  <si>
    <t>Meta 2024</t>
  </si>
  <si>
    <t xml:space="preserve">2000
Se medía como: Sumatoria de personas que  participan en jornadas de difusión de  la sociedad en movimiento y/o que pertenecen a las redes sociales  </t>
  </si>
  <si>
    <t xml:space="preserve">6000 
Se medía como: Sumatoria de personas que  participan en jornadas de difusión de  la sociedad en movimiento y/o que pertenecen a las redes sociales  </t>
  </si>
  <si>
    <t xml:space="preserve">6000
Se medía como: Sumatoria de personas que  participan en jornadas de difusión de  la sociedad en movimiento y/o que pertenecen a las redes sociales  </t>
  </si>
  <si>
    <t>1
Se medía como: Sumatoria de entidades territoriales o instituciones que conocen el modelo de sociedad en movimiento</t>
  </si>
  <si>
    <t>2
Se medía como: Sumatoria de entidades territoriales o instituciones que conocen el modelo de sociedad en movimiento</t>
  </si>
  <si>
    <t>5
Se medía como: Sumatoria de política públicas de la  sociedad en movimiento gestionadas y/o acompañadas ante las instancias pertinentes</t>
  </si>
  <si>
    <t>4
Se medía como: Sumatoria de política públicas de la  sociedad en movimiento gestionadas y/o acompañadas ante las instancias pertinentes</t>
  </si>
  <si>
    <t>Porcentaje de avance de las actividades del plan operativo</t>
  </si>
  <si>
    <t>Cumplimiento de las actividades del plan operativo Conceptualización y difusión del sentido de la movilización Social</t>
  </si>
  <si>
    <t>Actividades ejecutadas / actividades progeramadas * 100</t>
  </si>
  <si>
    <t xml:space="preserve">3
Se medía como: Sumatoria de proyectos de la sociedad en movimiento construidos y en ejecución </t>
  </si>
  <si>
    <t>Cumplimiento de las actividades del plan operativo Generación y Gestión de acuerdos de trabajo - Políticas Públicas gestionadas, proyectos estructurales y de alto impacto </t>
  </si>
  <si>
    <t>En este nivel encuentran las actividades que se desarrollarán en el plan operativo 2024</t>
  </si>
  <si>
    <t>Fecha de inicio 2024</t>
  </si>
  <si>
    <t>Fecha fin 2024</t>
  </si>
  <si>
    <t>Actividades 2024</t>
  </si>
  <si>
    <t xml:space="preserve"> Acompañar la articulacion de acciones con la red de IES de Risaralda,  para contribuir a la calidad de la educación superior, donde participa la UTP mediante el Direccionamiento Estrategico  de la Mesa de Rectores:
- Convocatorias
- Actas 
- Documentos / propuestas
- Plan de accion mesas
- Directorio / BD</t>
  </si>
  <si>
    <t>Acompañar la Mesa de Proyeccion Social con los retos de extension social y universitaria para:
- La U en tu comunidad
- Formación en liderazgo a jovenes de Instituciones Educativas</t>
  </si>
  <si>
    <t>Apoyar acciones de las mesas de trabajo, en articulacion con al UTP,  de acuerdo con el  Direccionamiento Estrategico de la RUN, que esten orientadas a contribuir a la calidad de la educación superior como proyecto de region:
- Rlda destino Universitario
- Cluster de Educacion Superior
- Observatorio de Educacion</t>
  </si>
  <si>
    <t>02-01-0204</t>
  </si>
  <si>
    <t>01-03-2024</t>
  </si>
  <si>
    <t>Dadladier Méndez Ramírez - John Jairo Ortiz
Oficina de Planeación</t>
  </si>
  <si>
    <t xml:space="preserve">Realizar jornadas de difusión directa con enfoque comunitario, alineado a los proceso de movilizacion social, impacanta un aproximado de 6000 personas.
(2) Conversatorios ciudadanos por el Desarrollo de Risaralda / Oferta de servicios 
(2) Eventos públicos - para Generar Opinión - en articulacion con expertos tematicos de las IES aliadas
(2) Talleres de difusión del sentido con comunidades / Lideres sociales
</t>
  </si>
  <si>
    <r>
      <t xml:space="preserve">Estrategias de comunicaciones y difusion del sentido - Acuerdos de trabajo para la produccion de contenidos con: practicantes / Optativa UCP / profionales de apoyo UTP. Difusión de los resultados y logros del proyecto, a través redes sociales, boletines virtuales, página web y medios de comunicación:
</t>
    </r>
    <r>
      <rPr>
        <b/>
        <sz val="11"/>
        <color rgb="FF000000"/>
        <rFont val="Arial Narrow"/>
        <family val="2"/>
      </rPr>
      <t>- Informes de gestion:</t>
    </r>
    <r>
      <rPr>
        <sz val="11"/>
        <color rgb="FF000000"/>
        <rFont val="Arial Narrow"/>
        <family val="2"/>
      </rPr>
      <t xml:space="preserve">
+ Avance de metas en comunicaciones / informe de resultados
+ Seguimiento a contenido para los diferentes canales de comunicación
+ Bolentines elaborados y publicados / balance de apertura
+ Actualizaciones en la Pagina WEB / balance de apertura
+ Manejo y seguimiento a Correos electronicos / cuenta oficial SM
+ Seguimiento a publicaciones / balance estrategia intenligente en Redes
+ Reporte de personas alcanzadas mediante la difusion del sentido
+ Recomendaciones y/o requerimientos
+ Ruta documental del proyecto y las bases de datos
</t>
    </r>
    <r>
      <rPr>
        <b/>
        <sz val="11"/>
        <color rgb="FF000000"/>
        <rFont val="Arial Narrow"/>
        <family val="2"/>
      </rPr>
      <t>- Documentos Centro de analisis "CARIS" en la WEB</t>
    </r>
    <r>
      <rPr>
        <sz val="11"/>
        <color rgb="FF000000"/>
        <rFont val="Arial Narrow"/>
        <family val="2"/>
      </rPr>
      <t xml:space="preserve">
+ Documentos Tecnicos - Balance pacto social 2020-2023 retos para los nuevos gobernantes
+ Datos a ser priorizados en la agenda social del Departamento (Comisiones de trabajo C3,C4,C5,C6)
+ Documentos Tecnicos - acuerdos por el desarrollo - alcaldia/Gobernacion
+ Relatorías eventos publicos en articulacion con lideres de Comisiones de trabajo C3,C4,C5,C6</t>
    </r>
  </si>
  <si>
    <t>Realizar encuentros con Instituciones / organizaciones públicas o privadas para la transferencia del modelo</t>
  </si>
  <si>
    <t xml:space="preserve">Liderar la ejecucion de la "Catedra Transformando Sociedad", en alianza con la V. Responsabilidad Social y Bienestar Universitario, dirigida a los estudiantes de la UTP:
- Gestionando y motivando la participacion de los aliados, para la difusión del Sentido sobre la Generación y Gestión de acuerdos de trabajo, para la incidencia en Políticas Públicas y Proyectos de alto, 
- Motivando los estudiantes a utilizar los diferentes canales de participación de la UTP (como la audiencia pública, encuentros por facultades, entre otros). 
- Coordinar la operacion de las sesiones de trabajo, el registro de asistencia de los estudiantes, el seguimiento a los productos y tareas de cada sesion, asi como la elaboracion de informes requeridos para la aprobación o desaprobación de los estudiantes en la catedra.
</t>
  </si>
  <si>
    <t xml:space="preserve">Actualizar  Mapa de Actores internos UTP y Externos - Motivar alianzas, mantener activas las mesas de trabajo por ejes tematicos 
a. Primera infancia; C3
b. Infancia, adolescencia y juventud; C4
c. Educación Seperior RUN; C5
d. Ciencia, tecnología e innovación; RDN C6
</t>
  </si>
  <si>
    <t>Documentos Centro de analisis "CARIS": Aporte en Politicas Publicas
Elaborar Informes de gestion y o Documentos tecnicos por mesa - como aportes a los  Acuerdos por el Desarrollo  de Risaralda con expertos tematicos (Basados en Datos) a ser priorizados en la agenda social del Departamento - y hacer difusión de los propositos de la Movilización social como aporte de la UTP al territorio. en equipo con la Comision C2
(Comisiones de trabajo C3,C4,C5,C6)</t>
  </si>
  <si>
    <t xml:space="preserve">Restos de Transformacion Social con los modelos de C7: Protocolo para la operacion de proyectos en red.
C3. Ruta unificada de practicas de intervencion en primera infancia con las IES
C4. Habilidades para la vida y compentencias Socioemocionles con la Escuela de  Liderazgo, y 
C2. Acuerdos por el Desarrollo de Risaralda (Antes Pactos)
Definir Plan de acción, intervención integral  para cada uno de los Proyectos/Propuestas en articulacion con al red de aliados
</t>
  </si>
  <si>
    <t>Sistematizar/ Documentar la expeciencia: elaborar Informes de gestión para cada uno de los Proyectos/Propuestas y dejar visibles en pagina web, visibilizando resultados en articulacion con la C1</t>
  </si>
  <si>
    <t>Actualizar  Mapa de Actores internos UTP y Externos - Motivar alianzas, mantener activas las mesas de trabajo por ejes tematicos 
a. Primera infancia; C3
b. Infancia, adolescencia y juventud; C4
c. Educación Seperior RUN; C5
d. Ciencia, tecnología e innovación; RDN C6</t>
  </si>
  <si>
    <t>Retos de Transformacion Social con los modelos de C7: Protocolo para la operacion de proyectos en red.
C3. Ruta unificada de practicas de intervencion en primera infancia con las IES
C4. Habilidades para la vida y compentencias Socioemocionles con la Escuela de  Liderazgo, y 
C2. Acuerdos por el Desarrollo de Risaralda (Antes Pactos)
Definir Plan de acción, intervención integral  para cada uno de los Proyectos/Propuestas en articulacion con al red de aliados</t>
  </si>
  <si>
    <t>Consolidación de la gobernanza de la red y su sostenibilidad (Funcionalidad de las instancias de gobernanza Comité Directivo para direccionar las actividades de la Red, equipo técnico y mesas de trabajo para la ejecución de las acciones definidas). Acompañamiento para el mejoramiento de rutas de acción de la red y nlos nodos, consolidación de oferta y modelo de sostenibilidad.</t>
  </si>
  <si>
    <t>Priorización y gestión de proyectos (Definición, acompañamiento en formulación y priorización de proyectos estratégicos (Derivado del marco estratégico de la Red, y la generación de conexiones de valor entre oferta y demanda)</t>
  </si>
  <si>
    <t>Posicionamiento y visibilización de la Red (Implementación del plan deposicionamiento y visibilidad, (en sus componentes, relacionamiento, sonoro y redes). Éste ejercicio deberá ser coordinado con los equipos que se deleguen desde las entidades que hacen parte de la Red para la estrategia de comunicaciones de la red y los Nodos )). Consolidar, mejorar y ampliair de oferta de innovación al portafolio de Servicios.(Fomentar la cultura sostenible del ecosistema de Innovación, ciencia y tecnología (priorizar instancias de interés en la agenda pública y actores de interés objetivo)</t>
  </si>
  <si>
    <t xml:space="preserve">Acta 001 Comité de sistema de gerencia del PDI </t>
  </si>
  <si>
    <t>20 de febrero de 2024</t>
  </si>
  <si>
    <t>Se realiza el cambio en la forma de medición de los indicadores de los dos planes operativos  de la siguiente manera:
Indicadores 2020 - 2023 plan operativo "Conceptualización y difusión del sentido de la movilización Social":  
Sumatoria de personas que  participan en jornadas de difusión de  la sociedad en movimiento y/o que pertenecen a las redes sociales  
Sumatoria de entidades territoriales o instituciones que conocen el modelo de sociedad en movimiento
Indicador 2024: % de avance de las actividades del plan operativo
______
Indicadores 2020 - 2023 plan operativo "Generación y Gestión de acuerdos de trabajo - Políticas Públicas gestionadas, proyectos estructurales y de alto impacto":
Sumatoria de política públicas de la  sociedad en movimiento gestionadas y/o acompañadas ante las instancias pertinentes
Sumatoria de proyectos de la sociedad en movimiento construidos y en ejecución 
Sumatoria de instituciones que participan en las actividades de la movilizacion social,  sobre el total de los firmantes de  actas, actuerdos o memorandos de entendimiento y de cooperación (Entre el 2020 al 2022 se medía como Número de instituciones o entidades que se vinculan formalmente a la sociedad en movimiento)
Indicador 2024: % de avance de las actividades del plan operativo</t>
  </si>
  <si>
    <t>De acuerdo con los resultados de la auditoría interna de la Oficina de Control Interno, serecomendó que las metas del nivel de plan operativo se definan como % de ejecución del plan operativo de la vigencia, con el fin de poder medir el esfuerzo períodico en los seguimiento frente a las acciones que ejecutan en el año para poder lograr las metas o productos a nivel de programa</t>
  </si>
  <si>
    <t>Se cambia y precisa la redacción del indicador del plan operativo Red de Nodos de Innovación, Ciencia y Tecnología a (Avance en la implementación del plan de acción del ecosistema Red De Nodos  CT&amp;I    en las acciones de gobernabilidad y compromiso de la Universidad Tecnológica de Pereira.)
Se complementa la redacción del indicador del plan operativo Red de Nodos de Innovación, Ciencia y Tecnología a (Avance en la gestión e implementación del proyecto comunidad innovadora (proyectos con valor agregado)</t>
  </si>
  <si>
    <t>Se hace el cambio dado que no existe ni esta reglamentada  la Política Pública CTI y el alcance del indicador se hace  bajo la gobernabilidad de la Universidad Tecnológica de Pereira.
Se incluye proyectos con valor agregado (se ajusta la redacción del indicador)</t>
  </si>
  <si>
    <t>En este nivel encuentran las actividades que se desarrollarán en el plan operativo 2025</t>
  </si>
  <si>
    <t>Actividades 2025</t>
  </si>
  <si>
    <t>Fecha de inicio 2025</t>
  </si>
  <si>
    <t>Fecha fin 2025</t>
  </si>
  <si>
    <t xml:space="preserve"> Acompañar la articulacion de acciones con la red de IES de Risaralda,  para contribuir a la calidad de la educación superior, donde participa la UTP mediante el Direccionamiento Estrategico  de la Mesa de Rectores:
- Convocatoria Ultimo jueves al mes:
- Actas 
- Documentos / propuestas
- Plan de accion mesas
- Directorio / BD</t>
  </si>
  <si>
    <t>Realizar jornadas de difusión directa con enfoque comunitario, alineado a los proceso de movilizacion social, impacanta un aproximado de 6000 personas.
(2) Conversatorios ciudadanos por el Desarrollo de Risaralda / Oferta de servicios 
(2) Eventos públicos - para Generar Opinión - en articulacion con expertos tematicos de las IES aliadas
(2) Talleres de difusión del sentido con comunidades / Lideres sociales</t>
  </si>
  <si>
    <t>Estrategias de comunicaciones y difusion del sentido - Acuerdos de trabajo para la produccion de contenidos con: practicantes / Optativa UCP / profesionales de apoyo UTP. Difusión de los resultados y logros del proyecto, a través redes sociales, boletines virtuales, página web y medios de comunicación:
- Informes de gestion:
+ Avance de metas en comunicaciones / informe de resultados
+ Seguimiento a contenido para los diferentes canales de comunicación
+ Bolentines elaborados y publicados / balance de apertura
+ Actualizaciones en la Pagina WEB / balance de apertura
+ Manejo y seguimiento a Correos electronicos / cuenta oficial SM
+ Seguimiento a publicaciones / balance estrategia intenligente en Redes
+ Reporte de personas alcanzadas mediante la difusion del sentido
+ Recomendaciones y/o requerimientos
+ Ruta documental del proyecto y las bases de datos
- Documentos técnicos de las comisiones de trabajo en la WEB
+ Documentos Tecnicos - Balance pacto social 2020-2023 retos para los nuevos gobernantes
+ Datos a ser priorizados en la agenda social del Departamento (Comisiones de trabajo C3,C4,C5,C6)
+ Documentos Tecnicos - acuerdos por el desarrollo - alcaldia/Gobernacion
+ Relatorías eventos publicos en articulacion con lideres de Comisiones de trabajo C3,C4,C5,C6</t>
  </si>
  <si>
    <t>Liderar la ejecucion de la "Catedra Transformando Sociedad", en alianza con la V. Responsabilidad Social y Bienestar Universitario, dirigida a los estudiantes de la UTP:
- Gestionando y motivando la participacion de los aliados, para la difusión del Sentido sobre la Generación y Gestión de acuerdos de trabajo, para la incidencia en Políticas Públicas y Proyectos de alto, 
- Motivando los estudiantes a utilizar los diferentes canales de participación de la UTP (como la audiencia pública, encuentros por facultades, entre otros). 
- Coordinar la operacion de las sesiones de trabajo, el registro de asistencia de los estudiantes, el seguimiento a los productos y tareas de cada sesion, asi como la elaboracion de informes requeridos para la aprobación o desaprobación de los estudiantes en la catedra.</t>
  </si>
  <si>
    <t>Documentos de seguimiento: Aporte en Politicas Publicas
Elaborar Informes de gestion y o Documentos de seguimiento - como aportes a los  Acuerdos por el Desarrollo  de Risaralda  a ser propuestos en la agenda social del Departamento - y hacer difusión de los propositos de la Movilización social como aporte de la UTP al territorio. en equipo con la Comision C2</t>
  </si>
  <si>
    <t>Consolidación de la gobernanza de la red y su sostenibilidad: Coordinación de Comités Directivos y sesiones de equipo técnico ampliado a expertos temáticos según pertinencia; Acompañamiento para la definición y despliegue de las rutas de acción de la red y los nodos; Consolidación de oferta y capacidades de la red y sus nodos así como su modelo de sostenibilidad; Gestión estratégica con agentes del desarrollo (Ratificación o nuevas alianzas)</t>
  </si>
  <si>
    <t>Priorización y gestión de proyectos: Articulación de proyectos priorizados de la red y los nodos; Gestión e implementación de proyectos (Corto plazo,  Mediano plazo); Programa de conexiones de valor oferta con demanda</t>
  </si>
  <si>
    <t>Posicionamiento y visibilización de la Red: Implementación del plan deposicionamiento y visibilidad; Fomentar la cultura sostenible del ecosistema de Innovación, ciencia y tecnología (priorizar instancias de interés en la agenda pública y actores de interés objetivo); Generación o participacion de espacios de conexiones de valor</t>
  </si>
  <si>
    <t>01/01/2025</t>
  </si>
  <si>
    <t>31/12/2025</t>
  </si>
  <si>
    <t>01/04/2025</t>
  </si>
  <si>
    <t>5 de 9</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</si>
  <si>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</si>
  <si>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r>
      <rPr>
        <b/>
        <sz val="10"/>
        <color theme="1"/>
        <rFont val="Arial Narrow"/>
        <family val="2"/>
      </rPr>
      <t xml:space="preserve">Consideraciones para la formulación del presupuesto 2025 - 2028 de los proyectos del PDI: </t>
    </r>
    <r>
      <rPr>
        <sz val="10"/>
        <color theme="1"/>
        <rFont val="Arial Narrow"/>
        <family val="2"/>
      </rPr>
      <t>El Plan de Desarrollo Institucional (PDI) se financia en un gran porcentaje con recursos propios que genera la institución, que si bien representan una fuente de financiamiento importante y presentan beneficios para la Universidad y la región, no pueden garantizar la sostenibilidad de iniciativas o programas de manera permanente; es por ello, que se hace necesario recordar que los recursos asociados al Presupuesto de Inversión corresponden a fuentes de financiación puntual para la ejecución de los programas formulados en el PDI en cada vigencia; por lo tanto las actividades que se proyecten en los planes operativos, en ningún caso deben significar una mayor presión sobre los gastos recurrentes o de funcionamiento. 
Será responsabilidad de los Líderes de cada pilar la priorización de los recursos con base en la disponibilidad que se otorgue cada año para el cumplimiento de los objetivos y metas planteados, y en este sentido, se recomienda generar estrategias para la optimización de los recursos, así como estimar de manera razonable los recursos externos a gestionar que puedan financiar el desarrollo de actividades propuestas, puesto que será también el líder de cada pilar acompañado de sus equipos de trabajo,  los responsables de alcanzar las metas en cuanto a recursos adicionales de gestión se refiere. 
Lo anterior, teniendo presente que las gestiones institucionales que se adelantan por parte de la Rectoría y de la Vicerrectoría Administrativa y Financiera de nuevas fuentes de financiación, tienen como prioridad atender el déficit institucional.</t>
    </r>
  </si>
  <si>
    <t>Estimación de presupuesto año 2020</t>
  </si>
  <si>
    <t>Estimación de presupuesto
año 2021</t>
  </si>
  <si>
    <t>Estimación de presupuesto
año 2022</t>
  </si>
  <si>
    <t>Estimación de presupuesto
año 2023</t>
  </si>
  <si>
    <t>Estimación de presupuesto
año 2024</t>
  </si>
  <si>
    <t>Estimación de presupuesto
año 2025</t>
  </si>
  <si>
    <t>Contratos de Prestación de Servicios</t>
  </si>
  <si>
    <t xml:space="preserve">Compra de equipo </t>
  </si>
  <si>
    <t>Compra de Materiales</t>
  </si>
  <si>
    <t xml:space="preserve">Viáticos </t>
  </si>
  <si>
    <t>Capacitación administrativa</t>
  </si>
  <si>
    <t>Libros y/o revistas (Material Bibliográfico)</t>
  </si>
  <si>
    <t>Arrendamientos de espacios y alquiler de equipos</t>
  </si>
  <si>
    <t xml:space="preserve">Mantenimiento </t>
  </si>
  <si>
    <t>Presupuesto general año 2020</t>
  </si>
  <si>
    <t>Necesidad de presupuesto año 2020</t>
  </si>
  <si>
    <t>Recursos UTP inversión*
(Asignación presupuestal 2020)</t>
  </si>
  <si>
    <r>
      <t xml:space="preserve">Total recursos por gestionar
</t>
    </r>
    <r>
      <rPr>
        <i/>
        <sz val="9"/>
        <color theme="1"/>
        <rFont val="Arial Narrow"/>
        <family val="2"/>
      </rPr>
      <t xml:space="preserve">Fuentes de finaciación </t>
    </r>
    <r>
      <rPr>
        <b/>
        <i/>
        <sz val="9"/>
        <color theme="1"/>
        <rFont val="Arial Narrow"/>
        <family val="2"/>
      </rPr>
      <t xml:space="preserve">distintas </t>
    </r>
    <r>
      <rPr>
        <i/>
        <sz val="9"/>
        <color theme="1"/>
        <rFont val="Arial Narrow"/>
        <family val="2"/>
      </rPr>
      <t>a las otorgadas en el ppto institucional</t>
    </r>
    <r>
      <rPr>
        <b/>
        <sz val="11"/>
        <color theme="1"/>
        <rFont val="Arial Narrow"/>
        <family val="2"/>
      </rPr>
      <t xml:space="preserve">
(2020)</t>
    </r>
  </si>
  <si>
    <t>Presupuesto general año 2021</t>
  </si>
  <si>
    <t>Estimación de presupuesto año 2021</t>
  </si>
  <si>
    <t>Recursos UTP inversión*
(Asignación presupuestal 2021)</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</si>
  <si>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(2021)</t>
    </r>
  </si>
  <si>
    <t>Presupuesto general año 2022</t>
  </si>
  <si>
    <t>Estimación de presupuesto año 2022</t>
  </si>
  <si>
    <t>Recursos UTP inversión*
(Asignación presupuestal 2022)</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</si>
  <si>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(2022)</t>
    </r>
  </si>
  <si>
    <t>Presupuesto general año 2023</t>
  </si>
  <si>
    <t>Estimación de presupuesto año 2023</t>
  </si>
  <si>
    <t>Recursos UTP inversión*
(Asignación presupuestal 2023)</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</si>
  <si>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(2023)</t>
    </r>
  </si>
  <si>
    <t>Presupuesto general año 2024</t>
  </si>
  <si>
    <t>Estimación de presupuesto año 2024</t>
  </si>
  <si>
    <t>Recursos UTP inversión*
(Asignación presupuestal 2024)</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</si>
  <si>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(2024)</t>
    </r>
  </si>
  <si>
    <t>Presupuesto general año 2025</t>
  </si>
  <si>
    <t>Estimación de presupuesto año 2025</t>
  </si>
  <si>
    <t>Recursos UTP inversión
(Asignación presupuestal 2025)</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</si>
  <si>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(2025)</t>
    </r>
  </si>
  <si>
    <t>Presupuesto general plurianual 2020 - 2025 (Pesos)</t>
  </si>
  <si>
    <t>Total
2020 - 2025</t>
  </si>
  <si>
    <t>Recursos UTP inversión
(Asignación presupuestal 2020 - 2025)</t>
  </si>
  <si>
    <t>Total recursos por gestionar
(2020 - 2025)</t>
  </si>
  <si>
    <t>Identificación de posibles fuentes de financiación del proyecto (seleccione con una X)</t>
  </si>
  <si>
    <t>Sistema General de Regalías SGR</t>
  </si>
  <si>
    <t>Otro ¿cuál?</t>
  </si>
  <si>
    <t>Plan operativo 1. RUN - Red Risaralda Universitaria  - Clúster de Educación Superior</t>
  </si>
  <si>
    <t>Plan operativo 2. Conceptualización y difusión del sentido de la movilización Social</t>
  </si>
  <si>
    <t>Plan operativo 3. Generación y Gestión de acuerdos de trabajo - Políticas Públicas gestionadas, proyectos estructurales y de alto impacto </t>
  </si>
  <si>
    <t>Plan operativo 4. Red de Nodos de Innovación, Ciencia y Tecnología</t>
  </si>
  <si>
    <t>Convocar la Asamblea  General (2 al año), consolidar los informes de gestion requeridos.</t>
  </si>
  <si>
    <t>Restos de Transformacion Social con los modelos de C7: Protocolo para la operacion de proyectos en red.
C3. Ruta unificada de practicas de intervencion en primera infancia con las IES
C4. Habilidades para la vida y compentencias Socioemocionles con la Escuela de  Liderazgo, y 
C2. Acuerdos por el Desarrollo de Risaralda (Antes Pactos)
Definir Plan de acción, intervención integral  para cada uno de los Proyectos/Propuestas en articulacion con al red de aliados</t>
  </si>
  <si>
    <t xml:space="preserve">Nota: El portafolio de proyectos se construye de acuerdo con el horizonte de tiempo del período Rectoral (2020 -2023), por lo tanto, se proyectaron las metas de los proyectos al año 2025 mientras se surtía el proceso de elección de Rector.  Una vez elegido, se realizará el proceso de fortalecimiento del PDI y actualización/formulación de proyectos articulados al nuevo periodo Rectoral para el período 2025 - 2028 (fecha límite: 25 de junio de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</si>
</sst>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 #,##0_-;\-&quot;$&quot;\ * #,##0_-;_-&quot;$&quot;\ * &quot;-&quot;_-;_-@_-"/>
    <numFmt numFmtId="164" formatCode="_(&quot;$&quot;\ * #,##0.00_);_(&quot;$&quot;\ * \(#,##0.00\);_(&quot;$&quot;\ * &quot;-&quot;??_);_(@_)"/>
    <numFmt numFmtId="165" formatCode="_(* #,##0.00_);_(* \(#,##0.00\);_(* &quot;-&quot;??_);_(@_)"/>
    <numFmt numFmtId="166" formatCode="&quot;$&quot;\ #,##0"/>
    <numFmt numFmtId="167" formatCode="_(&quot;$&quot;\ * #,##0_);_(&quot;$&quot;\ * \(#,##0\);_(&quot;$&quot;\ * &quot;-&quot;??_);_(@_)"/>
    <numFmt numFmtId="168" formatCode="_(* #,##0_);_(* \(#,##0\);_(* &quot;-&quot;??_);_(@_)"/>
    <numFmt numFmtId="169" formatCode="0.0%"/>
    <numFmt numFmtId="170" formatCode="0.0"/>
    <numFmt numFmtId="171" formatCode="_-&quot;$&quot;\ * #,##0.0_-;\-&quot;$&quot;\ * #,##0.0_-;_-&quot;$&quot;\ * &quot;-&quot;_-;_-@_-"/>
    <numFmt numFmtId="172" formatCode="&quot;$&quot;\ #,##0.00"/>
    <numFmt numFmtId="173" formatCode="_-&quot;$&quot;\ * #,##0.000_-;\-&quot;$&quot;\ * #,##0.000_-;_-&quot;$&quot;\ * &quot;-&quot;_-;_-@_-"/>
    <numFmt numFmtId="174" formatCode="d/m/yyyy"/>
  </numFmts>
  <fonts count="64">
    <font>
      <sz val="11"/>
      <color theme="1"/>
      <name val="Calibri"/>
      <family val="2"/>
      <scheme val="minor"/>
    </font>
    <font>
      <b/>
      <sz val="11"/>
      <color indexed="8"/>
      <name val="Arial Narrow"/>
      <family val="2"/>
    </font>
    <font>
      <sz val="11"/>
      <color indexed="8"/>
      <name val="Arial Narrow"/>
      <family val="2"/>
    </font>
    <font>
      <sz val="10"/>
      <name val="Arial"/>
      <family val="2"/>
    </font>
    <font>
      <b/>
      <sz val="11"/>
      <name val="Arial"/>
      <family val="2"/>
    </font>
    <font>
      <sz val="11"/>
      <color indexed="8"/>
      <name val="Calibri"/>
      <family val="2"/>
    </font>
    <font>
      <sz val="11"/>
      <color indexed="8"/>
      <name val="Calibri"/>
      <family val="2"/>
    </font>
    <font>
      <b/>
      <sz val="11"/>
      <color indexed="8"/>
      <name val="Calibri"/>
      <family val="2"/>
      <scheme val="minor"/>
    </font>
    <font>
      <b/>
      <sz val="11"/>
      <color theme="1"/>
      <name val="Arial Narrow"/>
      <family val="2"/>
    </font>
    <font>
      <sz val="11"/>
      <color indexed="8"/>
      <name val="Calibri"/>
      <family val="2"/>
      <scheme val="minor"/>
    </font>
    <font>
      <b/>
      <sz val="11"/>
      <color theme="1"/>
      <name val="Calibri"/>
      <family val="2"/>
      <scheme val="minor"/>
    </font>
    <font>
      <b/>
      <sz val="11"/>
      <name val="Calibri"/>
      <family val="2"/>
      <scheme val="minor"/>
    </font>
    <font>
      <b/>
      <sz val="8"/>
      <color theme="0"/>
      <name val="Calibri"/>
      <family val="2"/>
      <scheme val="minor"/>
    </font>
    <font>
      <b/>
      <sz val="11"/>
      <color theme="0"/>
      <name val="Arial"/>
      <family val="2"/>
    </font>
    <font>
      <i/>
      <sz val="11"/>
      <color theme="1"/>
      <name val="Calibri"/>
      <family val="2"/>
      <scheme val="minor"/>
    </font>
    <font>
      <sz val="11"/>
      <color theme="1"/>
      <name val="Calibri"/>
      <family val="2"/>
      <scheme val="minor"/>
    </font>
    <font>
      <b/>
      <sz val="11"/>
      <color theme="0"/>
      <name val="Calibri"/>
      <family val="2"/>
      <scheme val="minor"/>
    </font>
    <font>
      <sz val="11"/>
      <color theme="1"/>
      <name val="Arial Narrow"/>
      <family val="2"/>
    </font>
    <font>
      <sz val="11"/>
      <name val="Arial Narrow"/>
      <family val="2"/>
    </font>
    <font>
      <b/>
      <sz val="11"/>
      <name val="Arial Narrow"/>
      <family val="2"/>
    </font>
    <font>
      <sz val="11"/>
      <color theme="0"/>
      <name val="Calibri"/>
      <family val="2"/>
      <scheme val="minor"/>
    </font>
    <font>
      <sz val="9"/>
      <color theme="1"/>
      <name val="Calibri"/>
      <family val="2"/>
      <scheme val="minor"/>
    </font>
    <font>
      <b/>
      <sz val="9"/>
      <color indexed="8"/>
      <name val="Calibri"/>
      <family val="2"/>
      <scheme val="minor"/>
    </font>
    <font>
      <sz val="11"/>
      <color rgb="FF000000"/>
      <name val="Arial Narrow"/>
      <family val="2"/>
    </font>
    <font>
      <sz val="11"/>
      <name val="Calibri"/>
      <family val="2"/>
      <scheme val="minor"/>
    </font>
    <font>
      <sz val="9"/>
      <color indexed="8"/>
      <name val="Calibri"/>
      <family val="2"/>
      <scheme val="minor"/>
    </font>
    <font>
      <sz val="9"/>
      <name val="Calibri"/>
      <family val="2"/>
      <scheme val="minor"/>
    </font>
    <font>
      <vertAlign val="subscript"/>
      <sz val="9"/>
      <name val="Calibri"/>
      <family val="2"/>
      <scheme val="minor"/>
    </font>
    <font>
      <sz val="9"/>
      <color rgb="FF000000"/>
      <name val="Calibri"/>
      <family val="2"/>
      <scheme val="minor"/>
    </font>
    <font>
      <sz val="9"/>
      <color indexed="63"/>
      <name val="Calibri"/>
      <family val="2"/>
      <scheme val="minor"/>
    </font>
    <font>
      <b/>
      <sz val="11"/>
      <color rgb="FF000000"/>
      <name val="Arial Narrow"/>
      <family val="2"/>
    </font>
    <font>
      <sz val="10"/>
      <color indexed="8"/>
      <name val="Arial Narrow"/>
      <family val="2"/>
    </font>
    <font>
      <sz val="11"/>
      <color rgb="FF222222"/>
      <name val="Arial Narrow"/>
      <family val="2"/>
    </font>
    <font>
      <b/>
      <i/>
      <sz val="11"/>
      <name val="Arial Narrow"/>
      <family val="2"/>
    </font>
    <font>
      <b/>
      <sz val="9"/>
      <color indexed="81"/>
      <name val="Tahoma"/>
      <family val="2"/>
    </font>
    <font>
      <sz val="9"/>
      <color indexed="81"/>
      <name val="Tahoma"/>
      <family val="2"/>
    </font>
    <font>
      <b/>
      <sz val="12"/>
      <color indexed="8"/>
      <name val="Arial Narrow"/>
      <family val="2"/>
    </font>
    <font>
      <b/>
      <sz val="14"/>
      <color indexed="8"/>
      <name val="Arial Narrow"/>
      <family val="2"/>
    </font>
    <font>
      <sz val="11"/>
      <color theme="3" tint="-0.499984740745262"/>
      <name val="Calibri"/>
      <family val="2"/>
      <scheme val="minor"/>
    </font>
    <font>
      <sz val="11"/>
      <color rgb="FFFF0000"/>
      <name val="Calibri"/>
      <family val="2"/>
      <scheme val="minor"/>
    </font>
    <font>
      <b/>
      <sz val="11"/>
      <color rgb="FF0D4808"/>
      <name val="Calibri"/>
      <family val="2"/>
      <scheme val="minor"/>
    </font>
    <font>
      <sz val="11"/>
      <color rgb="FF167C0E"/>
      <name val="Calibri"/>
      <family val="2"/>
      <scheme val="minor"/>
    </font>
    <font>
      <b/>
      <sz val="10"/>
      <color indexed="8"/>
      <name val="Calibri"/>
      <family val="2"/>
      <scheme val="minor"/>
    </font>
    <font>
      <sz val="8"/>
      <color indexed="8"/>
      <name val="Calibri"/>
      <family val="2"/>
      <scheme val="minor"/>
    </font>
    <font>
      <b/>
      <sz val="11"/>
      <color rgb="FFFF0000"/>
      <name val="Calibri"/>
      <family val="2"/>
      <scheme val="minor"/>
    </font>
    <font>
      <sz val="11"/>
      <color rgb="FF198E10"/>
      <name val="Calibri"/>
      <family val="2"/>
      <scheme val="minor"/>
    </font>
    <font>
      <sz val="11"/>
      <color theme="0" tint="-4.9989318521683403E-2"/>
      <name val="Calibri"/>
      <family val="2"/>
      <scheme val="minor"/>
    </font>
    <font>
      <sz val="11"/>
      <color theme="5" tint="-0.499984740745262"/>
      <name val="Calibri"/>
      <family val="2"/>
      <scheme val="minor"/>
    </font>
    <font>
      <b/>
      <sz val="12"/>
      <name val="Calibri"/>
      <family val="2"/>
      <scheme val="minor"/>
    </font>
    <font>
      <sz val="11"/>
      <color theme="0"/>
      <name val="Arial Narrow"/>
      <family val="2"/>
    </font>
    <font>
      <sz val="11"/>
      <color theme="8"/>
      <name val="Arial Narrow"/>
      <family val="2"/>
    </font>
    <font>
      <sz val="11"/>
      <color theme="5"/>
      <name val="Arial Narrow"/>
      <family val="2"/>
    </font>
    <font>
      <sz val="11"/>
      <color rgb="FF000000"/>
      <name val="Arial Narrow"/>
      <family val="2"/>
    </font>
    <font>
      <sz val="11"/>
      <color theme="1"/>
      <name val="Arial Narrow"/>
      <family val="2"/>
    </font>
    <font>
      <b/>
      <u/>
      <sz val="11"/>
      <color rgb="FF000000"/>
      <name val="Arial Narrow"/>
      <family val="2"/>
    </font>
    <font>
      <b/>
      <sz val="11"/>
      <color rgb="FFFF0000"/>
      <name val="Arial Narrow"/>
      <family val="2"/>
    </font>
    <font>
      <sz val="11"/>
      <color theme="1"/>
      <name val="&quot;Arial Narrow&quot;"/>
    </font>
    <font>
      <sz val="11"/>
      <color theme="1"/>
      <name val="Calibri"/>
      <family val="2"/>
    </font>
    <font>
      <sz val="11"/>
      <color theme="1"/>
      <name val="Arial Narrow"/>
      <family val="2"/>
    </font>
    <font>
      <sz val="10"/>
      <color theme="1"/>
      <name val="Arial Narrow"/>
      <family val="2"/>
    </font>
    <font>
      <b/>
      <sz val="10"/>
      <color theme="1"/>
      <name val="Arial Narrow"/>
      <family val="2"/>
    </font>
    <font>
      <i/>
      <sz val="9"/>
      <color theme="1"/>
      <name val="Arial Narrow"/>
      <family val="2"/>
    </font>
    <font>
      <b/>
      <i/>
      <sz val="9"/>
      <color theme="1"/>
      <name val="Arial Narrow"/>
      <family val="2"/>
    </font>
    <font>
      <b/>
      <sz val="11"/>
      <color theme="0"/>
      <name val="Arial Narrow"/>
      <family val="2"/>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patternFill>
    </fill>
    <fill>
      <patternFill patternType="solid">
        <fgColor theme="4" tint="0.79998168889431442"/>
        <bgColor indexed="64"/>
      </patternFill>
    </fill>
    <fill>
      <patternFill patternType="solid">
        <fgColor theme="4"/>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rgb="FF167C0E"/>
        <bgColor indexed="64"/>
      </patternFill>
    </fill>
    <fill>
      <patternFill patternType="solid">
        <fgColor rgb="FF0D4808"/>
        <bgColor indexed="64"/>
      </patternFill>
    </fill>
    <fill>
      <patternFill patternType="solid">
        <fgColor rgb="FFBDF296"/>
        <bgColor indexed="64"/>
      </patternFill>
    </fill>
    <fill>
      <patternFill patternType="solid">
        <fgColor rgb="FFDAF8C4"/>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9EB5B"/>
        <bgColor indexed="64"/>
      </patternFill>
    </fill>
    <fill>
      <patternFill patternType="solid">
        <fgColor rgb="FF92E951"/>
        <bgColor indexed="64"/>
      </patternFill>
    </fill>
    <fill>
      <patternFill patternType="solid">
        <fgColor rgb="FFB0EF81"/>
        <bgColor indexed="64"/>
      </patternFill>
    </fill>
    <fill>
      <patternFill patternType="solid">
        <fgColor theme="6" tint="0.79998168889431442"/>
        <bgColor indexed="64"/>
      </patternFill>
    </fill>
    <fill>
      <patternFill patternType="solid">
        <fgColor theme="0"/>
        <bgColor rgb="FFDEEAF6"/>
      </patternFill>
    </fill>
    <fill>
      <patternFill patternType="solid">
        <fgColor theme="0"/>
        <bgColor rgb="FFC5E0B3"/>
      </patternFill>
    </fill>
    <fill>
      <patternFill patternType="solid">
        <fgColor rgb="FFFFFFFF"/>
        <bgColor rgb="FFFFFFFF"/>
      </patternFill>
    </fill>
    <fill>
      <patternFill patternType="solid">
        <fgColor theme="0"/>
        <bgColor theme="0"/>
      </patternFill>
    </fill>
    <fill>
      <patternFill patternType="solid">
        <fgColor rgb="FFFFFFFF"/>
        <bgColor indexed="64"/>
      </patternFill>
    </fill>
    <fill>
      <patternFill patternType="solid">
        <fgColor rgb="FF17830F"/>
        <bgColor indexed="64"/>
      </patternFill>
    </fill>
    <fill>
      <patternFill patternType="solid">
        <fgColor theme="0" tint="-0.249977111117893"/>
        <bgColor indexed="64"/>
      </patternFill>
    </fill>
    <fill>
      <patternFill patternType="solid">
        <fgColor rgb="FFE2E2E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1"/>
      </left>
      <right style="thin">
        <color theme="0"/>
      </right>
      <top style="thin">
        <color theme="1"/>
      </top>
      <bottom style="thin">
        <color theme="1"/>
      </bottom>
      <diagonal/>
    </border>
    <border>
      <left style="thin">
        <color theme="0"/>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indexed="64"/>
      </left>
      <right/>
      <top/>
      <bottom style="thin">
        <color indexed="64"/>
      </bottom>
      <diagonal/>
    </border>
    <border>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thin">
        <color rgb="FF000000"/>
      </right>
      <top/>
      <bottom/>
      <diagonal/>
    </border>
    <border>
      <left/>
      <right/>
      <top style="thin">
        <color rgb="FF000000"/>
      </top>
      <bottom style="thin">
        <color rgb="FF000000"/>
      </bottom>
      <diagonal/>
    </border>
    <border>
      <left/>
      <right style="thin">
        <color indexed="64"/>
      </right>
      <top/>
      <bottom style="thin">
        <color indexed="64"/>
      </bottom>
      <diagonal/>
    </border>
    <border>
      <left style="double">
        <color theme="0"/>
      </left>
      <right/>
      <top style="double">
        <color theme="0"/>
      </top>
      <bottom style="double">
        <color theme="0"/>
      </bottom>
      <diagonal/>
    </border>
    <border>
      <left style="double">
        <color theme="0"/>
      </left>
      <right style="double">
        <color theme="0"/>
      </right>
      <top style="double">
        <color theme="0"/>
      </top>
      <bottom style="double">
        <color theme="0"/>
      </bottom>
      <diagonal/>
    </border>
    <border>
      <left style="double">
        <color theme="0"/>
      </left>
      <right/>
      <top style="double">
        <color theme="0"/>
      </top>
      <bottom/>
      <diagonal/>
    </border>
    <border>
      <left/>
      <right style="double">
        <color theme="0"/>
      </right>
      <top style="double">
        <color theme="0"/>
      </top>
      <bottom/>
      <diagonal/>
    </border>
    <border>
      <left style="double">
        <color theme="0"/>
      </left>
      <right style="thin">
        <color theme="0"/>
      </right>
      <top style="double">
        <color theme="0"/>
      </top>
      <bottom style="double">
        <color theme="0"/>
      </bottom>
      <diagonal/>
    </border>
    <border>
      <left style="thin">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double">
        <color theme="0"/>
      </left>
      <right/>
      <top/>
      <bottom/>
      <diagonal/>
    </border>
    <border>
      <left/>
      <right/>
      <top style="double">
        <color theme="0"/>
      </top>
      <bottom/>
      <diagonal/>
    </border>
    <border>
      <left style="thin">
        <color theme="0"/>
      </left>
      <right/>
      <top style="double">
        <color theme="0"/>
      </top>
      <bottom style="double">
        <color theme="0"/>
      </bottom>
      <diagonal/>
    </border>
    <border>
      <left/>
      <right/>
      <top style="double">
        <color theme="0"/>
      </top>
      <bottom style="double">
        <color theme="0"/>
      </bottom>
      <diagonal/>
    </border>
    <border>
      <left style="double">
        <color theme="0"/>
      </left>
      <right style="thin">
        <color theme="0"/>
      </right>
      <top/>
      <bottom style="double">
        <color theme="0"/>
      </bottom>
      <diagonal/>
    </border>
    <border>
      <left style="thin">
        <color theme="0"/>
      </left>
      <right style="double">
        <color theme="0"/>
      </right>
      <top/>
      <bottom style="double">
        <color theme="0"/>
      </bottom>
      <diagonal/>
    </border>
    <border>
      <left style="double">
        <color theme="0"/>
      </left>
      <right style="double">
        <color theme="0"/>
      </right>
      <top/>
      <bottom style="double">
        <color theme="0"/>
      </bottom>
      <diagonal/>
    </border>
    <border>
      <left style="thin">
        <color theme="0"/>
      </left>
      <right style="thin">
        <color theme="0"/>
      </right>
      <top style="double">
        <color theme="0"/>
      </top>
      <bottom style="double">
        <color theme="0"/>
      </bottom>
      <diagonal/>
    </border>
    <border>
      <left style="double">
        <color theme="0"/>
      </left>
      <right style="double">
        <color theme="0"/>
      </right>
      <top/>
      <bottom/>
      <diagonal/>
    </border>
    <border>
      <left style="double">
        <color theme="0"/>
      </left>
      <right style="thin">
        <color theme="0"/>
      </right>
      <top style="double">
        <color theme="0"/>
      </top>
      <bottom style="thin">
        <color indexed="64"/>
      </bottom>
      <diagonal/>
    </border>
    <border>
      <left style="medium">
        <color rgb="FF0D4808"/>
      </left>
      <right/>
      <top style="medium">
        <color rgb="FF0D4808"/>
      </top>
      <bottom/>
      <diagonal/>
    </border>
    <border>
      <left/>
      <right/>
      <top style="medium">
        <color rgb="FF0D4808"/>
      </top>
      <bottom/>
      <diagonal/>
    </border>
    <border>
      <left/>
      <right style="medium">
        <color rgb="FF0D4808"/>
      </right>
      <top style="medium">
        <color rgb="FF0D4808"/>
      </top>
      <bottom/>
      <diagonal/>
    </border>
    <border>
      <left style="medium">
        <color rgb="FF0D4808"/>
      </left>
      <right/>
      <top/>
      <bottom style="medium">
        <color rgb="FF0D4808"/>
      </bottom>
      <diagonal/>
    </border>
    <border>
      <left/>
      <right/>
      <top/>
      <bottom style="medium">
        <color rgb="FF0D4808"/>
      </bottom>
      <diagonal/>
    </border>
    <border>
      <left/>
      <right style="medium">
        <color rgb="FF0D4808"/>
      </right>
      <top/>
      <bottom style="medium">
        <color rgb="FF0D4808"/>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s>
  <cellStyleXfs count="13">
    <xf numFmtId="0" fontId="0" fillId="0" borderId="0"/>
    <xf numFmtId="165" fontId="6" fillId="0" borderId="0" applyFont="0" applyFill="0" applyBorder="0" applyAlignment="0" applyProtection="0"/>
    <xf numFmtId="164" fontId="6" fillId="0" borderId="0" applyFont="0" applyFill="0" applyBorder="0" applyAlignment="0" applyProtection="0"/>
    <xf numFmtId="0" fontId="3" fillId="0" borderId="0"/>
    <xf numFmtId="9" fontId="5" fillId="0" borderId="0" applyFont="0" applyFill="0" applyBorder="0" applyAlignment="0" applyProtection="0"/>
    <xf numFmtId="9" fontId="3"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0" fontId="3" fillId="0" borderId="0"/>
    <xf numFmtId="0" fontId="20" fillId="8" borderId="0" applyNumberFormat="0" applyBorder="0" applyAlignment="0" applyProtection="0"/>
    <xf numFmtId="165" fontId="5" fillId="0" borderId="0" applyFont="0" applyFill="0" applyBorder="0" applyAlignment="0" applyProtection="0"/>
    <xf numFmtId="42" fontId="15" fillId="0" borderId="0" applyFont="0" applyFill="0" applyBorder="0" applyAlignment="0" applyProtection="0"/>
    <xf numFmtId="164" fontId="5" fillId="0" borderId="0" applyFont="0" applyFill="0" applyBorder="0" applyAlignment="0" applyProtection="0"/>
  </cellStyleXfs>
  <cellXfs count="988">
    <xf numFmtId="0" fontId="0" fillId="0" borderId="0" xfId="0"/>
    <xf numFmtId="0" fontId="1" fillId="0" borderId="0" xfId="0" applyFont="1" applyBorder="1" applyAlignment="1" applyProtection="1">
      <alignment horizontal="center"/>
    </xf>
    <xf numFmtId="0" fontId="2" fillId="0" borderId="0" xfId="0" applyFont="1" applyProtection="1"/>
    <xf numFmtId="0" fontId="0" fillId="4" borderId="0" xfId="0" applyFill="1"/>
    <xf numFmtId="0" fontId="0" fillId="4" borderId="0" xfId="0" applyFont="1" applyFill="1" applyProtection="1"/>
    <xf numFmtId="0" fontId="10" fillId="4" borderId="0" xfId="0" applyFont="1" applyFill="1" applyBorder="1" applyAlignment="1" applyProtection="1">
      <alignment vertical="center" wrapText="1"/>
    </xf>
    <xf numFmtId="0" fontId="9" fillId="0" borderId="0" xfId="0" applyFont="1" applyAlignment="1" applyProtection="1">
      <alignment wrapText="1"/>
    </xf>
    <xf numFmtId="0" fontId="9" fillId="0" borderId="0" xfId="0" applyFont="1" applyProtection="1"/>
    <xf numFmtId="0" fontId="9" fillId="2" borderId="0" xfId="0" applyFont="1" applyFill="1" applyProtection="1"/>
    <xf numFmtId="0" fontId="9" fillId="2" borderId="0" xfId="0" applyFont="1" applyFill="1" applyAlignment="1" applyProtection="1">
      <alignment wrapText="1"/>
    </xf>
    <xf numFmtId="0" fontId="0" fillId="2" borderId="0" xfId="0" applyFont="1" applyFill="1" applyProtection="1"/>
    <xf numFmtId="0" fontId="0" fillId="2" borderId="0" xfId="0" applyFont="1" applyFill="1" applyBorder="1" applyProtection="1"/>
    <xf numFmtId="0" fontId="7" fillId="0" borderId="0" xfId="0" applyFont="1" applyBorder="1" applyAlignment="1" applyProtection="1">
      <alignment horizontal="center" vertical="center"/>
    </xf>
    <xf numFmtId="0" fontId="0" fillId="3" borderId="0" xfId="0" applyFont="1" applyFill="1" applyProtection="1"/>
    <xf numFmtId="0" fontId="0" fillId="0" borderId="0" xfId="0" applyFont="1" applyProtection="1"/>
    <xf numFmtId="0" fontId="7" fillId="0" borderId="0" xfId="0" applyFont="1" applyBorder="1" applyAlignment="1" applyProtection="1">
      <alignment horizontal="center" vertical="center" wrapText="1"/>
    </xf>
    <xf numFmtId="0" fontId="0" fillId="3" borderId="0" xfId="0" applyFont="1" applyFill="1" applyBorder="1" applyProtection="1"/>
    <xf numFmtId="0" fontId="17" fillId="0" borderId="0" xfId="0" applyFont="1" applyProtection="1"/>
    <xf numFmtId="0" fontId="17" fillId="0" borderId="0" xfId="0" applyFont="1" applyAlignment="1" applyProtection="1">
      <alignment horizontal="center"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 fillId="0" borderId="0" xfId="0" applyFont="1" applyBorder="1" applyAlignment="1" applyProtection="1">
      <alignment vertical="center"/>
    </xf>
    <xf numFmtId="0" fontId="2" fillId="0" borderId="0" xfId="0" applyFont="1" applyAlignment="1" applyProtection="1">
      <alignment horizontal="center" vertic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center" vertical="center" wrapText="1"/>
    </xf>
    <xf numFmtId="0" fontId="2" fillId="0" borderId="0" xfId="0" applyFont="1" applyAlignment="1" applyProtection="1">
      <alignment wrapText="1"/>
    </xf>
    <xf numFmtId="0" fontId="1" fillId="0" borderId="0" xfId="0" applyFont="1" applyFill="1" applyBorder="1" applyAlignment="1" applyProtection="1">
      <alignment wrapText="1"/>
    </xf>
    <xf numFmtId="0" fontId="1" fillId="2" borderId="0" xfId="0" applyFont="1" applyFill="1" applyBorder="1" applyAlignment="1" applyProtection="1">
      <alignment horizontal="center" vertical="center" wrapText="1"/>
    </xf>
    <xf numFmtId="0" fontId="2" fillId="2" borderId="0" xfId="0" applyFont="1" applyFill="1" applyBorder="1" applyProtection="1"/>
    <xf numFmtId="0" fontId="1" fillId="2" borderId="0" xfId="0" applyFont="1" applyFill="1" applyBorder="1" applyAlignment="1" applyProtection="1">
      <alignment wrapText="1"/>
    </xf>
    <xf numFmtId="0" fontId="2" fillId="0" borderId="0" xfId="0" applyFont="1" applyBorder="1" applyProtection="1"/>
    <xf numFmtId="0" fontId="2" fillId="0" borderId="0" xfId="0" applyFont="1" applyAlignment="1" applyProtection="1">
      <alignment horizontal="left"/>
    </xf>
    <xf numFmtId="0" fontId="1" fillId="2" borderId="0" xfId="0" applyFont="1" applyFill="1" applyBorder="1" applyAlignment="1" applyProtection="1">
      <alignment horizontal="center" vertical="center" textRotation="90" wrapText="1"/>
    </xf>
    <xf numFmtId="0" fontId="2" fillId="2" borderId="0" xfId="0" applyFont="1" applyFill="1" applyProtection="1"/>
    <xf numFmtId="0" fontId="1" fillId="2" borderId="0" xfId="0" applyFont="1" applyFill="1" applyBorder="1" applyAlignment="1" applyProtection="1">
      <alignment horizontal="center" wrapText="1"/>
    </xf>
    <xf numFmtId="0" fontId="2" fillId="0" borderId="0" xfId="0" applyFont="1" applyBorder="1" applyAlignment="1" applyProtection="1"/>
    <xf numFmtId="0" fontId="2" fillId="0" borderId="0" xfId="0" applyFont="1" applyBorder="1" applyAlignment="1" applyProtection="1">
      <alignment horizontal="center"/>
    </xf>
    <xf numFmtId="0" fontId="1" fillId="0" borderId="0" xfId="0" applyFont="1" applyFill="1" applyBorder="1" applyAlignment="1" applyProtection="1">
      <alignment horizontal="center" vertical="center" textRotation="90" wrapText="1"/>
    </xf>
    <xf numFmtId="0" fontId="2" fillId="0" borderId="0" xfId="0" applyFont="1" applyFill="1" applyProtection="1"/>
    <xf numFmtId="0" fontId="2" fillId="0" borderId="0" xfId="0" applyFont="1" applyFill="1" applyBorder="1" applyProtection="1"/>
    <xf numFmtId="0" fontId="2" fillId="2" borderId="0" xfId="0" applyFont="1" applyFill="1" applyBorder="1" applyAlignment="1" applyProtection="1">
      <alignment wrapText="1"/>
    </xf>
    <xf numFmtId="0" fontId="18" fillId="0" borderId="1" xfId="0" applyFont="1" applyBorder="1" applyAlignment="1" applyProtection="1">
      <alignment horizontal="center" vertical="center" wrapText="1"/>
      <protection locked="0"/>
    </xf>
    <xf numFmtId="1" fontId="2" fillId="0" borderId="1" xfId="4" applyNumberFormat="1" applyFont="1" applyBorder="1" applyAlignment="1" applyProtection="1">
      <alignment horizontal="center" vertical="center" wrapText="1"/>
      <protection locked="0"/>
    </xf>
    <xf numFmtId="0" fontId="2" fillId="2" borderId="0" xfId="0" applyFont="1" applyFill="1" applyAlignment="1" applyProtection="1">
      <alignment horizontal="center" vertical="center"/>
    </xf>
    <xf numFmtId="0" fontId="2" fillId="2" borderId="0" xfId="0" applyFont="1" applyFill="1" applyAlignment="1" applyProtection="1">
      <alignment horizontal="center" vertical="center" wrapText="1"/>
    </xf>
    <xf numFmtId="0" fontId="2" fillId="2" borderId="0" xfId="0" applyFont="1" applyFill="1" applyBorder="1" applyAlignment="1" applyProtection="1">
      <alignment horizontal="center" vertical="center"/>
    </xf>
    <xf numFmtId="0" fontId="17" fillId="2" borderId="0" xfId="0" applyFont="1" applyFill="1" applyProtection="1"/>
    <xf numFmtId="0" fontId="17" fillId="2" borderId="0" xfId="0" applyFont="1" applyFill="1" applyBorder="1" applyProtection="1"/>
    <xf numFmtId="0" fontId="2" fillId="2" borderId="0" xfId="0" applyFont="1" applyFill="1" applyBorder="1" applyAlignment="1" applyProtection="1">
      <alignment vertical="center" wrapText="1"/>
    </xf>
    <xf numFmtId="0" fontId="17" fillId="2" borderId="1" xfId="0" applyFont="1" applyFill="1" applyBorder="1" applyAlignment="1" applyProtection="1">
      <alignment horizontal="center" vertical="center" wrapText="1"/>
      <protection locked="0"/>
    </xf>
    <xf numFmtId="0" fontId="1" fillId="2" borderId="0" xfId="0" applyFont="1" applyFill="1" applyBorder="1" applyAlignment="1" applyProtection="1">
      <alignment vertical="center" wrapText="1"/>
    </xf>
    <xf numFmtId="166" fontId="1"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7" fillId="2" borderId="0" xfId="0" applyFont="1" applyFill="1" applyAlignment="1" applyProtection="1">
      <alignment horizontal="center" vertical="center"/>
    </xf>
    <xf numFmtId="0" fontId="17" fillId="3" borderId="0" xfId="0" applyFont="1" applyFill="1" applyProtection="1"/>
    <xf numFmtId="0" fontId="1" fillId="5" borderId="1" xfId="0" applyFont="1" applyFill="1" applyBorder="1" applyAlignment="1" applyProtection="1">
      <alignment horizontal="center" vertical="center" wrapText="1"/>
    </xf>
    <xf numFmtId="0" fontId="1" fillId="5" borderId="4" xfId="0" applyFont="1" applyFill="1" applyBorder="1" applyAlignment="1" applyProtection="1">
      <alignment horizontal="center" vertical="center" wrapText="1"/>
    </xf>
    <xf numFmtId="0" fontId="1" fillId="5" borderId="4" xfId="0" applyFont="1" applyFill="1" applyBorder="1" applyAlignment="1" applyProtection="1">
      <alignment horizontal="center" vertical="center"/>
    </xf>
    <xf numFmtId="0" fontId="17" fillId="6" borderId="1" xfId="0" applyFont="1" applyFill="1" applyBorder="1" applyAlignment="1" applyProtection="1">
      <alignment horizontal="center" vertical="center" wrapText="1"/>
      <protection locked="0"/>
    </xf>
    <xf numFmtId="0" fontId="16" fillId="8" borderId="1" xfId="9" applyFont="1" applyBorder="1" applyAlignment="1"/>
    <xf numFmtId="0" fontId="10" fillId="0" borderId="1" xfId="0" applyFont="1" applyBorder="1" applyAlignment="1">
      <alignment vertical="center"/>
    </xf>
    <xf numFmtId="0" fontId="0" fillId="0" borderId="1" xfId="0" applyBorder="1" applyAlignment="1">
      <alignment vertical="center"/>
    </xf>
    <xf numFmtId="0" fontId="0" fillId="0" borderId="0" xfId="0" applyAlignment="1"/>
    <xf numFmtId="0" fontId="1" fillId="7" borderId="4" xfId="0" applyFont="1" applyFill="1" applyBorder="1" applyAlignment="1" applyProtection="1">
      <alignment horizontal="center" vertical="center"/>
    </xf>
    <xf numFmtId="0" fontId="10" fillId="9" borderId="10" xfId="0" applyFont="1" applyFill="1" applyBorder="1" applyAlignment="1">
      <alignment vertical="center"/>
    </xf>
    <xf numFmtId="0" fontId="1" fillId="0" borderId="9" xfId="0" applyFont="1" applyFill="1" applyBorder="1" applyAlignment="1" applyProtection="1">
      <alignment horizontal="center" vertical="center"/>
    </xf>
    <xf numFmtId="0" fontId="10" fillId="10" borderId="1" xfId="0" applyFont="1" applyFill="1" applyBorder="1" applyAlignment="1">
      <alignment horizontal="center"/>
    </xf>
    <xf numFmtId="0" fontId="0" fillId="0" borderId="1" xfId="0" applyBorder="1" applyAlignment="1">
      <alignment horizontal="left" vertical="center"/>
    </xf>
    <xf numFmtId="0" fontId="0" fillId="0" borderId="0" xfId="0" applyFill="1" applyBorder="1" applyAlignment="1">
      <alignment vertical="center"/>
    </xf>
    <xf numFmtId="0" fontId="21" fillId="0" borderId="0" xfId="0" applyFont="1"/>
    <xf numFmtId="0" fontId="22" fillId="5" borderId="1" xfId="0" applyFont="1" applyFill="1" applyBorder="1" applyAlignment="1" applyProtection="1">
      <alignment horizontal="center" vertical="center" wrapText="1"/>
    </xf>
    <xf numFmtId="0" fontId="22" fillId="5" borderId="1" xfId="0" applyFont="1" applyFill="1" applyBorder="1" applyAlignment="1" applyProtection="1">
      <alignment vertical="center" wrapText="1"/>
    </xf>
    <xf numFmtId="0" fontId="21" fillId="0" borderId="0" xfId="0" applyFont="1" applyFill="1" applyBorder="1" applyAlignment="1">
      <alignment vertical="center"/>
    </xf>
    <xf numFmtId="0" fontId="22" fillId="3" borderId="2" xfId="0" applyFont="1" applyFill="1" applyBorder="1" applyAlignment="1" applyProtection="1">
      <alignment vertical="center" wrapText="1"/>
    </xf>
    <xf numFmtId="0" fontId="22" fillId="3" borderId="4" xfId="0" applyFont="1" applyFill="1" applyBorder="1" applyAlignment="1" applyProtection="1">
      <alignment horizontal="left" vertical="center" wrapText="1" indent="1"/>
    </xf>
    <xf numFmtId="0" fontId="22" fillId="3" borderId="1" xfId="0" applyFont="1" applyFill="1" applyBorder="1" applyAlignment="1" applyProtection="1">
      <alignment horizontal="center" vertical="center" wrapText="1"/>
    </xf>
    <xf numFmtId="0" fontId="22" fillId="3" borderId="1" xfId="0" applyFont="1" applyFill="1" applyBorder="1" applyAlignment="1" applyProtection="1">
      <alignment horizontal="left" vertical="center" wrapText="1" indent="1"/>
    </xf>
    <xf numFmtId="10" fontId="22" fillId="0" borderId="1" xfId="0" applyNumberFormat="1" applyFont="1" applyBorder="1" applyAlignment="1" applyProtection="1">
      <alignment horizontal="center" vertical="center" wrapText="1"/>
      <protection locked="0"/>
    </xf>
    <xf numFmtId="0" fontId="25" fillId="3" borderId="2" xfId="0" applyFont="1" applyFill="1" applyBorder="1" applyAlignment="1" applyProtection="1">
      <alignment vertical="center" wrapText="1"/>
    </xf>
    <xf numFmtId="0" fontId="25" fillId="0" borderId="2" xfId="0" applyFont="1" applyBorder="1" applyAlignment="1" applyProtection="1">
      <alignment vertical="center" wrapText="1"/>
      <protection locked="0"/>
    </xf>
    <xf numFmtId="0" fontId="21" fillId="0" borderId="1"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1" xfId="0" applyNumberFormat="1" applyFont="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26" fillId="0" borderId="1" xfId="8" applyFont="1" applyFill="1" applyBorder="1" applyAlignment="1">
      <alignment horizontal="center" vertical="center" wrapText="1"/>
    </xf>
    <xf numFmtId="10" fontId="26" fillId="0" borderId="1" xfId="6" applyNumberFormat="1" applyFont="1" applyFill="1" applyBorder="1" applyAlignment="1">
      <alignment horizontal="center" vertical="center" wrapText="1"/>
    </xf>
    <xf numFmtId="0" fontId="25" fillId="0" borderId="1" xfId="0" applyFont="1" applyBorder="1" applyAlignment="1" applyProtection="1">
      <alignment vertical="center" wrapText="1"/>
      <protection locked="0"/>
    </xf>
    <xf numFmtId="0" fontId="21" fillId="0" borderId="1" xfId="0" applyFont="1" applyFill="1" applyBorder="1" applyAlignment="1">
      <alignment horizontal="center" vertical="center" wrapText="1"/>
    </xf>
    <xf numFmtId="10" fontId="21" fillId="0" borderId="1" xfId="0" applyNumberFormat="1" applyFont="1" applyFill="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169" fontId="25" fillId="0" borderId="1" xfId="0" applyNumberFormat="1" applyFont="1" applyBorder="1" applyAlignment="1" applyProtection="1">
      <alignment horizontal="center" vertical="center" wrapText="1"/>
      <protection locked="0"/>
    </xf>
    <xf numFmtId="9" fontId="25" fillId="0" borderId="1" xfId="0" applyNumberFormat="1" applyFont="1" applyBorder="1" applyAlignment="1" applyProtection="1">
      <alignment horizontal="center" vertical="center" wrapText="1"/>
      <protection locked="0"/>
    </xf>
    <xf numFmtId="9" fontId="25" fillId="0" borderId="1" xfId="0" applyNumberFormat="1" applyFont="1" applyFill="1" applyBorder="1" applyAlignment="1" applyProtection="1">
      <alignment horizontal="center" vertical="center" wrapText="1"/>
      <protection locked="0"/>
    </xf>
    <xf numFmtId="0" fontId="25" fillId="0" borderId="28" xfId="0" applyFont="1" applyBorder="1" applyAlignment="1" applyProtection="1">
      <alignment horizontal="center" vertical="center" wrapText="1"/>
      <protection locked="0"/>
    </xf>
    <xf numFmtId="0" fontId="28" fillId="0" borderId="23" xfId="0" applyFont="1" applyBorder="1" applyAlignment="1">
      <alignment horizontal="center" vertical="center" wrapText="1"/>
    </xf>
    <xf numFmtId="0" fontId="28" fillId="0" borderId="20" xfId="0" applyFont="1" applyBorder="1" applyAlignment="1">
      <alignment horizontal="center" vertical="center" wrapText="1"/>
    </xf>
    <xf numFmtId="1" fontId="28" fillId="0" borderId="23" xfId="0" applyNumberFormat="1" applyFont="1" applyBorder="1" applyAlignment="1">
      <alignment horizontal="center" vertical="center" wrapText="1"/>
    </xf>
    <xf numFmtId="9" fontId="28" fillId="0" borderId="23" xfId="0" applyNumberFormat="1" applyFont="1" applyBorder="1" applyAlignment="1">
      <alignment horizontal="center" vertical="center" wrapText="1"/>
    </xf>
    <xf numFmtId="0" fontId="26" fillId="0" borderId="23" xfId="0" applyFont="1" applyBorder="1" applyAlignment="1">
      <alignment horizontal="center" vertical="center" wrapText="1"/>
    </xf>
    <xf numFmtId="10" fontId="28" fillId="0" borderId="23" xfId="0" applyNumberFormat="1" applyFont="1" applyBorder="1" applyAlignment="1">
      <alignment horizontal="center" vertical="center" wrapText="1"/>
    </xf>
    <xf numFmtId="9" fontId="26" fillId="0" borderId="20" xfId="0" applyNumberFormat="1" applyFont="1" applyBorder="1" applyAlignment="1">
      <alignment horizontal="center" vertical="center" wrapText="1"/>
    </xf>
    <xf numFmtId="0" fontId="26" fillId="0" borderId="20" xfId="0" applyFont="1" applyBorder="1" applyAlignment="1">
      <alignment horizontal="center" vertical="center" wrapText="1"/>
    </xf>
    <xf numFmtId="0" fontId="26" fillId="0" borderId="20" xfId="0" applyNumberFormat="1" applyFont="1" applyBorder="1" applyAlignment="1">
      <alignment horizontal="center" vertical="center" wrapText="1"/>
    </xf>
    <xf numFmtId="0" fontId="28" fillId="0" borderId="25" xfId="0" applyFont="1" applyBorder="1" applyAlignment="1">
      <alignment horizontal="center" vertical="center" wrapText="1"/>
    </xf>
    <xf numFmtId="0" fontId="28" fillId="0" borderId="23" xfId="0" applyFont="1" applyFill="1" applyBorder="1" applyAlignment="1">
      <alignment horizontal="center" vertical="center" wrapText="1"/>
    </xf>
    <xf numFmtId="0" fontId="26" fillId="0" borderId="4" xfId="0" applyFont="1" applyBorder="1" applyAlignment="1" applyProtection="1">
      <alignment horizontal="center" vertical="center" wrapText="1"/>
      <protection locked="0"/>
    </xf>
    <xf numFmtId="9" fontId="26" fillId="0" borderId="1" xfId="0" applyNumberFormat="1" applyFont="1" applyBorder="1" applyAlignment="1" applyProtection="1">
      <alignment horizontal="center" vertical="center" wrapText="1"/>
      <protection locked="0"/>
    </xf>
    <xf numFmtId="10" fontId="25" fillId="0" borderId="1" xfId="0" applyNumberFormat="1" applyFont="1" applyBorder="1" applyAlignment="1" applyProtection="1">
      <alignment horizontal="center" vertical="center" wrapText="1"/>
      <protection locked="0"/>
    </xf>
    <xf numFmtId="0" fontId="26"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9" fontId="21" fillId="0" borderId="1" xfId="6" applyFont="1" applyBorder="1" applyAlignment="1" applyProtection="1">
      <alignment horizontal="center" vertical="center" wrapText="1"/>
      <protection locked="0"/>
    </xf>
    <xf numFmtId="9" fontId="21" fillId="0" borderId="1" xfId="6" applyFont="1" applyBorder="1" applyAlignment="1" applyProtection="1">
      <alignment horizontal="center" vertical="center"/>
      <protection locked="0"/>
    </xf>
    <xf numFmtId="9" fontId="26" fillId="0" borderId="1" xfId="6" applyFont="1" applyBorder="1" applyAlignment="1" applyProtection="1">
      <alignment horizontal="center" vertical="center"/>
      <protection locked="0"/>
    </xf>
    <xf numFmtId="0" fontId="7" fillId="11" borderId="1" xfId="0" applyFont="1" applyFill="1" applyBorder="1" applyAlignment="1" applyProtection="1">
      <alignment horizontal="center" vertical="center" wrapText="1"/>
    </xf>
    <xf numFmtId="0" fontId="0" fillId="12" borderId="1" xfId="0" applyFont="1" applyFill="1" applyBorder="1" applyAlignment="1" applyProtection="1">
      <alignment horizontal="center" vertical="center" wrapText="1"/>
      <protection locked="0"/>
    </xf>
    <xf numFmtId="0" fontId="0" fillId="12" borderId="1" xfId="0" applyFont="1" applyFill="1" applyBorder="1" applyAlignment="1" applyProtection="1">
      <alignment horizontal="left" vertical="center" wrapText="1" indent="1"/>
      <protection locked="0"/>
    </xf>
    <xf numFmtId="0" fontId="0" fillId="12" borderId="1" xfId="0" applyFill="1" applyBorder="1" applyAlignment="1" applyProtection="1">
      <alignment horizontal="left" vertical="center" wrapText="1"/>
      <protection locked="0"/>
    </xf>
    <xf numFmtId="10" fontId="0" fillId="12" borderId="1" xfId="6" applyNumberFormat="1" applyFont="1" applyFill="1" applyBorder="1" applyAlignment="1" applyProtection="1">
      <alignment horizontal="center" vertical="center" wrapText="1"/>
      <protection locked="0"/>
    </xf>
    <xf numFmtId="0" fontId="0" fillId="12" borderId="1" xfId="0" applyFont="1" applyFill="1" applyBorder="1" applyAlignment="1" applyProtection="1">
      <alignment horizontal="left" vertical="center" wrapText="1"/>
      <protection locked="0"/>
    </xf>
    <xf numFmtId="10" fontId="0" fillId="12" borderId="1" xfId="0" applyNumberFormat="1" applyFont="1" applyFill="1" applyBorder="1" applyAlignment="1" applyProtection="1">
      <alignment horizontal="center" vertical="center" wrapText="1"/>
      <protection locked="0"/>
    </xf>
    <xf numFmtId="0" fontId="24" fillId="12" borderId="1" xfId="0" applyFont="1" applyFill="1" applyBorder="1" applyAlignment="1" applyProtection="1">
      <alignment horizontal="center" vertical="center" wrapText="1"/>
      <protection locked="0"/>
    </xf>
    <xf numFmtId="0" fontId="24" fillId="12" borderId="1" xfId="0" applyFont="1" applyFill="1" applyBorder="1" applyAlignment="1" applyProtection="1">
      <alignment horizontal="left" vertical="center" wrapText="1" indent="1"/>
      <protection locked="0"/>
    </xf>
    <xf numFmtId="10" fontId="24" fillId="12" borderId="1" xfId="6" applyNumberFormat="1" applyFont="1" applyFill="1" applyBorder="1" applyAlignment="1" applyProtection="1">
      <alignment horizontal="center" vertical="center" wrapText="1"/>
      <protection locked="0"/>
    </xf>
    <xf numFmtId="0" fontId="17" fillId="12" borderId="1" xfId="0" applyFont="1" applyFill="1" applyBorder="1" applyAlignment="1" applyProtection="1">
      <alignment horizontal="left" vertical="center" wrapText="1" indent="1"/>
      <protection locked="0"/>
    </xf>
    <xf numFmtId="0" fontId="2" fillId="12" borderId="4" xfId="0" applyFont="1" applyFill="1" applyBorder="1" applyAlignment="1" applyProtection="1">
      <alignment horizontal="left" vertical="center" wrapText="1" indent="1"/>
      <protection locked="0"/>
    </xf>
    <xf numFmtId="0" fontId="17" fillId="12" borderId="1" xfId="0" applyFont="1" applyFill="1" applyBorder="1" applyAlignment="1" applyProtection="1">
      <alignment horizontal="center" vertical="center" wrapText="1"/>
      <protection locked="0"/>
    </xf>
    <xf numFmtId="10" fontId="2" fillId="12" borderId="1" xfId="6" applyNumberFormat="1" applyFont="1" applyFill="1" applyBorder="1" applyAlignment="1" applyProtection="1">
      <alignment horizontal="center" vertical="center" wrapText="1"/>
      <protection locked="0"/>
    </xf>
    <xf numFmtId="10" fontId="2" fillId="12" borderId="1" xfId="0" applyNumberFormat="1" applyFont="1" applyFill="1" applyBorder="1" applyAlignment="1" applyProtection="1">
      <alignment horizontal="center" vertical="center" wrapText="1"/>
      <protection locked="0"/>
    </xf>
    <xf numFmtId="0" fontId="17" fillId="12" borderId="1" xfId="0" applyFont="1" applyFill="1" applyBorder="1" applyAlignment="1" applyProtection="1">
      <alignment horizontal="center" vertical="center" wrapText="1"/>
    </xf>
    <xf numFmtId="0" fontId="8" fillId="12" borderId="1" xfId="0" applyFont="1" applyFill="1" applyBorder="1" applyAlignment="1" applyProtection="1">
      <alignment horizontal="left" vertical="center" wrapText="1" indent="1"/>
      <protection locked="0"/>
    </xf>
    <xf numFmtId="0" fontId="2" fillId="12" borderId="1" xfId="0" applyFont="1" applyFill="1" applyBorder="1" applyAlignment="1" applyProtection="1">
      <alignment horizontal="left" vertical="center" wrapText="1" indent="1"/>
      <protection locked="0"/>
    </xf>
    <xf numFmtId="0" fontId="17" fillId="12" borderId="1" xfId="0" applyFont="1" applyFill="1" applyBorder="1" applyAlignment="1">
      <alignment horizontal="left" wrapText="1" indent="1"/>
    </xf>
    <xf numFmtId="9" fontId="2" fillId="12" borderId="1" xfId="0" applyNumberFormat="1" applyFont="1" applyFill="1" applyBorder="1" applyAlignment="1" applyProtection="1">
      <alignment horizontal="center" vertical="center" wrapText="1"/>
      <protection locked="0"/>
    </xf>
    <xf numFmtId="0" fontId="17" fillId="12" borderId="1" xfId="0" applyFont="1" applyFill="1" applyBorder="1" applyAlignment="1">
      <alignment horizontal="left" vertical="center" wrapText="1" indent="1"/>
    </xf>
    <xf numFmtId="10" fontId="17" fillId="12" borderId="1" xfId="6" applyNumberFormat="1" applyFont="1" applyFill="1" applyBorder="1" applyAlignment="1">
      <alignment horizontal="center" vertical="center" wrapText="1"/>
    </xf>
    <xf numFmtId="0" fontId="2" fillId="12" borderId="1" xfId="0" applyFont="1" applyFill="1" applyBorder="1" applyAlignment="1" applyProtection="1">
      <alignment horizontal="center" vertical="center" wrapText="1"/>
      <protection locked="0"/>
    </xf>
    <xf numFmtId="0" fontId="17" fillId="12" borderId="1" xfId="0" applyFont="1" applyFill="1" applyBorder="1" applyAlignment="1" applyProtection="1">
      <alignment horizontal="left" wrapText="1" indent="1"/>
      <protection locked="0"/>
    </xf>
    <xf numFmtId="10" fontId="18" fillId="12" borderId="1" xfId="6" applyNumberFormat="1" applyFont="1" applyFill="1" applyBorder="1" applyAlignment="1">
      <alignment horizontal="center" vertical="center" wrapText="1"/>
    </xf>
    <xf numFmtId="0" fontId="17" fillId="12" borderId="3" xfId="0" applyFont="1" applyFill="1" applyBorder="1" applyAlignment="1" applyProtection="1">
      <alignment horizontal="left" vertical="center" wrapText="1" indent="1"/>
      <protection locked="0"/>
    </xf>
    <xf numFmtId="0" fontId="18" fillId="13" borderId="1" xfId="0" applyFont="1" applyFill="1" applyBorder="1" applyAlignment="1">
      <alignment horizontal="center" vertical="center" wrapText="1"/>
    </xf>
    <xf numFmtId="0" fontId="2" fillId="13" borderId="4" xfId="0" applyFont="1" applyFill="1" applyBorder="1" applyAlignment="1" applyProtection="1">
      <alignment horizontal="center" vertical="center" wrapText="1"/>
      <protection locked="0"/>
    </xf>
    <xf numFmtId="0" fontId="18" fillId="13" borderId="1" xfId="0" applyFont="1" applyFill="1" applyBorder="1" applyAlignment="1">
      <alignment horizontal="center" vertical="center"/>
    </xf>
    <xf numFmtId="0" fontId="17" fillId="13" borderId="1" xfId="0" applyFont="1" applyFill="1" applyBorder="1" applyAlignment="1">
      <alignment horizontal="center" vertical="center" wrapText="1"/>
    </xf>
    <xf numFmtId="2" fontId="2" fillId="13" borderId="1" xfId="8" applyNumberFormat="1" applyFont="1" applyFill="1" applyBorder="1" applyAlignment="1">
      <alignment horizontal="center" vertical="center" wrapText="1"/>
    </xf>
    <xf numFmtId="0" fontId="17" fillId="13" borderId="1" xfId="0" applyFont="1" applyFill="1" applyBorder="1" applyAlignment="1" applyProtection="1">
      <alignment horizontal="center" vertical="center" wrapText="1"/>
      <protection locked="0"/>
    </xf>
    <xf numFmtId="0" fontId="17" fillId="13" borderId="4" xfId="0" applyFont="1" applyFill="1" applyBorder="1" applyAlignment="1" applyProtection="1">
      <alignment horizontal="center" vertical="center" wrapText="1"/>
      <protection locked="0"/>
    </xf>
    <xf numFmtId="0" fontId="2" fillId="13" borderId="1" xfId="8" applyFont="1" applyFill="1" applyBorder="1" applyAlignment="1">
      <alignment horizontal="center" vertical="center" wrapText="1"/>
    </xf>
    <xf numFmtId="0" fontId="17" fillId="13" borderId="1" xfId="0" applyFont="1" applyFill="1" applyBorder="1" applyAlignment="1" applyProtection="1">
      <alignment horizontal="center" vertical="center"/>
      <protection locked="0"/>
    </xf>
    <xf numFmtId="9" fontId="17" fillId="13" borderId="1" xfId="6" applyFont="1" applyFill="1" applyBorder="1" applyAlignment="1">
      <alignment horizontal="center" vertical="center"/>
    </xf>
    <xf numFmtId="9" fontId="2" fillId="13" borderId="1" xfId="8" applyNumberFormat="1" applyFont="1" applyFill="1" applyBorder="1" applyAlignment="1">
      <alignment horizontal="center" vertical="center" wrapText="1"/>
    </xf>
    <xf numFmtId="10" fontId="2" fillId="13" borderId="1" xfId="8" applyNumberFormat="1" applyFont="1" applyFill="1" applyBorder="1" applyAlignment="1">
      <alignment horizontal="center" vertical="center" wrapText="1"/>
    </xf>
    <xf numFmtId="10" fontId="17" fillId="13" borderId="1" xfId="0" applyNumberFormat="1" applyFont="1" applyFill="1" applyBorder="1" applyAlignment="1" applyProtection="1">
      <alignment horizontal="center" vertical="center" wrapText="1"/>
      <protection locked="0"/>
    </xf>
    <xf numFmtId="0" fontId="2" fillId="13" borderId="1" xfId="0" applyFont="1" applyFill="1" applyBorder="1" applyAlignment="1" applyProtection="1">
      <alignment horizontal="center" vertical="center" wrapText="1"/>
    </xf>
    <xf numFmtId="9" fontId="2" fillId="13" borderId="1" xfId="6" applyFont="1" applyFill="1" applyBorder="1" applyAlignment="1" applyProtection="1">
      <alignment horizontal="center" vertical="center"/>
    </xf>
    <xf numFmtId="0" fontId="2" fillId="13" borderId="4" xfId="0" applyFont="1" applyFill="1" applyBorder="1" applyProtection="1"/>
    <xf numFmtId="0" fontId="18" fillId="13" borderId="1" xfId="8" applyFont="1" applyFill="1" applyBorder="1" applyAlignment="1">
      <alignment horizontal="center" vertical="center" wrapText="1"/>
    </xf>
    <xf numFmtId="0" fontId="18" fillId="13" borderId="1" xfId="0" applyFont="1" applyFill="1" applyBorder="1" applyAlignment="1" applyProtection="1">
      <alignment horizontal="center" vertical="center" wrapText="1"/>
      <protection locked="0"/>
    </xf>
    <xf numFmtId="1" fontId="2" fillId="13" borderId="1" xfId="8" applyNumberFormat="1" applyFont="1" applyFill="1" applyBorder="1" applyAlignment="1">
      <alignment horizontal="center" vertical="center" wrapText="1"/>
    </xf>
    <xf numFmtId="1" fontId="17" fillId="13" borderId="1" xfId="0" applyNumberFormat="1" applyFont="1" applyFill="1" applyBorder="1" applyAlignment="1">
      <alignment horizontal="center" vertical="center"/>
    </xf>
    <xf numFmtId="9" fontId="17" fillId="13" borderId="1" xfId="0" applyNumberFormat="1" applyFont="1" applyFill="1" applyBorder="1" applyAlignment="1">
      <alignment horizontal="center" vertical="center"/>
    </xf>
    <xf numFmtId="0" fontId="18" fillId="13" borderId="1" xfId="0" applyFont="1" applyFill="1" applyBorder="1" applyAlignment="1">
      <alignment horizontal="center" wrapText="1"/>
    </xf>
    <xf numFmtId="2" fontId="17" fillId="13" borderId="1" xfId="0" applyNumberFormat="1" applyFont="1" applyFill="1" applyBorder="1" applyAlignment="1">
      <alignment horizontal="center" vertical="center"/>
    </xf>
    <xf numFmtId="2" fontId="18" fillId="13" borderId="1" xfId="8" applyNumberFormat="1" applyFont="1" applyFill="1" applyBorder="1" applyAlignment="1">
      <alignment horizontal="center" vertical="center" wrapText="1"/>
    </xf>
    <xf numFmtId="0" fontId="17" fillId="13" borderId="1" xfId="0" applyFont="1" applyFill="1" applyBorder="1" applyAlignment="1">
      <alignment horizontal="center" vertical="center"/>
    </xf>
    <xf numFmtId="0" fontId="17" fillId="13" borderId="1" xfId="0" applyFont="1" applyFill="1" applyBorder="1" applyAlignment="1">
      <alignment vertical="center" wrapText="1"/>
    </xf>
    <xf numFmtId="10" fontId="18" fillId="13" borderId="1" xfId="8" applyNumberFormat="1" applyFont="1" applyFill="1" applyBorder="1" applyAlignment="1">
      <alignment horizontal="center" vertical="center" wrapText="1"/>
    </xf>
    <xf numFmtId="10" fontId="18" fillId="13" borderId="1" xfId="0" applyNumberFormat="1" applyFont="1" applyFill="1" applyBorder="1" applyAlignment="1" applyProtection="1">
      <alignment horizontal="center" vertical="center" wrapText="1"/>
      <protection locked="0"/>
    </xf>
    <xf numFmtId="9" fontId="18" fillId="13" borderId="1" xfId="0" applyNumberFormat="1" applyFont="1" applyFill="1" applyBorder="1" applyAlignment="1" applyProtection="1">
      <alignment horizontal="center" vertical="center" wrapText="1"/>
      <protection locked="0"/>
    </xf>
    <xf numFmtId="9" fontId="17" fillId="13" borderId="1" xfId="6" applyFont="1" applyFill="1" applyBorder="1" applyAlignment="1" applyProtection="1">
      <alignment horizontal="center" vertical="center" wrapText="1"/>
      <protection locked="0"/>
    </xf>
    <xf numFmtId="169" fontId="17" fillId="13" borderId="1" xfId="6" applyNumberFormat="1" applyFont="1" applyFill="1" applyBorder="1" applyAlignment="1">
      <alignment horizontal="center" vertical="center" wrapText="1"/>
    </xf>
    <xf numFmtId="10" fontId="2" fillId="13" borderId="1" xfId="6" applyNumberFormat="1" applyFont="1" applyFill="1" applyBorder="1" applyAlignment="1">
      <alignment horizontal="center" vertical="center" wrapText="1"/>
    </xf>
    <xf numFmtId="0" fontId="2" fillId="13" borderId="2" xfId="0" applyFont="1" applyFill="1" applyBorder="1" applyAlignment="1" applyProtection="1">
      <alignment horizontal="center" vertical="center" wrapText="1"/>
    </xf>
    <xf numFmtId="0" fontId="17" fillId="13" borderId="2" xfId="0" applyFont="1" applyFill="1" applyBorder="1" applyAlignment="1" applyProtection="1">
      <alignment horizontal="center" vertical="center" wrapText="1"/>
      <protection locked="0"/>
    </xf>
    <xf numFmtId="10" fontId="2" fillId="13" borderId="2" xfId="8" applyNumberFormat="1" applyFont="1" applyFill="1" applyBorder="1" applyAlignment="1">
      <alignment horizontal="center" vertical="center" wrapText="1"/>
    </xf>
    <xf numFmtId="9" fontId="2" fillId="13" borderId="2" xfId="0" applyNumberFormat="1" applyFont="1" applyFill="1" applyBorder="1" applyAlignment="1" applyProtection="1">
      <alignment horizontal="center" vertical="center"/>
    </xf>
    <xf numFmtId="0" fontId="18" fillId="6" borderId="1" xfId="8" applyFont="1" applyFill="1" applyBorder="1" applyAlignment="1">
      <alignment vertical="center" wrapText="1"/>
    </xf>
    <xf numFmtId="0" fontId="2" fillId="6" borderId="1" xfId="0" applyFont="1" applyFill="1" applyBorder="1" applyAlignment="1" applyProtection="1">
      <alignment horizontal="center" vertical="center" wrapText="1"/>
      <protection locked="0"/>
    </xf>
    <xf numFmtId="9" fontId="2" fillId="6" borderId="1" xfId="0" applyNumberFormat="1" applyFont="1" applyFill="1" applyBorder="1" applyAlignment="1" applyProtection="1">
      <alignment horizontal="center" vertical="center" wrapText="1"/>
      <protection locked="0"/>
    </xf>
    <xf numFmtId="0" fontId="2" fillId="6" borderId="1" xfId="0" applyFont="1" applyFill="1" applyBorder="1" applyAlignment="1" applyProtection="1">
      <alignment horizontal="left" vertical="center" wrapText="1"/>
    </xf>
    <xf numFmtId="9" fontId="2" fillId="6" borderId="1" xfId="6" applyFont="1" applyFill="1" applyBorder="1" applyAlignment="1" applyProtection="1">
      <alignment horizontal="center" vertical="center" wrapText="1"/>
      <protection locked="0"/>
    </xf>
    <xf numFmtId="0" fontId="1" fillId="6" borderId="1" xfId="0" applyFont="1" applyFill="1" applyBorder="1" applyAlignment="1" applyProtection="1">
      <alignment vertical="center" wrapText="1"/>
      <protection locked="0"/>
    </xf>
    <xf numFmtId="0" fontId="18" fillId="6" borderId="1" xfId="8" applyFont="1" applyFill="1" applyBorder="1" applyAlignment="1">
      <alignment horizontal="justify" vertical="center" wrapText="1"/>
    </xf>
    <xf numFmtId="10" fontId="2" fillId="6" borderId="1" xfId="0" applyNumberFormat="1" applyFont="1" applyFill="1" applyBorder="1" applyAlignment="1" applyProtection="1">
      <alignment horizontal="center" vertical="center" wrapText="1"/>
      <protection locked="0"/>
    </xf>
    <xf numFmtId="168" fontId="18" fillId="6" borderId="1" xfId="1" applyNumberFormat="1" applyFont="1" applyFill="1" applyBorder="1" applyAlignment="1">
      <alignment horizontal="center" vertical="center" wrapText="1"/>
    </xf>
    <xf numFmtId="0" fontId="17" fillId="6" borderId="1" xfId="0" applyFont="1" applyFill="1" applyBorder="1" applyAlignment="1" applyProtection="1">
      <alignment horizontal="justify" vertical="center" wrapText="1"/>
      <protection locked="0"/>
    </xf>
    <xf numFmtId="0" fontId="2" fillId="6" borderId="1" xfId="0" applyFont="1" applyFill="1" applyBorder="1" applyAlignment="1" applyProtection="1">
      <alignment horizontal="center" vertical="center"/>
      <protection locked="0"/>
    </xf>
    <xf numFmtId="0" fontId="17" fillId="6" borderId="1" xfId="0" applyFont="1" applyFill="1" applyBorder="1" applyAlignment="1">
      <alignment vertical="center" wrapText="1"/>
    </xf>
    <xf numFmtId="0" fontId="2" fillId="6" borderId="1" xfId="0" applyFont="1" applyFill="1" applyBorder="1" applyAlignment="1" applyProtection="1">
      <alignment horizontal="justify" vertical="center" wrapText="1"/>
      <protection locked="0"/>
    </xf>
    <xf numFmtId="0" fontId="18" fillId="6" borderId="1" xfId="8" applyFont="1" applyFill="1" applyBorder="1" applyAlignment="1">
      <alignment horizontal="center" vertical="center" wrapText="1"/>
    </xf>
    <xf numFmtId="0" fontId="17" fillId="6" borderId="1" xfId="0" applyFont="1" applyFill="1" applyBorder="1" applyAlignment="1">
      <alignment horizontal="center" vertical="center"/>
    </xf>
    <xf numFmtId="0" fontId="17" fillId="6" borderId="1" xfId="0" applyFont="1" applyFill="1" applyBorder="1" applyAlignment="1">
      <alignment horizontal="center" vertical="center" wrapText="1"/>
    </xf>
    <xf numFmtId="9" fontId="18" fillId="6" borderId="1" xfId="8" applyNumberFormat="1" applyFont="1" applyFill="1" applyBorder="1" applyAlignment="1">
      <alignment horizontal="center" vertical="center" wrapText="1"/>
    </xf>
    <xf numFmtId="0" fontId="2" fillId="6" borderId="1" xfId="0" applyFont="1" applyFill="1" applyBorder="1" applyAlignment="1" applyProtection="1">
      <alignment horizontal="justify" vertical="center"/>
      <protection locked="0"/>
    </xf>
    <xf numFmtId="9" fontId="18" fillId="6" borderId="1" xfId="6" applyFont="1" applyFill="1" applyBorder="1" applyAlignment="1">
      <alignment horizontal="center" vertical="center" wrapText="1"/>
    </xf>
    <xf numFmtId="0" fontId="1" fillId="6" borderId="1" xfId="0" applyFont="1" applyFill="1" applyBorder="1" applyAlignment="1" applyProtection="1">
      <alignment horizontal="center" vertical="center" wrapText="1"/>
      <protection locked="0"/>
    </xf>
    <xf numFmtId="0" fontId="2" fillId="6" borderId="1" xfId="0" applyFont="1" applyFill="1" applyBorder="1" applyAlignment="1" applyProtection="1">
      <alignment vertical="center" wrapText="1"/>
      <protection locked="0"/>
    </xf>
    <xf numFmtId="0" fontId="9" fillId="6" borderId="1" xfId="0" applyFont="1" applyFill="1" applyBorder="1" applyAlignment="1" applyProtection="1">
      <alignment horizontal="justify" vertical="center" wrapText="1"/>
      <protection locked="0"/>
    </xf>
    <xf numFmtId="0" fontId="18" fillId="6" borderId="1" xfId="0" applyFont="1" applyFill="1" applyBorder="1" applyAlignment="1" applyProtection="1">
      <alignment horizontal="center" vertical="center" wrapText="1"/>
      <protection locked="0"/>
    </xf>
    <xf numFmtId="0" fontId="23" fillId="14" borderId="22" xfId="0" applyFont="1" applyFill="1" applyBorder="1" applyAlignment="1">
      <alignment horizontal="center" vertical="center" wrapText="1"/>
    </xf>
    <xf numFmtId="0" fontId="23" fillId="14" borderId="26" xfId="0" applyFont="1" applyFill="1" applyBorder="1" applyAlignment="1">
      <alignment horizontal="center" vertical="center" wrapText="1"/>
    </xf>
    <xf numFmtId="0" fontId="18" fillId="14" borderId="22" xfId="0" applyFont="1" applyFill="1" applyBorder="1" applyAlignment="1">
      <alignment horizontal="center" vertical="center" wrapText="1"/>
    </xf>
    <xf numFmtId="0" fontId="23" fillId="14" borderId="23" xfId="0" applyFont="1" applyFill="1" applyBorder="1" applyAlignment="1">
      <alignment horizontal="center" vertical="center" wrapText="1"/>
    </xf>
    <xf numFmtId="0" fontId="23" fillId="14" borderId="25" xfId="0" applyFont="1" applyFill="1" applyBorder="1" applyAlignment="1">
      <alignment horizontal="center" vertical="center" wrapText="1"/>
    </xf>
    <xf numFmtId="0" fontId="18" fillId="14" borderId="23" xfId="0" applyFont="1" applyFill="1" applyBorder="1" applyAlignment="1">
      <alignment horizontal="center" vertical="center" wrapText="1"/>
    </xf>
    <xf numFmtId="9" fontId="23" fillId="14" borderId="23" xfId="6" applyFont="1" applyFill="1" applyBorder="1" applyAlignment="1">
      <alignment horizontal="center" vertical="center" wrapText="1"/>
    </xf>
    <xf numFmtId="9" fontId="23" fillId="14" borderId="23" xfId="0" applyNumberFormat="1" applyFont="1" applyFill="1" applyBorder="1" applyAlignment="1">
      <alignment horizontal="center" vertical="center" wrapText="1"/>
    </xf>
    <xf numFmtId="0" fontId="23" fillId="14" borderId="21" xfId="0" applyFont="1" applyFill="1" applyBorder="1" applyAlignment="1">
      <alignment horizontal="center" vertical="center" wrapText="1"/>
    </xf>
    <xf numFmtId="0" fontId="23" fillId="14" borderId="1" xfId="0" applyFont="1" applyFill="1" applyBorder="1" applyAlignment="1">
      <alignment horizontal="center" vertical="center" wrapText="1"/>
    </xf>
    <xf numFmtId="0" fontId="23" fillId="14" borderId="1" xfId="0" applyFont="1" applyFill="1" applyBorder="1" applyAlignment="1">
      <alignment vertical="center" wrapText="1"/>
    </xf>
    <xf numFmtId="0" fontId="23" fillId="14" borderId="1" xfId="0" applyFont="1" applyFill="1" applyBorder="1" applyAlignment="1">
      <alignment horizontal="center" vertical="center"/>
    </xf>
    <xf numFmtId="0" fontId="23" fillId="14" borderId="4" xfId="0" applyFont="1" applyFill="1" applyBorder="1" applyAlignment="1">
      <alignment horizontal="center" vertical="center" wrapText="1"/>
    </xf>
    <xf numFmtId="0" fontId="18" fillId="14" borderId="1" xfId="0" applyFont="1" applyFill="1" applyBorder="1" applyAlignment="1">
      <alignment horizontal="center" vertical="center" wrapText="1"/>
    </xf>
    <xf numFmtId="0" fontId="18" fillId="14" borderId="1" xfId="0" applyFont="1" applyFill="1" applyBorder="1" applyAlignment="1">
      <alignment horizontal="center" vertical="center"/>
    </xf>
    <xf numFmtId="0" fontId="30" fillId="14" borderId="1" xfId="0" applyFont="1" applyFill="1" applyBorder="1" applyAlignment="1">
      <alignment horizontal="center" vertical="center" wrapText="1"/>
    </xf>
    <xf numFmtId="0" fontId="18" fillId="15" borderId="1" xfId="0" applyFont="1" applyFill="1" applyBorder="1" applyAlignment="1" applyProtection="1">
      <alignment horizontal="center" vertical="center" wrapText="1"/>
      <protection locked="0"/>
    </xf>
    <xf numFmtId="0" fontId="18" fillId="15" borderId="4" xfId="0" applyFont="1" applyFill="1" applyBorder="1" applyAlignment="1" applyProtection="1">
      <alignment horizontal="center" vertical="center" wrapText="1"/>
      <protection locked="0"/>
    </xf>
    <xf numFmtId="169" fontId="18" fillId="15" borderId="1" xfId="0" applyNumberFormat="1" applyFont="1" applyFill="1" applyBorder="1" applyAlignment="1" applyProtection="1">
      <alignment horizontal="center" vertical="center" wrapText="1"/>
      <protection locked="0"/>
    </xf>
    <xf numFmtId="9" fontId="18" fillId="15" borderId="1" xfId="0" applyNumberFormat="1" applyFont="1" applyFill="1" applyBorder="1" applyAlignment="1" applyProtection="1">
      <alignment horizontal="center" vertical="center" wrapText="1"/>
      <protection locked="0"/>
    </xf>
    <xf numFmtId="9" fontId="18" fillId="15" borderId="1" xfId="1" applyNumberFormat="1" applyFont="1" applyFill="1" applyBorder="1" applyAlignment="1" applyProtection="1">
      <alignment horizontal="center" vertical="center" wrapText="1"/>
      <protection locked="0"/>
    </xf>
    <xf numFmtId="9" fontId="18" fillId="15" borderId="1" xfId="6" applyFont="1" applyFill="1" applyBorder="1" applyAlignment="1" applyProtection="1">
      <alignment horizontal="center" vertical="center" wrapText="1"/>
      <protection locked="0"/>
    </xf>
    <xf numFmtId="0" fontId="18" fillId="15" borderId="1" xfId="1" applyNumberFormat="1" applyFont="1" applyFill="1" applyBorder="1" applyAlignment="1" applyProtection="1">
      <alignment horizontal="center" vertical="center" wrapText="1"/>
      <protection locked="0"/>
    </xf>
    <xf numFmtId="0" fontId="18" fillId="15" borderId="1" xfId="0" applyFont="1" applyFill="1" applyBorder="1" applyAlignment="1" applyProtection="1">
      <alignment horizontal="center" vertical="center" wrapText="1"/>
    </xf>
    <xf numFmtId="0" fontId="18" fillId="15" borderId="1" xfId="0" applyNumberFormat="1" applyFont="1" applyFill="1" applyBorder="1" applyAlignment="1" applyProtection="1">
      <alignment horizontal="center" vertical="center" wrapText="1"/>
    </xf>
    <xf numFmtId="168" fontId="18" fillId="15" borderId="1" xfId="1" applyNumberFormat="1" applyFont="1" applyFill="1" applyBorder="1" applyAlignment="1" applyProtection="1">
      <alignment horizontal="center" vertical="center" wrapText="1"/>
      <protection locked="0"/>
    </xf>
    <xf numFmtId="9" fontId="18" fillId="15" borderId="1" xfId="10" applyNumberFormat="1" applyFont="1" applyFill="1" applyBorder="1" applyAlignment="1" applyProtection="1">
      <alignment horizontal="center" vertical="center" wrapText="1"/>
      <protection locked="0"/>
    </xf>
    <xf numFmtId="0" fontId="17" fillId="15" borderId="1" xfId="0" applyFont="1" applyFill="1" applyBorder="1" applyAlignment="1" applyProtection="1">
      <alignment horizontal="center" vertical="center" wrapText="1"/>
      <protection locked="0"/>
    </xf>
    <xf numFmtId="168" fontId="18" fillId="15" borderId="1" xfId="10" applyNumberFormat="1" applyFont="1" applyFill="1" applyBorder="1" applyAlignment="1" applyProtection="1">
      <alignment horizontal="center" vertical="center"/>
      <protection locked="0"/>
    </xf>
    <xf numFmtId="0" fontId="19" fillId="15" borderId="1" xfId="0" applyFont="1" applyFill="1" applyBorder="1" applyAlignment="1" applyProtection="1">
      <alignment horizontal="center" vertical="center" wrapText="1"/>
      <protection locked="0"/>
    </xf>
    <xf numFmtId="0" fontId="1" fillId="13" borderId="1" xfId="0" applyFont="1" applyFill="1" applyBorder="1" applyAlignment="1" applyProtection="1">
      <alignment vertical="center" wrapText="1"/>
      <protection locked="0"/>
    </xf>
    <xf numFmtId="0" fontId="2" fillId="13" borderId="1" xfId="0" applyFont="1" applyFill="1" applyBorder="1" applyAlignment="1" applyProtection="1">
      <alignment horizontal="center" vertical="center" wrapText="1"/>
      <protection locked="0"/>
    </xf>
    <xf numFmtId="0" fontId="2" fillId="13" borderId="1" xfId="0" applyNumberFormat="1" applyFont="1" applyFill="1" applyBorder="1" applyAlignment="1" applyProtection="1">
      <alignment horizontal="center" vertical="center" wrapText="1"/>
      <protection locked="0"/>
    </xf>
    <xf numFmtId="9" fontId="2" fillId="13" borderId="1" xfId="0" applyNumberFormat="1" applyFont="1" applyFill="1" applyBorder="1" applyAlignment="1" applyProtection="1">
      <alignment horizontal="center" vertical="center" wrapText="1"/>
      <protection locked="0"/>
    </xf>
    <xf numFmtId="0" fontId="31" fillId="13" borderId="1" xfId="0" applyFont="1" applyFill="1" applyBorder="1" applyAlignment="1" applyProtection="1">
      <alignment horizontal="center" vertical="center"/>
      <protection locked="0"/>
    </xf>
    <xf numFmtId="0" fontId="32" fillId="13" borderId="5" xfId="0" applyFont="1" applyFill="1" applyBorder="1" applyAlignment="1">
      <alignment horizontal="center" vertical="center" wrapText="1"/>
    </xf>
    <xf numFmtId="0" fontId="17" fillId="13" borderId="5" xfId="0" applyFont="1" applyFill="1" applyBorder="1" applyAlignment="1">
      <alignment horizontal="center" vertical="center" wrapText="1"/>
    </xf>
    <xf numFmtId="0" fontId="2" fillId="13" borderId="1" xfId="0" applyFont="1" applyFill="1" applyBorder="1" applyAlignment="1" applyProtection="1">
      <alignment horizontal="center" vertical="center"/>
      <protection locked="0"/>
    </xf>
    <xf numFmtId="0" fontId="32" fillId="13" borderId="8" xfId="0" applyFont="1" applyFill="1" applyBorder="1" applyAlignment="1">
      <alignment horizontal="center" vertical="center" wrapText="1"/>
    </xf>
    <xf numFmtId="0" fontId="17" fillId="13" borderId="8" xfId="0" applyFont="1" applyFill="1" applyBorder="1" applyAlignment="1">
      <alignment horizontal="center" vertical="center" wrapText="1"/>
    </xf>
    <xf numFmtId="0" fontId="17" fillId="13" borderId="1" xfId="0" applyFont="1" applyFill="1" applyBorder="1" applyAlignment="1" applyProtection="1">
      <alignment horizontal="center" wrapText="1"/>
      <protection locked="0"/>
    </xf>
    <xf numFmtId="0" fontId="8" fillId="13" borderId="1" xfId="0" applyFont="1" applyFill="1" applyBorder="1" applyAlignment="1" applyProtection="1">
      <alignment horizontal="center" vertical="center" wrapText="1"/>
      <protection locked="0"/>
    </xf>
    <xf numFmtId="0" fontId="1" fillId="15" borderId="1" xfId="0" applyFont="1" applyFill="1" applyBorder="1" applyAlignment="1" applyProtection="1">
      <alignment horizontal="center" vertical="center" wrapText="1"/>
    </xf>
    <xf numFmtId="0" fontId="18" fillId="15" borderId="1" xfId="0" applyFont="1" applyFill="1" applyBorder="1" applyAlignment="1">
      <alignment horizontal="center" vertical="center" wrapText="1"/>
    </xf>
    <xf numFmtId="0" fontId="2" fillId="15" borderId="4" xfId="0" applyFont="1" applyFill="1" applyBorder="1" applyAlignment="1" applyProtection="1">
      <alignment horizontal="center" vertical="center" wrapText="1"/>
      <protection locked="0"/>
    </xf>
    <xf numFmtId="0" fontId="18" fillId="15" borderId="1" xfId="0" applyFont="1" applyFill="1" applyBorder="1" applyAlignment="1">
      <alignment horizontal="center" vertical="center"/>
    </xf>
    <xf numFmtId="9" fontId="2" fillId="15" borderId="1" xfId="0" applyNumberFormat="1" applyFont="1" applyFill="1" applyBorder="1" applyAlignment="1" applyProtection="1">
      <alignment horizontal="center" vertical="center" wrapText="1"/>
      <protection locked="0"/>
    </xf>
    <xf numFmtId="0" fontId="17" fillId="15" borderId="1" xfId="0" applyFont="1" applyFill="1" applyBorder="1" applyAlignment="1" applyProtection="1">
      <alignment horizontal="center" vertical="center" wrapText="1"/>
    </xf>
    <xf numFmtId="0" fontId="2" fillId="15" borderId="1"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wrapText="1"/>
      <protection locked="0"/>
    </xf>
    <xf numFmtId="0" fontId="18" fillId="15" borderId="18"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protection locked="0"/>
    </xf>
    <xf numFmtId="1" fontId="2" fillId="15" borderId="1" xfId="0" applyNumberFormat="1" applyFont="1" applyFill="1" applyBorder="1" applyAlignment="1" applyProtection="1">
      <alignment horizontal="center" vertical="center" wrapText="1"/>
      <protection locked="0"/>
    </xf>
    <xf numFmtId="0" fontId="17" fillId="15" borderId="1" xfId="0" applyFont="1" applyFill="1" applyBorder="1" applyAlignment="1" applyProtection="1">
      <alignment horizontal="center" vertical="center"/>
      <protection locked="0"/>
    </xf>
    <xf numFmtId="9" fontId="2" fillId="15" borderId="1" xfId="6" applyFont="1" applyFill="1" applyBorder="1" applyAlignment="1" applyProtection="1">
      <alignment horizontal="center" vertical="center" wrapText="1"/>
      <protection locked="0"/>
    </xf>
    <xf numFmtId="0" fontId="18" fillId="15" borderId="1" xfId="8" applyFont="1" applyFill="1" applyBorder="1" applyAlignment="1">
      <alignment horizontal="center" vertical="center" wrapText="1"/>
    </xf>
    <xf numFmtId="0" fontId="18" fillId="15" borderId="1" xfId="0" applyFont="1" applyFill="1" applyBorder="1" applyAlignment="1" applyProtection="1">
      <alignment horizontal="center" vertical="center"/>
      <protection locked="0"/>
    </xf>
    <xf numFmtId="0" fontId="2" fillId="15" borderId="1" xfId="10" applyNumberFormat="1" applyFont="1" applyFill="1" applyBorder="1" applyAlignment="1" applyProtection="1">
      <alignment horizontal="center" vertical="center" wrapText="1"/>
      <protection locked="0"/>
    </xf>
    <xf numFmtId="0" fontId="7" fillId="12" borderId="1" xfId="0" applyFont="1" applyFill="1" applyBorder="1" applyAlignment="1" applyProtection="1">
      <alignment vertical="center" wrapText="1"/>
    </xf>
    <xf numFmtId="0" fontId="1" fillId="12" borderId="2" xfId="0" applyFont="1" applyFill="1" applyBorder="1" applyAlignment="1" applyProtection="1">
      <alignment vertical="center" wrapText="1"/>
      <protection locked="0"/>
    </xf>
    <xf numFmtId="0" fontId="17" fillId="12" borderId="2" xfId="0" applyFont="1" applyFill="1" applyBorder="1" applyAlignment="1" applyProtection="1">
      <alignment vertical="center" wrapText="1"/>
      <protection locked="0"/>
    </xf>
    <xf numFmtId="0" fontId="19" fillId="13" borderId="2" xfId="0" applyFont="1" applyFill="1" applyBorder="1" applyAlignment="1" applyProtection="1">
      <alignment vertical="center" wrapText="1"/>
      <protection locked="0"/>
    </xf>
    <xf numFmtId="0" fontId="1" fillId="13" borderId="2" xfId="8" applyFont="1" applyFill="1" applyBorder="1" applyAlignment="1">
      <alignment vertical="center" wrapText="1"/>
    </xf>
    <xf numFmtId="0" fontId="19" fillId="13" borderId="1" xfId="0" applyFont="1" applyFill="1" applyBorder="1" applyAlignment="1" applyProtection="1">
      <alignment vertical="center" wrapText="1"/>
      <protection locked="0"/>
    </xf>
    <xf numFmtId="0" fontId="1" fillId="6" borderId="1" xfId="0" applyFont="1" applyFill="1" applyBorder="1" applyAlignment="1" applyProtection="1">
      <alignment vertical="center"/>
    </xf>
    <xf numFmtId="0" fontId="30" fillId="14" borderId="29" xfId="0" applyFont="1" applyFill="1" applyBorder="1" applyAlignment="1">
      <alignment vertical="center" wrapText="1"/>
    </xf>
    <xf numFmtId="0" fontId="30" fillId="14" borderId="24" xfId="0" applyFont="1" applyFill="1" applyBorder="1" applyAlignment="1">
      <alignment vertical="center" wrapText="1"/>
    </xf>
    <xf numFmtId="0" fontId="30" fillId="14" borderId="7" xfId="0" applyFont="1" applyFill="1" applyBorder="1" applyAlignment="1">
      <alignment vertical="center" wrapText="1"/>
    </xf>
    <xf numFmtId="0" fontId="19" fillId="15" borderId="1" xfId="0" applyFont="1" applyFill="1" applyBorder="1" applyAlignment="1" applyProtection="1">
      <alignment vertical="center" wrapText="1"/>
      <protection locked="0"/>
    </xf>
    <xf numFmtId="0" fontId="8" fillId="13" borderId="1" xfId="0" applyFont="1" applyFill="1" applyBorder="1" applyAlignment="1" applyProtection="1">
      <alignment vertical="center" wrapText="1"/>
      <protection locked="0"/>
    </xf>
    <xf numFmtId="0" fontId="19" fillId="15" borderId="2" xfId="0" applyFont="1" applyFill="1" applyBorder="1" applyAlignment="1" applyProtection="1">
      <alignment vertical="center" wrapText="1"/>
      <protection locked="0"/>
    </xf>
    <xf numFmtId="0" fontId="33" fillId="15" borderId="1" xfId="0" applyFont="1" applyFill="1" applyBorder="1" applyAlignment="1" applyProtection="1">
      <alignment vertical="center" wrapText="1"/>
      <protection locked="0"/>
    </xf>
    <xf numFmtId="0" fontId="10" fillId="12" borderId="7" xfId="0" applyFont="1" applyFill="1" applyBorder="1" applyAlignment="1">
      <alignment vertical="center" wrapText="1"/>
    </xf>
    <xf numFmtId="0" fontId="10" fillId="13" borderId="1" xfId="0" applyFont="1" applyFill="1" applyBorder="1" applyAlignment="1">
      <alignment vertical="center" wrapText="1"/>
    </xf>
    <xf numFmtId="0" fontId="10" fillId="6" borderId="1" xfId="0" applyFont="1" applyFill="1" applyBorder="1" applyAlignment="1">
      <alignment vertical="center" wrapText="1"/>
    </xf>
    <xf numFmtId="0" fontId="10" fillId="14" borderId="3" xfId="0" applyFont="1" applyFill="1" applyBorder="1" applyAlignment="1">
      <alignment vertical="center" wrapText="1"/>
    </xf>
    <xf numFmtId="0" fontId="10" fillId="15" borderId="1" xfId="0" applyFont="1" applyFill="1" applyBorder="1" applyAlignment="1">
      <alignment vertical="center"/>
    </xf>
    <xf numFmtId="0" fontId="10" fillId="13" borderId="1" xfId="0" applyFont="1" applyFill="1" applyBorder="1" applyAlignment="1">
      <alignment vertical="center"/>
    </xf>
    <xf numFmtId="0" fontId="2" fillId="0" borderId="0" xfId="0" applyFont="1" applyBorder="1" applyAlignment="1" applyProtection="1">
      <alignment vertical="center"/>
    </xf>
    <xf numFmtId="0" fontId="2" fillId="0" borderId="0" xfId="0" applyFont="1" applyFill="1" applyAlignment="1" applyProtection="1">
      <alignment horizontal="left" vertical="center"/>
    </xf>
    <xf numFmtId="0" fontId="0" fillId="16" borderId="0" xfId="0" applyFill="1" applyProtection="1"/>
    <xf numFmtId="10" fontId="25" fillId="0" borderId="1" xfId="0" applyNumberFormat="1" applyFont="1" applyFill="1" applyBorder="1" applyAlignment="1" applyProtection="1">
      <alignment horizontal="center" vertical="center" wrapText="1"/>
      <protection locked="0"/>
    </xf>
    <xf numFmtId="10" fontId="28" fillId="0" borderId="23" xfId="4" applyNumberFormat="1" applyFont="1" applyBorder="1" applyAlignment="1">
      <alignment horizontal="center" vertical="center" wrapText="1"/>
    </xf>
    <xf numFmtId="0" fontId="7" fillId="11" borderId="1" xfId="0" applyFont="1" applyFill="1" applyBorder="1" applyAlignment="1" applyProtection="1">
      <alignment horizontal="center" vertical="center" wrapText="1"/>
    </xf>
    <xf numFmtId="0" fontId="2" fillId="13" borderId="2" xfId="0" applyFont="1" applyFill="1" applyBorder="1" applyAlignment="1" applyProtection="1">
      <alignment horizontal="center" vertical="center" wrapText="1"/>
    </xf>
    <xf numFmtId="10" fontId="22" fillId="0" borderId="2" xfId="0" applyNumberFormat="1" applyFont="1" applyBorder="1" applyAlignment="1" applyProtection="1">
      <alignment horizontal="center" vertical="center" wrapText="1"/>
      <protection locked="0"/>
    </xf>
    <xf numFmtId="9" fontId="25" fillId="0" borderId="2" xfId="0" applyNumberFormat="1" applyFont="1" applyBorder="1" applyAlignment="1" applyProtection="1">
      <alignment horizontal="center" vertical="center" wrapText="1"/>
      <protection locked="0"/>
    </xf>
    <xf numFmtId="9" fontId="28" fillId="0" borderId="20" xfId="0" applyNumberFormat="1" applyFont="1" applyBorder="1" applyAlignment="1">
      <alignment horizontal="center" vertical="center" wrapText="1"/>
    </xf>
    <xf numFmtId="0" fontId="26" fillId="0" borderId="30" xfId="0" applyNumberFormat="1" applyFont="1" applyBorder="1" applyAlignment="1">
      <alignment horizontal="center" vertical="center" wrapText="1"/>
    </xf>
    <xf numFmtId="10" fontId="2" fillId="13" borderId="1" xfId="4" applyNumberFormat="1" applyFont="1" applyFill="1" applyBorder="1" applyAlignment="1">
      <alignment horizontal="center" vertical="center" wrapText="1"/>
    </xf>
    <xf numFmtId="169" fontId="2" fillId="13" borderId="1" xfId="4" applyNumberFormat="1" applyFont="1" applyFill="1" applyBorder="1" applyAlignment="1" applyProtection="1">
      <alignment horizontal="center" vertical="center" wrapText="1"/>
    </xf>
    <xf numFmtId="170" fontId="2" fillId="13" borderId="1" xfId="8" applyNumberFormat="1" applyFont="1" applyFill="1" applyBorder="1" applyAlignment="1">
      <alignment horizontal="center" vertical="center" wrapText="1"/>
    </xf>
    <xf numFmtId="10" fontId="18" fillId="13" borderId="1" xfId="6" applyNumberFormat="1" applyFont="1" applyFill="1" applyBorder="1" applyAlignment="1">
      <alignment horizontal="center" vertical="center" wrapText="1"/>
    </xf>
    <xf numFmtId="1" fontId="18" fillId="13" borderId="1" xfId="8" applyNumberFormat="1" applyFont="1" applyFill="1" applyBorder="1" applyAlignment="1">
      <alignment horizontal="center" vertical="center" wrapText="1"/>
    </xf>
    <xf numFmtId="169" fontId="2" fillId="13" borderId="1" xfId="8" applyNumberFormat="1" applyFont="1" applyFill="1" applyBorder="1" applyAlignment="1">
      <alignment horizontal="center" vertical="center" wrapText="1"/>
    </xf>
    <xf numFmtId="169" fontId="2" fillId="6" borderId="1" xfId="0" applyNumberFormat="1" applyFont="1" applyFill="1" applyBorder="1" applyAlignment="1" applyProtection="1">
      <alignment horizontal="center" vertical="center" wrapText="1"/>
      <protection locked="0"/>
    </xf>
    <xf numFmtId="0" fontId="23" fillId="14" borderId="20" xfId="0" applyFont="1" applyFill="1" applyBorder="1" applyAlignment="1">
      <alignment horizontal="center" vertical="center" wrapText="1"/>
    </xf>
    <xf numFmtId="0" fontId="30" fillId="14" borderId="1" xfId="0" applyFont="1" applyFill="1" applyBorder="1" applyAlignment="1">
      <alignment vertical="center" wrapText="1"/>
    </xf>
    <xf numFmtId="10" fontId="2" fillId="13" borderId="2" xfId="0" applyNumberFormat="1" applyFont="1" applyFill="1" applyBorder="1" applyAlignment="1" applyProtection="1">
      <alignment horizontal="center" vertical="center"/>
    </xf>
    <xf numFmtId="0" fontId="17" fillId="0" borderId="1" xfId="0" applyFont="1" applyBorder="1" applyAlignment="1" applyProtection="1">
      <alignment horizontal="center" vertical="center" wrapText="1"/>
      <protection locked="0"/>
    </xf>
    <xf numFmtId="0" fontId="0" fillId="2" borderId="0" xfId="0" applyFont="1" applyFill="1" applyAlignment="1" applyProtection="1">
      <alignment vertical="center"/>
    </xf>
    <xf numFmtId="0" fontId="0" fillId="3" borderId="0" xfId="0" applyFont="1" applyFill="1" applyBorder="1" applyAlignment="1" applyProtection="1">
      <alignment vertical="center"/>
    </xf>
    <xf numFmtId="0" fontId="1" fillId="7" borderId="9" xfId="0" applyFont="1" applyFill="1" applyBorder="1" applyAlignment="1" applyProtection="1">
      <alignment horizontal="center" vertical="center"/>
    </xf>
    <xf numFmtId="1" fontId="2" fillId="0" borderId="1" xfId="0" applyNumberFormat="1" applyFont="1" applyBorder="1" applyAlignment="1" applyProtection="1">
      <alignment horizontal="center" vertical="center" wrapText="1"/>
      <protection locked="0"/>
    </xf>
    <xf numFmtId="0" fontId="17" fillId="0" borderId="1" xfId="4" applyNumberFormat="1" applyFont="1" applyFill="1" applyBorder="1" applyAlignment="1" applyProtection="1">
      <alignment horizontal="center" vertical="center"/>
      <protection locked="0"/>
    </xf>
    <xf numFmtId="0" fontId="0" fillId="17" borderId="0" xfId="0" applyFill="1" applyProtection="1"/>
    <xf numFmtId="0" fontId="0" fillId="17" borderId="0" xfId="0" applyFont="1" applyFill="1" applyProtection="1"/>
    <xf numFmtId="0" fontId="4" fillId="17" borderId="0" xfId="0" applyFont="1" applyFill="1" applyBorder="1" applyAlignment="1" applyProtection="1">
      <alignment vertical="center"/>
    </xf>
    <xf numFmtId="0" fontId="4" fillId="17" borderId="13" xfId="0" applyFont="1" applyFill="1" applyBorder="1" applyAlignment="1" applyProtection="1">
      <alignment vertical="center"/>
    </xf>
    <xf numFmtId="0" fontId="8" fillId="17" borderId="0" xfId="0" applyFont="1" applyFill="1" applyBorder="1" applyAlignment="1" applyProtection="1">
      <alignment vertical="center" wrapText="1"/>
    </xf>
    <xf numFmtId="0" fontId="8" fillId="17" borderId="0" xfId="0" applyFont="1" applyFill="1" applyBorder="1" applyAlignment="1" applyProtection="1">
      <alignment vertical="center"/>
    </xf>
    <xf numFmtId="0" fontId="0" fillId="18" borderId="0" xfId="0" applyFill="1"/>
    <xf numFmtId="0" fontId="4" fillId="18" borderId="0" xfId="0" applyFont="1" applyFill="1" applyBorder="1" applyAlignment="1">
      <alignment vertical="center"/>
    </xf>
    <xf numFmtId="0" fontId="12" fillId="18" borderId="11" xfId="0" applyFont="1" applyFill="1" applyBorder="1" applyAlignment="1">
      <alignment horizontal="center" vertical="center"/>
    </xf>
    <xf numFmtId="0" fontId="12" fillId="18" borderId="12" xfId="0" applyFont="1" applyFill="1" applyBorder="1" applyAlignment="1">
      <alignment horizontal="center" vertical="center"/>
    </xf>
    <xf numFmtId="0" fontId="12" fillId="18" borderId="14" xfId="0" applyFont="1" applyFill="1" applyBorder="1" applyAlignment="1">
      <alignment horizontal="center" vertical="center"/>
    </xf>
    <xf numFmtId="0" fontId="12" fillId="18" borderId="13" xfId="0" applyFont="1" applyFill="1" applyBorder="1" applyAlignment="1">
      <alignment horizontal="center" vertical="center"/>
    </xf>
    <xf numFmtId="14" fontId="12" fillId="18" borderId="12" xfId="0" quotePrefix="1" applyNumberFormat="1" applyFont="1" applyFill="1" applyBorder="1" applyAlignment="1">
      <alignment horizontal="center" vertical="center"/>
    </xf>
    <xf numFmtId="0" fontId="0" fillId="18" borderId="0" xfId="0" applyFill="1" applyBorder="1"/>
    <xf numFmtId="0" fontId="14" fillId="18" borderId="0" xfId="0" applyFont="1" applyFill="1"/>
    <xf numFmtId="0" fontId="11" fillId="17" borderId="0" xfId="0" applyFont="1" applyFill="1" applyBorder="1" applyAlignment="1" applyProtection="1">
      <alignment vertical="center"/>
    </xf>
    <xf numFmtId="0" fontId="10" fillId="17" borderId="0" xfId="0" applyFont="1" applyFill="1" applyBorder="1" applyAlignment="1" applyProtection="1">
      <alignment vertical="center" wrapText="1"/>
    </xf>
    <xf numFmtId="0" fontId="10" fillId="17" borderId="0" xfId="0" applyFont="1" applyFill="1" applyBorder="1" applyAlignment="1" applyProtection="1">
      <alignment vertical="center"/>
    </xf>
    <xf numFmtId="0" fontId="0" fillId="17" borderId="0" xfId="0" applyFont="1" applyFill="1" applyAlignment="1" applyProtection="1">
      <alignment horizontal="center" vertical="center" wrapText="1"/>
    </xf>
    <xf numFmtId="0" fontId="0" fillId="17" borderId="0" xfId="0" applyFont="1" applyFill="1" applyBorder="1" applyProtection="1"/>
    <xf numFmtId="0" fontId="0" fillId="17" borderId="0" xfId="0" applyFont="1" applyFill="1" applyAlignment="1" applyProtection="1">
      <alignment vertical="center"/>
    </xf>
    <xf numFmtId="0" fontId="1" fillId="20" borderId="1" xfId="0" applyFont="1" applyFill="1" applyBorder="1" applyAlignment="1" applyProtection="1">
      <alignment horizontal="center" vertical="center"/>
    </xf>
    <xf numFmtId="0" fontId="0" fillId="0" borderId="0" xfId="0" applyFill="1" applyBorder="1" applyAlignment="1"/>
    <xf numFmtId="0" fontId="38" fillId="0" borderId="0" xfId="0" applyFont="1" applyFill="1" applyBorder="1" applyAlignment="1">
      <alignment vertical="center" wrapText="1"/>
    </xf>
    <xf numFmtId="0" fontId="38" fillId="0" borderId="0" xfId="0" applyFont="1" applyFill="1" applyBorder="1" applyAlignment="1">
      <alignment vertical="top" wrapText="1"/>
    </xf>
    <xf numFmtId="0" fontId="2" fillId="19" borderId="1" xfId="0" applyFont="1" applyFill="1" applyBorder="1" applyAlignment="1" applyProtection="1">
      <alignment horizontal="center" vertical="center" wrapText="1"/>
    </xf>
    <xf numFmtId="166" fontId="2" fillId="19" borderId="1" xfId="0" applyNumberFormat="1" applyFont="1" applyFill="1" applyBorder="1" applyAlignment="1" applyProtection="1">
      <alignment horizontal="center" vertical="center" wrapText="1"/>
    </xf>
    <xf numFmtId="0" fontId="17" fillId="19" borderId="1" xfId="0" applyFont="1" applyFill="1" applyBorder="1" applyAlignment="1" applyProtection="1">
      <alignment horizontal="center" vertical="center" wrapText="1"/>
    </xf>
    <xf numFmtId="0" fontId="0" fillId="20" borderId="36" xfId="0" applyFont="1" applyFill="1" applyBorder="1" applyProtection="1"/>
    <xf numFmtId="0" fontId="0" fillId="20" borderId="37" xfId="0" applyFont="1" applyFill="1" applyBorder="1" applyProtection="1"/>
    <xf numFmtId="0" fontId="0" fillId="19" borderId="36" xfId="0" applyFont="1" applyFill="1" applyBorder="1" applyProtection="1"/>
    <xf numFmtId="0" fontId="0" fillId="19" borderId="37" xfId="0" applyFont="1" applyFill="1" applyBorder="1" applyProtection="1"/>
    <xf numFmtId="0" fontId="20" fillId="17" borderId="36" xfId="0" applyFont="1" applyFill="1" applyBorder="1" applyAlignment="1" applyProtection="1">
      <alignment vertical="center" wrapText="1"/>
    </xf>
    <xf numFmtId="0" fontId="20" fillId="17" borderId="37" xfId="0" applyFont="1" applyFill="1" applyBorder="1" applyAlignment="1" applyProtection="1">
      <alignment vertical="center" wrapText="1"/>
    </xf>
    <xf numFmtId="0" fontId="0" fillId="20" borderId="33" xfId="0" applyFont="1" applyFill="1" applyBorder="1" applyProtection="1"/>
    <xf numFmtId="0" fontId="0" fillId="19" borderId="33" xfId="0" applyFont="1" applyFill="1" applyBorder="1" applyProtection="1"/>
    <xf numFmtId="0" fontId="20" fillId="17" borderId="33" xfId="0" applyFont="1" applyFill="1" applyBorder="1" applyAlignment="1" applyProtection="1">
      <alignment vertical="center" wrapText="1"/>
    </xf>
    <xf numFmtId="0" fontId="20" fillId="17" borderId="43" xfId="0" applyFont="1" applyFill="1" applyBorder="1" applyAlignment="1" applyProtection="1">
      <alignment vertical="center" wrapText="1"/>
    </xf>
    <xf numFmtId="0" fontId="20" fillId="17" borderId="44" xfId="0" applyFont="1" applyFill="1" applyBorder="1" applyAlignment="1" applyProtection="1">
      <alignment vertical="center" wrapText="1"/>
    </xf>
    <xf numFmtId="0" fontId="20" fillId="17" borderId="45" xfId="0" applyFont="1" applyFill="1" applyBorder="1" applyAlignment="1" applyProtection="1">
      <alignment vertical="center" wrapText="1"/>
    </xf>
    <xf numFmtId="42" fontId="0" fillId="20" borderId="33" xfId="11" applyFont="1" applyFill="1" applyBorder="1" applyProtection="1"/>
    <xf numFmtId="0" fontId="39" fillId="0" borderId="39" xfId="0" applyFont="1" applyFill="1" applyBorder="1" applyAlignment="1" applyProtection="1">
      <alignment horizontal="center" textRotation="90" wrapText="1"/>
    </xf>
    <xf numFmtId="0" fontId="20" fillId="17" borderId="2" xfId="0" applyFont="1" applyFill="1" applyBorder="1" applyAlignment="1" applyProtection="1">
      <alignment horizontal="center" textRotation="90" wrapText="1"/>
    </xf>
    <xf numFmtId="0" fontId="24" fillId="19" borderId="36" xfId="0" applyFont="1" applyFill="1" applyBorder="1" applyAlignment="1" applyProtection="1">
      <alignment horizontal="center" vertical="center" wrapText="1"/>
    </xf>
    <xf numFmtId="0" fontId="24" fillId="19" borderId="37" xfId="0" applyFont="1" applyFill="1" applyBorder="1" applyAlignment="1" applyProtection="1">
      <alignment horizontal="center" vertical="center" wrapText="1"/>
    </xf>
    <xf numFmtId="0" fontId="24" fillId="19" borderId="41" xfId="0" applyFont="1" applyFill="1" applyBorder="1" applyAlignment="1" applyProtection="1">
      <alignment horizontal="center" vertical="center" wrapText="1"/>
    </xf>
    <xf numFmtId="42" fontId="0" fillId="22" borderId="36" xfId="11" applyFont="1" applyFill="1" applyBorder="1" applyProtection="1"/>
    <xf numFmtId="42" fontId="0" fillId="22" borderId="37" xfId="11" applyFont="1" applyFill="1" applyBorder="1" applyProtection="1"/>
    <xf numFmtId="42" fontId="0" fillId="22" borderId="41" xfId="11" applyFont="1" applyFill="1" applyBorder="1" applyProtection="1"/>
    <xf numFmtId="42" fontId="39" fillId="0" borderId="0" xfId="0" applyNumberFormat="1" applyFont="1" applyProtection="1"/>
    <xf numFmtId="42" fontId="0" fillId="20" borderId="36" xfId="11" applyFont="1" applyFill="1" applyBorder="1" applyProtection="1"/>
    <xf numFmtId="42" fontId="0" fillId="20" borderId="37" xfId="11" applyFont="1" applyFill="1" applyBorder="1" applyProtection="1"/>
    <xf numFmtId="42" fontId="0" fillId="20" borderId="41" xfId="11" applyFont="1" applyFill="1" applyBorder="1" applyProtection="1"/>
    <xf numFmtId="171" fontId="0" fillId="22" borderId="36" xfId="11" applyNumberFormat="1" applyFont="1" applyFill="1" applyBorder="1" applyProtection="1"/>
    <xf numFmtId="42" fontId="0" fillId="14" borderId="36" xfId="11" applyFont="1" applyFill="1" applyBorder="1" applyProtection="1">
      <protection locked="0"/>
    </xf>
    <xf numFmtId="42" fontId="0" fillId="14" borderId="37" xfId="11" applyFont="1" applyFill="1" applyBorder="1" applyProtection="1">
      <protection locked="0"/>
    </xf>
    <xf numFmtId="42" fontId="0" fillId="14" borderId="41" xfId="11" applyFont="1" applyFill="1" applyBorder="1" applyProtection="1">
      <protection locked="0"/>
    </xf>
    <xf numFmtId="9" fontId="0" fillId="7" borderId="48" xfId="4" applyFont="1" applyFill="1" applyBorder="1" applyProtection="1"/>
    <xf numFmtId="172" fontId="9" fillId="22" borderId="3" xfId="0" applyNumberFormat="1" applyFont="1" applyFill="1" applyBorder="1" applyAlignment="1" applyProtection="1">
      <alignment horizontal="center" vertical="center" wrapText="1"/>
    </xf>
    <xf numFmtId="166" fontId="9" fillId="22" borderId="1" xfId="0" applyNumberFormat="1" applyFont="1" applyFill="1" applyBorder="1" applyAlignment="1" applyProtection="1">
      <alignment horizontal="center" vertical="center"/>
    </xf>
    <xf numFmtId="166" fontId="9" fillId="20" borderId="1" xfId="0" applyNumberFormat="1" applyFont="1" applyFill="1" applyBorder="1" applyAlignment="1" applyProtection="1">
      <alignment horizontal="center" vertical="center"/>
    </xf>
    <xf numFmtId="166" fontId="9" fillId="0" borderId="1" xfId="0" applyNumberFormat="1" applyFont="1" applyBorder="1" applyAlignment="1" applyProtection="1">
      <alignment horizontal="center" vertical="center"/>
    </xf>
    <xf numFmtId="0" fontId="0" fillId="0" borderId="0" xfId="0" applyFont="1" applyFill="1" applyBorder="1" applyProtection="1"/>
    <xf numFmtId="166" fontId="9" fillId="14" borderId="1" xfId="0" applyNumberFormat="1" applyFont="1" applyFill="1" applyBorder="1" applyAlignment="1" applyProtection="1">
      <alignment horizontal="center" vertical="center"/>
    </xf>
    <xf numFmtId="0" fontId="20" fillId="0" borderId="0" xfId="0" applyFont="1" applyProtection="1"/>
    <xf numFmtId="0" fontId="40" fillId="21" borderId="33" xfId="0" applyFont="1" applyFill="1" applyBorder="1" applyAlignment="1" applyProtection="1">
      <alignment horizontal="right" vertical="center"/>
    </xf>
    <xf numFmtId="0" fontId="0" fillId="19" borderId="33" xfId="0" applyFont="1" applyFill="1" applyBorder="1" applyAlignment="1" applyProtection="1">
      <alignment vertical="center" wrapText="1"/>
    </xf>
    <xf numFmtId="0" fontId="0" fillId="0" borderId="0" xfId="0" applyFont="1" applyAlignment="1" applyProtection="1">
      <alignment horizontal="right" vertical="center"/>
    </xf>
    <xf numFmtId="0" fontId="0" fillId="0" borderId="0" xfId="0" applyFont="1" applyAlignment="1" applyProtection="1">
      <alignment vertical="center" wrapText="1"/>
    </xf>
    <xf numFmtId="0" fontId="20" fillId="17" borderId="33" xfId="0" applyFont="1" applyFill="1" applyBorder="1" applyAlignment="1" applyProtection="1">
      <alignment horizontal="centerContinuous" vertical="center"/>
    </xf>
    <xf numFmtId="0" fontId="20" fillId="17" borderId="36" xfId="0" applyFont="1" applyFill="1" applyBorder="1" applyAlignment="1" applyProtection="1">
      <alignment horizontal="center" vertical="center" wrapText="1"/>
    </xf>
    <xf numFmtId="0" fontId="20" fillId="17" borderId="41" xfId="0" applyFont="1" applyFill="1" applyBorder="1" applyAlignment="1" applyProtection="1">
      <alignment horizontal="center" vertical="center" wrapText="1"/>
    </xf>
    <xf numFmtId="42" fontId="0" fillId="19" borderId="36" xfId="11" applyFont="1" applyFill="1" applyBorder="1" applyProtection="1"/>
    <xf numFmtId="42" fontId="0" fillId="19" borderId="41" xfId="11" applyFont="1" applyFill="1" applyBorder="1" applyProtection="1"/>
    <xf numFmtId="0" fontId="16" fillId="18" borderId="32" xfId="0" applyFont="1" applyFill="1" applyBorder="1" applyAlignment="1" applyProtection="1">
      <alignment horizontal="center" vertical="center"/>
    </xf>
    <xf numFmtId="0" fontId="20" fillId="18" borderId="36" xfId="0" applyFont="1" applyFill="1" applyBorder="1" applyAlignment="1" applyProtection="1">
      <alignment horizontal="center" vertical="center" wrapText="1"/>
    </xf>
    <xf numFmtId="0" fontId="20" fillId="18" borderId="46" xfId="0" applyFont="1" applyFill="1" applyBorder="1" applyAlignment="1" applyProtection="1">
      <alignment horizontal="center" vertical="center" wrapText="1"/>
    </xf>
    <xf numFmtId="0" fontId="20" fillId="18" borderId="37" xfId="0" applyFont="1" applyFill="1" applyBorder="1" applyAlignment="1" applyProtection="1">
      <alignment horizontal="center" vertical="center" wrapText="1"/>
    </xf>
    <xf numFmtId="0" fontId="40" fillId="21" borderId="32" xfId="0" applyFont="1" applyFill="1" applyBorder="1" applyAlignment="1" applyProtection="1">
      <alignment horizontal="center" vertical="center"/>
    </xf>
    <xf numFmtId="49" fontId="0" fillId="20" borderId="33" xfId="0" applyNumberFormat="1" applyFont="1" applyFill="1" applyBorder="1" applyAlignment="1" applyProtection="1">
      <alignment horizontal="center" vertical="center" wrapText="1"/>
    </xf>
    <xf numFmtId="0" fontId="20" fillId="17" borderId="36" xfId="0" applyFont="1" applyFill="1" applyBorder="1" applyAlignment="1" applyProtection="1">
      <alignment horizontal="right" vertical="center" wrapText="1"/>
    </xf>
    <xf numFmtId="0" fontId="20" fillId="17" borderId="37" xfId="0" applyFont="1" applyFill="1" applyBorder="1" applyAlignment="1" applyProtection="1">
      <alignment horizontal="right" vertical="center" wrapText="1"/>
    </xf>
    <xf numFmtId="0" fontId="20" fillId="17" borderId="33" xfId="0" applyFont="1" applyFill="1" applyBorder="1" applyAlignment="1" applyProtection="1">
      <alignment horizontal="right" vertical="center" wrapText="1"/>
    </xf>
    <xf numFmtId="0" fontId="9" fillId="0" borderId="1" xfId="0" applyFont="1" applyBorder="1" applyAlignment="1" applyProtection="1">
      <alignment horizontal="center" vertical="center" wrapText="1"/>
    </xf>
    <xf numFmtId="166" fontId="7" fillId="24" borderId="1" xfId="0" applyNumberFormat="1" applyFont="1" applyFill="1" applyBorder="1" applyAlignment="1" applyProtection="1">
      <alignment horizontal="center" vertical="center"/>
    </xf>
    <xf numFmtId="0" fontId="1" fillId="20" borderId="4" xfId="0" applyFont="1" applyFill="1" applyBorder="1" applyAlignment="1" applyProtection="1">
      <alignment horizontal="center" vertical="center" wrapText="1"/>
    </xf>
    <xf numFmtId="0" fontId="10" fillId="9" borderId="1" xfId="0" applyFont="1" applyFill="1" applyBorder="1" applyAlignment="1">
      <alignment vertical="center"/>
    </xf>
    <xf numFmtId="0" fontId="0" fillId="9" borderId="1" xfId="0" applyFill="1" applyBorder="1" applyAlignment="1">
      <alignment vertical="center"/>
    </xf>
    <xf numFmtId="0" fontId="0" fillId="9" borderId="1" xfId="0" applyFill="1" applyBorder="1" applyAlignment="1"/>
    <xf numFmtId="0" fontId="10" fillId="0" borderId="1" xfId="0" applyFont="1" applyBorder="1" applyAlignment="1">
      <alignment vertical="center" wrapText="1"/>
    </xf>
    <xf numFmtId="0" fontId="10" fillId="0" borderId="0" xfId="0" applyFont="1" applyFill="1" applyBorder="1" applyAlignment="1">
      <alignment horizontal="center" vertical="center"/>
    </xf>
    <xf numFmtId="0" fontId="10" fillId="0" borderId="0" xfId="0" applyFont="1" applyAlignment="1">
      <alignment horizontal="center"/>
    </xf>
    <xf numFmtId="0" fontId="1" fillId="19" borderId="1" xfId="0" applyFont="1" applyFill="1" applyBorder="1" applyAlignment="1" applyProtection="1">
      <alignment horizontal="center" vertical="center" wrapText="1"/>
    </xf>
    <xf numFmtId="0" fontId="1" fillId="19" borderId="9" xfId="0" applyFont="1" applyFill="1" applyBorder="1" applyAlignment="1" applyProtection="1">
      <alignment horizontal="center" vertical="center" wrapText="1"/>
    </xf>
    <xf numFmtId="0" fontId="1" fillId="19" borderId="4" xfId="0" applyFont="1" applyFill="1" applyBorder="1" applyAlignment="1" applyProtection="1">
      <alignment horizontal="center" vertical="center" wrapText="1"/>
    </xf>
    <xf numFmtId="0" fontId="1" fillId="19" borderId="4" xfId="0" applyFont="1" applyFill="1" applyBorder="1" applyAlignment="1" applyProtection="1">
      <alignment horizontal="center" vertical="center"/>
    </xf>
    <xf numFmtId="0" fontId="1" fillId="19" borderId="1" xfId="0" applyFont="1" applyFill="1" applyBorder="1" applyAlignment="1" applyProtection="1">
      <alignment horizontal="center" vertical="center"/>
    </xf>
    <xf numFmtId="0" fontId="1" fillId="19" borderId="2" xfId="0" applyFont="1" applyFill="1" applyBorder="1" applyAlignment="1" applyProtection="1">
      <alignment horizontal="center" vertical="center" wrapText="1"/>
    </xf>
    <xf numFmtId="0" fontId="1" fillId="0" borderId="0" xfId="0" applyFont="1" applyBorder="1" applyAlignment="1" applyProtection="1">
      <alignment horizontal="center" vertical="center"/>
    </xf>
    <xf numFmtId="0" fontId="1" fillId="0" borderId="0" xfId="0" applyFont="1" applyBorder="1" applyAlignment="1" applyProtection="1">
      <alignment horizontal="center" vertical="center" wrapText="1"/>
    </xf>
    <xf numFmtId="0" fontId="20" fillId="18" borderId="32"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0" fontId="18" fillId="0" borderId="1" xfId="0" applyNumberFormat="1" applyFont="1" applyBorder="1" applyAlignment="1" applyProtection="1">
      <alignment horizontal="center" vertical="center" wrapText="1"/>
      <protection locked="0"/>
    </xf>
    <xf numFmtId="0" fontId="20" fillId="17" borderId="0" xfId="0" applyFont="1" applyFill="1" applyProtection="1"/>
    <xf numFmtId="0" fontId="0" fillId="16" borderId="0" xfId="0" applyFont="1" applyFill="1" applyProtection="1"/>
    <xf numFmtId="0" fontId="45" fillId="17" borderId="0" xfId="0" applyFont="1" applyFill="1" applyProtection="1"/>
    <xf numFmtId="0" fontId="41" fillId="17" borderId="0" xfId="0" applyFont="1" applyFill="1" applyProtection="1"/>
    <xf numFmtId="0" fontId="20" fillId="0" borderId="0" xfId="0" applyFont="1" applyAlignment="1" applyProtection="1">
      <alignment horizontal="center" vertical="center"/>
    </xf>
    <xf numFmtId="0" fontId="9" fillId="0" borderId="0" xfId="0" applyFont="1" applyAlignment="1" applyProtection="1">
      <alignment horizontal="center" vertical="center"/>
    </xf>
    <xf numFmtId="0" fontId="9" fillId="0" borderId="0" xfId="0" applyFont="1" applyBorder="1" applyAlignment="1" applyProtection="1">
      <alignment horizontal="center" vertical="center"/>
    </xf>
    <xf numFmtId="166" fontId="0" fillId="0" borderId="0" xfId="0" applyNumberFormat="1" applyFont="1" applyBorder="1" applyAlignment="1" applyProtection="1">
      <alignment horizontal="justify" vertical="center" wrapText="1"/>
    </xf>
    <xf numFmtId="166" fontId="9" fillId="0" borderId="0" xfId="0" applyNumberFormat="1" applyFont="1" applyFill="1" applyBorder="1" applyAlignment="1" applyProtection="1">
      <alignment vertical="center" wrapText="1"/>
    </xf>
    <xf numFmtId="0" fontId="7" fillId="3" borderId="0" xfId="0" applyFont="1" applyFill="1" applyBorder="1" applyAlignment="1" applyProtection="1">
      <alignment horizontal="center" vertical="center" wrapText="1"/>
    </xf>
    <xf numFmtId="0" fontId="7" fillId="0" borderId="0" xfId="0" applyFont="1" applyFill="1" applyBorder="1" applyAlignment="1" applyProtection="1">
      <alignment vertical="center" wrapText="1"/>
    </xf>
    <xf numFmtId="166" fontId="9" fillId="0" borderId="0" xfId="0" applyNumberFormat="1" applyFont="1" applyBorder="1" applyAlignment="1" applyProtection="1">
      <alignment wrapText="1"/>
    </xf>
    <xf numFmtId="0" fontId="0" fillId="0" borderId="0" xfId="0" applyFont="1" applyAlignment="1" applyProtection="1">
      <alignment wrapText="1"/>
    </xf>
    <xf numFmtId="0" fontId="20" fillId="0" borderId="0" xfId="0" applyFont="1" applyFill="1" applyAlignment="1" applyProtection="1">
      <alignment textRotation="90" wrapText="1"/>
    </xf>
    <xf numFmtId="0" fontId="39" fillId="0" borderId="0" xfId="0" applyFont="1" applyFill="1" applyAlignment="1" applyProtection="1">
      <alignment horizontal="right" vertical="center" textRotation="90" wrapText="1"/>
    </xf>
    <xf numFmtId="0" fontId="39" fillId="0" borderId="0" xfId="0" applyFont="1" applyFill="1" applyAlignment="1" applyProtection="1">
      <alignment textRotation="90" wrapText="1"/>
    </xf>
    <xf numFmtId="0" fontId="20" fillId="0" borderId="0" xfId="0" applyFont="1" applyAlignment="1" applyProtection="1">
      <alignment vertical="center"/>
    </xf>
    <xf numFmtId="0" fontId="0" fillId="0" borderId="0" xfId="0" applyFont="1" applyAlignment="1" applyProtection="1">
      <alignment vertical="center"/>
    </xf>
    <xf numFmtId="0" fontId="20" fillId="0" borderId="0" xfId="0" applyFont="1" applyAlignment="1" applyProtection="1">
      <alignment vertical="center" wrapText="1"/>
    </xf>
    <xf numFmtId="0" fontId="0" fillId="20" borderId="33" xfId="0" applyFont="1" applyFill="1" applyBorder="1" applyAlignment="1" applyProtection="1">
      <alignment vertical="center" wrapText="1"/>
    </xf>
    <xf numFmtId="0" fontId="0" fillId="20" borderId="0" xfId="0" applyFont="1" applyFill="1" applyProtection="1"/>
    <xf numFmtId="42" fontId="0" fillId="19" borderId="47" xfId="11" applyFont="1" applyFill="1" applyBorder="1" applyProtection="1"/>
    <xf numFmtId="42" fontId="0" fillId="19" borderId="33" xfId="11" applyFont="1" applyFill="1" applyBorder="1" applyProtection="1"/>
    <xf numFmtId="42" fontId="10" fillId="23" borderId="33" xfId="11" applyFont="1" applyFill="1" applyBorder="1" applyProtection="1"/>
    <xf numFmtId="0" fontId="20" fillId="18" borderId="42" xfId="0" applyFont="1" applyFill="1" applyBorder="1" applyProtection="1"/>
    <xf numFmtId="0" fontId="20" fillId="18" borderId="38" xfId="0" applyFont="1" applyFill="1" applyBorder="1" applyProtection="1"/>
    <xf numFmtId="166" fontId="9" fillId="0" borderId="0" xfId="0" applyNumberFormat="1" applyFont="1" applyBorder="1" applyAlignment="1" applyProtection="1">
      <alignment horizontal="center" vertical="center" wrapText="1"/>
    </xf>
    <xf numFmtId="1" fontId="0" fillId="0" borderId="0" xfId="0" applyNumberFormat="1" applyFont="1" applyAlignment="1" applyProtection="1">
      <alignment horizontal="center" vertical="center"/>
    </xf>
    <xf numFmtId="0" fontId="7" fillId="19" borderId="3" xfId="0" applyFont="1" applyFill="1" applyBorder="1" applyAlignment="1" applyProtection="1">
      <alignment horizontal="center" vertical="center" wrapText="1"/>
    </xf>
    <xf numFmtId="0" fontId="0" fillId="0" borderId="0" xfId="0" applyFont="1" applyAlignment="1" applyProtection="1">
      <alignment horizontal="center" vertical="center"/>
    </xf>
    <xf numFmtId="0" fontId="7" fillId="19" borderId="1" xfId="0" applyFont="1" applyFill="1" applyBorder="1" applyAlignment="1" applyProtection="1">
      <alignment horizontal="center" vertical="center" wrapText="1"/>
    </xf>
    <xf numFmtId="0" fontId="10" fillId="19" borderId="1" xfId="0" applyFont="1" applyFill="1" applyBorder="1" applyAlignment="1" applyProtection="1">
      <alignment horizontal="center" vertical="center" wrapText="1"/>
    </xf>
    <xf numFmtId="0" fontId="10" fillId="20" borderId="1" xfId="0" applyNumberFormat="1" applyFont="1" applyFill="1" applyBorder="1" applyAlignment="1" applyProtection="1">
      <alignment horizontal="center" vertical="center" wrapText="1"/>
    </xf>
    <xf numFmtId="166" fontId="0" fillId="20" borderId="3" xfId="0" applyNumberFormat="1" applyFont="1" applyFill="1" applyBorder="1" applyAlignment="1" applyProtection="1">
      <alignment horizontal="center" vertical="center"/>
    </xf>
    <xf numFmtId="166" fontId="0" fillId="20" borderId="1" xfId="0" applyNumberFormat="1" applyFont="1" applyFill="1" applyBorder="1" applyAlignment="1" applyProtection="1">
      <alignment horizontal="center" vertical="center"/>
    </xf>
    <xf numFmtId="166" fontId="7" fillId="19" borderId="1" xfId="0" applyNumberFormat="1" applyFont="1" applyFill="1" applyBorder="1" applyAlignment="1" applyProtection="1">
      <alignment horizontal="center" vertical="center"/>
    </xf>
    <xf numFmtId="166" fontId="10" fillId="19" borderId="1" xfId="0" applyNumberFormat="1" applyFont="1" applyFill="1" applyBorder="1" applyAlignment="1" applyProtection="1">
      <alignment horizontal="center" vertical="center"/>
    </xf>
    <xf numFmtId="0" fontId="10" fillId="0" borderId="0" xfId="0" applyFont="1" applyBorder="1" applyAlignment="1" applyProtection="1">
      <alignment horizontal="center" vertical="center" wrapText="1"/>
    </xf>
    <xf numFmtId="0" fontId="42" fillId="19" borderId="1" xfId="0" applyFont="1" applyFill="1" applyBorder="1" applyAlignment="1" applyProtection="1">
      <alignment horizontal="center" vertical="center" wrapText="1"/>
    </xf>
    <xf numFmtId="0" fontId="7" fillId="0" borderId="0" xfId="0" applyFont="1" applyBorder="1" applyAlignment="1" applyProtection="1">
      <alignment horizontal="center" wrapText="1"/>
    </xf>
    <xf numFmtId="166" fontId="16" fillId="18" borderId="32" xfId="0" applyNumberFormat="1" applyFont="1" applyFill="1" applyBorder="1" applyAlignment="1" applyProtection="1">
      <alignment horizontal="center" vertical="center"/>
    </xf>
    <xf numFmtId="166" fontId="9" fillId="18" borderId="42" xfId="0" applyNumberFormat="1" applyFont="1" applyFill="1" applyBorder="1" applyProtection="1"/>
    <xf numFmtId="0" fontId="0" fillId="18" borderId="42" xfId="0" applyFont="1" applyFill="1" applyBorder="1" applyProtection="1"/>
    <xf numFmtId="0" fontId="39" fillId="18" borderId="38" xfId="0" applyFont="1" applyFill="1" applyBorder="1" applyProtection="1"/>
    <xf numFmtId="0" fontId="39" fillId="0" borderId="0" xfId="0" applyFont="1" applyProtection="1"/>
    <xf numFmtId="0" fontId="7" fillId="24" borderId="1" xfId="0" applyFont="1" applyFill="1" applyBorder="1" applyAlignment="1" applyProtection="1">
      <alignment horizontal="center" vertical="center" wrapText="1"/>
    </xf>
    <xf numFmtId="0" fontId="7" fillId="23" borderId="1" xfId="0" applyFont="1" applyFill="1" applyBorder="1" applyAlignment="1" applyProtection="1">
      <alignment horizontal="center" vertical="center" wrapText="1"/>
    </xf>
    <xf numFmtId="0" fontId="7" fillId="25" borderId="1" xfId="0" applyFont="1" applyFill="1" applyBorder="1" applyAlignment="1" applyProtection="1">
      <alignment horizontal="center" vertical="center" wrapText="1"/>
    </xf>
    <xf numFmtId="0" fontId="43" fillId="20" borderId="1" xfId="0" applyFont="1" applyFill="1" applyBorder="1" applyAlignment="1" applyProtection="1">
      <alignment horizontal="center" vertical="center" wrapText="1"/>
    </xf>
    <xf numFmtId="0" fontId="7" fillId="20" borderId="1" xfId="0" applyFont="1" applyFill="1" applyBorder="1" applyAlignment="1" applyProtection="1">
      <alignment horizontal="center" vertical="center" wrapText="1"/>
    </xf>
    <xf numFmtId="0" fontId="7" fillId="20" borderId="5" xfId="0" applyFont="1" applyFill="1" applyBorder="1" applyAlignment="1" applyProtection="1">
      <alignment horizontal="center" vertical="center" wrapText="1"/>
    </xf>
    <xf numFmtId="0" fontId="44" fillId="0" borderId="0" xfId="0" applyFont="1" applyProtection="1"/>
    <xf numFmtId="166" fontId="9" fillId="0" borderId="1" xfId="0" applyNumberFormat="1" applyFont="1" applyFill="1" applyBorder="1" applyAlignment="1" applyProtection="1">
      <alignment horizontal="center" vertical="center"/>
    </xf>
    <xf numFmtId="0" fontId="39" fillId="0" borderId="0" xfId="0" applyFont="1" applyAlignment="1" applyProtection="1">
      <alignment vertical="justify" wrapText="1"/>
    </xf>
    <xf numFmtId="0" fontId="39" fillId="0" borderId="0" xfId="0" applyFont="1" applyAlignment="1" applyProtection="1">
      <alignment horizontal="justify" vertical="justify" wrapText="1"/>
    </xf>
    <xf numFmtId="166" fontId="7" fillId="20" borderId="1" xfId="0" applyNumberFormat="1" applyFont="1" applyFill="1" applyBorder="1" applyAlignment="1" applyProtection="1">
      <alignment horizontal="center" vertical="center"/>
    </xf>
    <xf numFmtId="166" fontId="20" fillId="0" borderId="0" xfId="0" applyNumberFormat="1" applyFont="1" applyProtection="1"/>
    <xf numFmtId="166" fontId="7" fillId="0" borderId="1" xfId="0" applyNumberFormat="1" applyFont="1" applyBorder="1" applyAlignment="1" applyProtection="1">
      <alignment horizontal="center" vertical="center"/>
    </xf>
    <xf numFmtId="10" fontId="10" fillId="0" borderId="5" xfId="4" applyNumberFormat="1" applyFont="1" applyBorder="1" applyAlignment="1" applyProtection="1">
      <alignment horizontal="center" vertical="center"/>
    </xf>
    <xf numFmtId="10" fontId="7" fillId="0" borderId="1" xfId="0" applyNumberFormat="1" applyFont="1" applyBorder="1" applyAlignment="1" applyProtection="1">
      <alignment horizontal="center" vertical="center"/>
    </xf>
    <xf numFmtId="10" fontId="7" fillId="0" borderId="0" xfId="0" applyNumberFormat="1" applyFont="1" applyBorder="1" applyAlignment="1" applyProtection="1">
      <alignment horizontal="center" vertical="center"/>
    </xf>
    <xf numFmtId="9" fontId="11" fillId="0" borderId="2" xfId="4" applyFont="1" applyBorder="1" applyAlignment="1" applyProtection="1">
      <alignment horizontal="center" vertical="center"/>
    </xf>
    <xf numFmtId="166" fontId="9" fillId="0" borderId="0" xfId="0" applyNumberFormat="1" applyFont="1" applyBorder="1" applyProtection="1"/>
    <xf numFmtId="166" fontId="0" fillId="0" borderId="0" xfId="0" applyNumberFormat="1" applyFont="1" applyProtection="1"/>
    <xf numFmtId="0" fontId="9" fillId="20" borderId="1" xfId="0" applyFont="1" applyFill="1" applyBorder="1" applyAlignment="1" applyProtection="1">
      <alignment horizontal="center" vertical="center" wrapText="1"/>
    </xf>
    <xf numFmtId="167" fontId="0" fillId="14" borderId="1" xfId="2" applyNumberFormat="1" applyFont="1" applyFill="1" applyBorder="1" applyAlignment="1" applyProtection="1">
      <alignment vertical="center" wrapText="1"/>
    </xf>
    <xf numFmtId="0" fontId="20" fillId="0" borderId="0" xfId="0" applyFont="1" applyAlignment="1" applyProtection="1">
      <alignment horizontal="center"/>
    </xf>
    <xf numFmtId="0" fontId="0" fillId="0" borderId="0" xfId="0" applyFont="1" applyAlignment="1" applyProtection="1">
      <alignment horizontal="center"/>
    </xf>
    <xf numFmtId="0" fontId="39" fillId="0" borderId="0" xfId="0" applyFont="1" applyAlignment="1" applyProtection="1">
      <alignment horizontal="center"/>
    </xf>
    <xf numFmtId="0" fontId="47" fillId="22" borderId="33" xfId="0" applyFont="1" applyFill="1" applyBorder="1" applyAlignment="1" applyProtection="1">
      <alignment horizontal="center" vertical="center"/>
      <protection locked="0"/>
    </xf>
    <xf numFmtId="0" fontId="0" fillId="20" borderId="33" xfId="0" applyNumberFormat="1" applyFont="1" applyFill="1" applyBorder="1" applyAlignment="1" applyProtection="1">
      <alignment vertical="center" wrapText="1"/>
      <protection locked="0"/>
    </xf>
    <xf numFmtId="0" fontId="46" fillId="22" borderId="33" xfId="0" applyFont="1" applyFill="1" applyBorder="1" applyAlignment="1" applyProtection="1">
      <alignment horizontal="center" vertical="center"/>
      <protection locked="0"/>
    </xf>
    <xf numFmtId="0" fontId="48" fillId="0" borderId="0" xfId="0" applyFont="1" applyAlignment="1" applyProtection="1">
      <alignment horizontal="left" vertical="center"/>
    </xf>
    <xf numFmtId="42" fontId="0" fillId="20" borderId="36" xfId="11" applyFont="1" applyFill="1" applyBorder="1" applyProtection="1">
      <protection locked="0"/>
    </xf>
    <xf numFmtId="42" fontId="0" fillId="20" borderId="41" xfId="11" applyFont="1" applyFill="1" applyBorder="1" applyProtection="1">
      <protection locked="0"/>
    </xf>
    <xf numFmtId="0" fontId="0" fillId="0" borderId="1" xfId="0" applyFont="1" applyBorder="1" applyProtection="1"/>
    <xf numFmtId="0" fontId="10" fillId="0" borderId="1" xfId="0" applyFont="1" applyBorder="1" applyAlignment="1"/>
    <xf numFmtId="0" fontId="0" fillId="0" borderId="1" xfId="0" applyBorder="1" applyAlignment="1">
      <alignment wrapText="1"/>
    </xf>
    <xf numFmtId="0" fontId="1" fillId="19" borderId="1" xfId="0" applyFont="1" applyFill="1" applyBorder="1" applyAlignment="1" applyProtection="1">
      <alignment horizontal="center" vertical="center" wrapText="1"/>
    </xf>
    <xf numFmtId="166" fontId="1" fillId="19" borderId="1" xfId="0" applyNumberFormat="1" applyFont="1" applyFill="1" applyBorder="1" applyAlignment="1" applyProtection="1">
      <alignment horizontal="center" vertical="center" wrapText="1"/>
    </xf>
    <xf numFmtId="0" fontId="1" fillId="19" borderId="4" xfId="0" applyFont="1" applyFill="1" applyBorder="1" applyAlignment="1" applyProtection="1">
      <alignment horizontal="center" vertical="center" wrapText="1"/>
    </xf>
    <xf numFmtId="0" fontId="1" fillId="19" borderId="1" xfId="0" applyFont="1" applyFill="1" applyBorder="1" applyAlignment="1" applyProtection="1">
      <alignment horizontal="center" vertical="center" wrapText="1"/>
    </xf>
    <xf numFmtId="0" fontId="17" fillId="3" borderId="0" xfId="0" applyFont="1" applyFill="1" applyBorder="1" applyProtection="1"/>
    <xf numFmtId="0" fontId="18" fillId="19" borderId="1" xfId="0" applyFont="1" applyFill="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 fillId="0" borderId="0" xfId="0" applyFont="1" applyBorder="1" applyAlignment="1" applyProtection="1">
      <alignment horizontal="center" vertical="center"/>
    </xf>
    <xf numFmtId="0" fontId="24" fillId="0" borderId="0" xfId="0" applyFont="1"/>
    <xf numFmtId="0" fontId="0" fillId="0" borderId="0" xfId="0" applyAlignment="1">
      <alignment vertical="center" wrapText="1"/>
    </xf>
    <xf numFmtId="0" fontId="24" fillId="0" borderId="0" xfId="0" applyFont="1" applyAlignment="1">
      <alignment vertical="center"/>
    </xf>
    <xf numFmtId="0" fontId="24" fillId="0" borderId="0" xfId="0" applyFont="1" applyAlignment="1">
      <alignment vertical="center" wrapText="1"/>
    </xf>
    <xf numFmtId="0" fontId="49" fillId="0" borderId="0" xfId="0" applyFont="1" applyProtection="1"/>
    <xf numFmtId="0" fontId="0" fillId="2" borderId="1" xfId="0" applyFont="1" applyFill="1" applyBorder="1" applyProtection="1">
      <protection locked="0"/>
    </xf>
    <xf numFmtId="0" fontId="17" fillId="0" borderId="0" xfId="0" applyFont="1" applyBorder="1" applyAlignment="1" applyProtection="1">
      <alignment vertical="center" wrapText="1"/>
    </xf>
    <xf numFmtId="0" fontId="18" fillId="0" borderId="5"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protection locked="0"/>
    </xf>
    <xf numFmtId="9" fontId="2" fillId="0" borderId="1" xfId="4" applyFont="1" applyBorder="1" applyAlignment="1" applyProtection="1">
      <alignment horizontal="center" vertical="center" wrapText="1"/>
      <protection locked="0"/>
    </xf>
    <xf numFmtId="165" fontId="0" fillId="17" borderId="0" xfId="1" applyFont="1" applyFill="1" applyProtection="1"/>
    <xf numFmtId="165" fontId="11" fillId="17" borderId="0" xfId="1" applyFont="1" applyFill="1" applyBorder="1" applyAlignment="1" applyProtection="1">
      <alignment vertical="center"/>
    </xf>
    <xf numFmtId="165" fontId="10" fillId="17" borderId="0" xfId="1" applyFont="1" applyFill="1" applyBorder="1" applyAlignment="1" applyProtection="1">
      <alignment vertical="center" wrapText="1"/>
    </xf>
    <xf numFmtId="165" fontId="9" fillId="0" borderId="0" xfId="1" applyFont="1" applyProtection="1"/>
    <xf numFmtId="165" fontId="7" fillId="0" borderId="0" xfId="1" applyFont="1" applyBorder="1" applyAlignment="1" applyProtection="1">
      <alignment horizontal="center" vertical="center"/>
    </xf>
    <xf numFmtId="165" fontId="9" fillId="0" borderId="0" xfId="1" applyFont="1" applyBorder="1" applyAlignment="1" applyProtection="1">
      <alignment horizontal="center" vertical="center"/>
    </xf>
    <xf numFmtId="165" fontId="0" fillId="0" borderId="0" xfId="1" applyFont="1" applyProtection="1"/>
    <xf numFmtId="165" fontId="39" fillId="0" borderId="39" xfId="1" applyFont="1" applyFill="1" applyBorder="1" applyAlignment="1" applyProtection="1">
      <alignment horizontal="center" textRotation="90" wrapText="1"/>
    </xf>
    <xf numFmtId="165" fontId="24" fillId="19" borderId="36" xfId="1" applyFont="1" applyFill="1" applyBorder="1" applyAlignment="1" applyProtection="1">
      <alignment horizontal="center" vertical="center" wrapText="1"/>
    </xf>
    <xf numFmtId="165" fontId="0" fillId="20" borderId="36" xfId="1" applyFont="1" applyFill="1" applyBorder="1" applyProtection="1"/>
    <xf numFmtId="165" fontId="0" fillId="14" borderId="36" xfId="1" applyFont="1" applyFill="1" applyBorder="1" applyProtection="1">
      <protection locked="0"/>
    </xf>
    <xf numFmtId="165" fontId="0" fillId="22" borderId="36" xfId="1" applyFont="1" applyFill="1" applyBorder="1" applyProtection="1"/>
    <xf numFmtId="165" fontId="39" fillId="0" borderId="0" xfId="1" applyFont="1" applyProtection="1"/>
    <xf numFmtId="165" fontId="20" fillId="18" borderId="32" xfId="1" applyFont="1" applyFill="1" applyBorder="1" applyAlignment="1" applyProtection="1">
      <alignment horizontal="center" vertical="center"/>
    </xf>
    <xf numFmtId="165" fontId="0" fillId="20" borderId="33" xfId="1" applyFont="1" applyFill="1" applyBorder="1" applyProtection="1"/>
    <xf numFmtId="165" fontId="0" fillId="19" borderId="33" xfId="1" applyFont="1" applyFill="1" applyBorder="1" applyProtection="1"/>
    <xf numFmtId="165" fontId="20" fillId="18" borderId="42" xfId="1" applyFont="1" applyFill="1" applyBorder="1" applyProtection="1"/>
    <xf numFmtId="165" fontId="0" fillId="0" borderId="0" xfId="1" applyFont="1" applyAlignment="1" applyProtection="1">
      <alignment horizontal="center" vertical="center"/>
    </xf>
    <xf numFmtId="165" fontId="10" fillId="19" borderId="1" xfId="1" applyFont="1" applyFill="1" applyBorder="1" applyAlignment="1" applyProtection="1">
      <alignment horizontal="center" vertical="center" wrapText="1"/>
    </xf>
    <xf numFmtId="165" fontId="0" fillId="20" borderId="1" xfId="1" applyFont="1" applyFill="1" applyBorder="1" applyAlignment="1" applyProtection="1">
      <alignment horizontal="center" vertical="center" wrapText="1"/>
    </xf>
    <xf numFmtId="165" fontId="10" fillId="20" borderId="1" xfId="1" applyFont="1" applyFill="1" applyBorder="1" applyAlignment="1" applyProtection="1">
      <alignment horizontal="center" vertical="center" wrapText="1"/>
    </xf>
    <xf numFmtId="165" fontId="9" fillId="18" borderId="42" xfId="1" applyFont="1" applyFill="1" applyBorder="1" applyProtection="1"/>
    <xf numFmtId="165" fontId="44" fillId="0" borderId="0" xfId="1" applyFont="1" applyBorder="1" applyAlignment="1" applyProtection="1">
      <alignment horizontal="right"/>
    </xf>
    <xf numFmtId="165" fontId="7" fillId="24" borderId="1" xfId="1" applyFont="1" applyFill="1" applyBorder="1" applyAlignment="1" applyProtection="1">
      <alignment horizontal="center" vertical="center" wrapText="1"/>
    </xf>
    <xf numFmtId="165" fontId="9" fillId="22" borderId="1" xfId="1" applyFont="1" applyFill="1" applyBorder="1" applyAlignment="1" applyProtection="1">
      <alignment horizontal="center" vertical="center"/>
    </xf>
    <xf numFmtId="165" fontId="7" fillId="20" borderId="1" xfId="1" applyFont="1" applyFill="1" applyBorder="1" applyAlignment="1" applyProtection="1">
      <alignment horizontal="center" vertical="center"/>
    </xf>
    <xf numFmtId="165" fontId="20" fillId="0" borderId="0" xfId="1" applyFont="1" applyProtection="1"/>
    <xf numFmtId="165" fontId="9" fillId="20" borderId="1" xfId="1" applyFont="1" applyFill="1" applyBorder="1" applyAlignment="1" applyProtection="1">
      <alignment horizontal="center" vertical="center"/>
    </xf>
    <xf numFmtId="165" fontId="7" fillId="24" borderId="1" xfId="1" applyFont="1" applyFill="1" applyBorder="1" applyAlignment="1" applyProtection="1">
      <alignment horizontal="center" vertical="center"/>
    </xf>
    <xf numFmtId="165" fontId="7" fillId="0" borderId="1" xfId="1" applyFont="1" applyBorder="1" applyAlignment="1" applyProtection="1">
      <alignment horizontal="center" vertical="center"/>
    </xf>
    <xf numFmtId="165" fontId="11" fillId="0" borderId="1" xfId="1" applyFont="1" applyBorder="1" applyAlignment="1" applyProtection="1">
      <alignment horizontal="center" vertical="center"/>
    </xf>
    <xf numFmtId="173" fontId="0" fillId="14" borderId="37" xfId="11" applyNumberFormat="1" applyFont="1" applyFill="1" applyBorder="1" applyProtection="1">
      <protection locked="0"/>
    </xf>
    <xf numFmtId="1" fontId="2" fillId="0" borderId="1" xfId="4" applyNumberFormat="1"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1" fontId="18" fillId="0" borderId="1" xfId="4" applyNumberFormat="1" applyFont="1" applyFill="1" applyBorder="1" applyAlignment="1" applyProtection="1">
      <alignment horizontal="center" vertical="center" wrapText="1"/>
      <protection locked="0"/>
    </xf>
    <xf numFmtId="0" fontId="2" fillId="0" borderId="1" xfId="4" applyNumberFormat="1" applyFont="1" applyFill="1" applyBorder="1" applyAlignment="1" applyProtection="1">
      <alignment horizontal="center" vertical="center" wrapText="1"/>
      <protection locked="0"/>
    </xf>
    <xf numFmtId="0" fontId="18" fillId="0" borderId="1" xfId="4" applyNumberFormat="1"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8" fillId="0" borderId="1" xfId="0" applyNumberFormat="1" applyFont="1" applyFill="1" applyBorder="1" applyAlignment="1" applyProtection="1">
      <alignment horizontal="center" vertical="center" wrapText="1"/>
      <protection locked="0"/>
    </xf>
    <xf numFmtId="166" fontId="9" fillId="0" borderId="0" xfId="0" applyNumberFormat="1" applyFont="1" applyAlignment="1" applyProtection="1">
      <alignment horizontal="center"/>
    </xf>
    <xf numFmtId="0" fontId="9" fillId="0" borderId="0" xfId="0" applyFont="1" applyAlignment="1" applyProtection="1">
      <alignment horizontal="center"/>
    </xf>
    <xf numFmtId="0" fontId="1" fillId="19" borderId="1" xfId="0" applyFont="1" applyFill="1" applyBorder="1" applyAlignment="1" applyProtection="1">
      <alignment horizontal="center" vertical="center" wrapText="1"/>
    </xf>
    <xf numFmtId="0" fontId="1" fillId="19" borderId="3" xfId="0" applyFont="1" applyFill="1" applyBorder="1" applyAlignment="1" applyProtection="1">
      <alignment horizontal="center" vertical="center" wrapText="1"/>
    </xf>
    <xf numFmtId="0" fontId="9" fillId="0" borderId="0" xfId="0" applyFont="1" applyAlignment="1" applyProtection="1">
      <alignment vertical="center"/>
    </xf>
    <xf numFmtId="0" fontId="9" fillId="0" borderId="0" xfId="0" applyFont="1" applyAlignment="1" applyProtection="1">
      <alignment vertical="center" wrapText="1"/>
    </xf>
    <xf numFmtId="166" fontId="9" fillId="0" borderId="0" xfId="0" applyNumberFormat="1" applyFont="1" applyAlignment="1" applyProtection="1">
      <alignment horizontal="center" vertical="center"/>
    </xf>
    <xf numFmtId="0" fontId="2" fillId="0" borderId="1"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0" fillId="0" borderId="1" xfId="0" applyBorder="1" applyAlignment="1">
      <alignment vertical="center" wrapText="1"/>
    </xf>
    <xf numFmtId="0" fontId="0" fillId="0" borderId="0" xfId="0" applyFill="1" applyBorder="1" applyAlignment="1">
      <alignment vertical="center" wrapText="1"/>
    </xf>
    <xf numFmtId="0" fontId="11" fillId="0" borderId="0" xfId="0" applyFont="1" applyAlignment="1">
      <alignment horizontal="center"/>
    </xf>
    <xf numFmtId="0" fontId="24" fillId="0" borderId="0" xfId="0" applyFont="1" applyFill="1" applyAlignment="1">
      <alignment vertical="center"/>
    </xf>
    <xf numFmtId="0" fontId="24" fillId="0" borderId="0" xfId="0" applyFont="1" applyAlignment="1"/>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40" fillId="21" borderId="33" xfId="0" applyFont="1" applyFill="1" applyBorder="1" applyAlignment="1" applyProtection="1">
      <alignment horizontal="left" vertical="center"/>
    </xf>
    <xf numFmtId="0" fontId="1" fillId="25" borderId="1" xfId="0" applyFont="1" applyFill="1" applyBorder="1" applyAlignment="1" applyProtection="1">
      <alignment horizontal="center" vertical="center"/>
    </xf>
    <xf numFmtId="0" fontId="17" fillId="3" borderId="0" xfId="0" applyFont="1" applyFill="1" applyBorder="1" applyAlignment="1" applyProtection="1">
      <alignment vertical="center" wrapText="1"/>
    </xf>
    <xf numFmtId="0" fontId="17" fillId="3" borderId="5" xfId="0" applyFont="1" applyFill="1" applyBorder="1" applyAlignment="1" applyProtection="1">
      <alignment vertical="center" wrapText="1"/>
    </xf>
    <xf numFmtId="0" fontId="17" fillId="3" borderId="1" xfId="0" applyFont="1" applyFill="1" applyBorder="1" applyAlignment="1" applyProtection="1">
      <alignment vertical="center" wrapText="1"/>
    </xf>
    <xf numFmtId="0" fontId="8" fillId="3" borderId="0" xfId="0" applyFont="1" applyFill="1" applyBorder="1" applyAlignment="1" applyProtection="1">
      <alignment vertical="center" wrapText="1"/>
    </xf>
    <xf numFmtId="0" fontId="8" fillId="25" borderId="8" xfId="0" applyFont="1" applyFill="1" applyBorder="1" applyAlignment="1" applyProtection="1">
      <alignment vertical="center" wrapText="1"/>
    </xf>
    <xf numFmtId="0" fontId="8" fillId="25" borderId="5" xfId="0" applyFont="1" applyFill="1" applyBorder="1" applyAlignment="1" applyProtection="1">
      <alignment vertical="center" wrapText="1"/>
    </xf>
    <xf numFmtId="0" fontId="8" fillId="25" borderId="5" xfId="0" applyFont="1" applyFill="1" applyBorder="1" applyAlignment="1">
      <alignment horizontal="center" vertical="center" wrapText="1"/>
    </xf>
    <xf numFmtId="0" fontId="8" fillId="25"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 fillId="19" borderId="1" xfId="0" applyFont="1" applyFill="1" applyBorder="1" applyAlignment="1" applyProtection="1">
      <alignment horizontal="center" vertical="center" wrapText="1"/>
    </xf>
    <xf numFmtId="0" fontId="1" fillId="19" borderId="3" xfId="0" applyFont="1" applyFill="1" applyBorder="1" applyAlignment="1" applyProtection="1">
      <alignment horizontal="center" vertical="center" wrapText="1"/>
    </xf>
    <xf numFmtId="14" fontId="2" fillId="0" borderId="1" xfId="0" applyNumberFormat="1" applyFont="1" applyFill="1" applyBorder="1" applyAlignment="1" applyProtection="1">
      <alignment horizontal="center" vertical="center" wrapText="1"/>
      <protection locked="0"/>
    </xf>
    <xf numFmtId="14"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5" xfId="0" applyFont="1" applyFill="1" applyBorder="1" applyAlignment="1" applyProtection="1">
      <alignment horizontal="center" vertical="center" wrapText="1"/>
      <protection locked="0"/>
    </xf>
    <xf numFmtId="0" fontId="1" fillId="19" borderId="1" xfId="0" applyFont="1" applyFill="1" applyBorder="1" applyAlignment="1" applyProtection="1">
      <alignment horizontal="center" vertical="center" wrapText="1"/>
    </xf>
    <xf numFmtId="0" fontId="1" fillId="19" borderId="4" xfId="0" applyFont="1" applyFill="1" applyBorder="1" applyAlignment="1" applyProtection="1">
      <alignment horizontal="center" vertical="center" wrapText="1"/>
    </xf>
    <xf numFmtId="0" fontId="1" fillId="19" borderId="2" xfId="0" applyFont="1" applyFill="1" applyBorder="1" applyAlignment="1" applyProtection="1">
      <alignment horizontal="center" vertical="center" wrapText="1"/>
    </xf>
    <xf numFmtId="0" fontId="1" fillId="19" borderId="3" xfId="0" applyFont="1" applyFill="1" applyBorder="1" applyAlignment="1" applyProtection="1">
      <alignment horizontal="center" vertical="center" wrapText="1"/>
    </xf>
    <xf numFmtId="49" fontId="17" fillId="0" borderId="1" xfId="0" applyNumberFormat="1" applyFont="1" applyBorder="1" applyAlignment="1" applyProtection="1">
      <alignment horizontal="center" vertical="center" wrapText="1"/>
      <protection locked="0"/>
    </xf>
    <xf numFmtId="14" fontId="17" fillId="3" borderId="1" xfId="0" applyNumberFormat="1" applyFont="1" applyFill="1" applyBorder="1" applyAlignment="1">
      <alignment horizontal="center" vertical="center" wrapText="1"/>
    </xf>
    <xf numFmtId="0" fontId="17" fillId="0" borderId="1" xfId="0" applyFont="1" applyFill="1" applyBorder="1" applyAlignment="1">
      <alignment horizontal="justify" vertical="center" wrapText="1"/>
    </xf>
    <xf numFmtId="14" fontId="17" fillId="0" borderId="1" xfId="0" applyNumberFormat="1" applyFont="1" applyBorder="1" applyAlignment="1">
      <alignment horizontal="center" vertical="center" wrapText="1"/>
    </xf>
    <xf numFmtId="0" fontId="1" fillId="19" borderId="1" xfId="0" applyFont="1" applyFill="1" applyBorder="1" applyAlignment="1" applyProtection="1">
      <alignment horizontal="center" vertical="center" wrapText="1"/>
    </xf>
    <xf numFmtId="0" fontId="1" fillId="19" borderId="3" xfId="0" applyFont="1" applyFill="1" applyBorder="1" applyAlignment="1" applyProtection="1">
      <alignment horizontal="center" vertical="center" wrapText="1"/>
    </xf>
    <xf numFmtId="42" fontId="39" fillId="0" borderId="36" xfId="11" applyFont="1" applyBorder="1" applyProtection="1"/>
    <xf numFmtId="42" fontId="39" fillId="0" borderId="37" xfId="11" applyFont="1" applyBorder="1" applyProtection="1"/>
    <xf numFmtId="42" fontId="0" fillId="0" borderId="33" xfId="11" applyFont="1" applyBorder="1" applyProtection="1"/>
    <xf numFmtId="42" fontId="0" fillId="19" borderId="37" xfId="11" applyFont="1" applyFill="1" applyBorder="1" applyProtection="1"/>
    <xf numFmtId="169" fontId="2" fillId="0" borderId="1" xfId="4" applyNumberFormat="1" applyFont="1" applyBorder="1" applyAlignment="1" applyProtection="1">
      <alignment horizontal="center" vertical="center" wrapText="1"/>
      <protection locked="0"/>
    </xf>
    <xf numFmtId="2" fontId="1" fillId="19" borderId="1" xfId="0" applyNumberFormat="1" applyFont="1" applyFill="1" applyBorder="1" applyAlignment="1" applyProtection="1">
      <alignment horizontal="center" vertical="center" wrapText="1"/>
    </xf>
    <xf numFmtId="174" fontId="53" fillId="28" borderId="1" xfId="0" applyNumberFormat="1" applyFont="1" applyFill="1" applyBorder="1" applyAlignment="1">
      <alignment horizontal="center" vertical="center" wrapText="1"/>
    </xf>
    <xf numFmtId="0" fontId="0" fillId="3" borderId="1" xfId="0" applyFont="1" applyFill="1" applyBorder="1" applyProtection="1"/>
    <xf numFmtId="0" fontId="1" fillId="19" borderId="1" xfId="0" applyFont="1" applyFill="1" applyBorder="1" applyAlignment="1" applyProtection="1">
      <alignment horizontal="center" vertical="center" wrapText="1"/>
    </xf>
    <xf numFmtId="0" fontId="1" fillId="19" borderId="4" xfId="0" applyFont="1" applyFill="1" applyBorder="1" applyAlignment="1" applyProtection="1">
      <alignment horizontal="center" vertical="center" wrapText="1"/>
    </xf>
    <xf numFmtId="0" fontId="1" fillId="19" borderId="2" xfId="0" applyFont="1" applyFill="1" applyBorder="1" applyAlignment="1" applyProtection="1">
      <alignment horizontal="center" vertical="center" wrapText="1"/>
    </xf>
    <xf numFmtId="0" fontId="1" fillId="19" borderId="3" xfId="0" applyFont="1" applyFill="1" applyBorder="1" applyAlignment="1" applyProtection="1">
      <alignment horizontal="center" vertical="center" wrapText="1"/>
    </xf>
    <xf numFmtId="0" fontId="12" fillId="18" borderId="0" xfId="0" applyFont="1" applyFill="1" applyBorder="1" applyAlignment="1">
      <alignment horizontal="center" vertical="center"/>
    </xf>
    <xf numFmtId="14" fontId="12" fillId="18" borderId="0" xfId="0" quotePrefix="1" applyNumberFormat="1" applyFont="1" applyFill="1" applyBorder="1" applyAlignment="1">
      <alignment horizontal="center" vertical="center"/>
    </xf>
    <xf numFmtId="0" fontId="2" fillId="3" borderId="0" xfId="0" applyFont="1" applyFill="1" applyBorder="1" applyProtection="1"/>
    <xf numFmtId="0" fontId="2" fillId="3" borderId="0" xfId="0" applyFont="1" applyFill="1" applyBorder="1" applyAlignment="1" applyProtection="1">
      <alignment horizontal="center" vertical="center" wrapText="1"/>
      <protection locked="0"/>
    </xf>
    <xf numFmtId="0" fontId="9" fillId="3" borderId="0" xfId="0" applyFont="1" applyFill="1" applyAlignment="1" applyProtection="1">
      <alignment horizontal="center" vertical="center"/>
    </xf>
    <xf numFmtId="166" fontId="9" fillId="3" borderId="0" xfId="0" applyNumberFormat="1" applyFont="1" applyFill="1" applyAlignment="1" applyProtection="1">
      <alignment horizontal="center"/>
    </xf>
    <xf numFmtId="0" fontId="9" fillId="3" borderId="0" xfId="0" applyFont="1" applyFill="1" applyAlignment="1" applyProtection="1">
      <alignment horizontal="center"/>
    </xf>
    <xf numFmtId="0" fontId="17" fillId="3" borderId="0" xfId="0" applyFont="1" applyFill="1" applyBorder="1" applyAlignment="1" applyProtection="1">
      <alignment horizontal="center" vertical="center" wrapText="1"/>
    </xf>
    <xf numFmtId="0" fontId="9" fillId="3" borderId="0" xfId="0" applyFont="1" applyFill="1" applyProtection="1"/>
    <xf numFmtId="174" fontId="17" fillId="30" borderId="22" xfId="0" applyNumberFormat="1" applyFont="1" applyFill="1" applyBorder="1" applyAlignment="1">
      <alignment horizontal="center" vertical="center" wrapText="1"/>
    </xf>
    <xf numFmtId="174" fontId="56" fillId="29" borderId="20" xfId="0" applyNumberFormat="1" applyFont="1" applyFill="1" applyBorder="1" applyAlignment="1">
      <alignment horizontal="center" vertical="center" wrapText="1"/>
    </xf>
    <xf numFmtId="49" fontId="56" fillId="0" borderId="20" xfId="0" applyNumberFormat="1" applyFont="1" applyBorder="1" applyAlignment="1">
      <alignment horizontal="center" vertical="center" wrapText="1"/>
    </xf>
    <xf numFmtId="49" fontId="17" fillId="0" borderId="23" xfId="0" applyNumberFormat="1" applyFont="1" applyBorder="1" applyAlignment="1">
      <alignment horizontal="center" vertical="center" wrapText="1"/>
    </xf>
    <xf numFmtId="14" fontId="17" fillId="31" borderId="1" xfId="0" applyNumberFormat="1" applyFont="1" applyFill="1" applyBorder="1" applyAlignment="1">
      <alignment horizontal="center" vertical="center" wrapText="1"/>
    </xf>
    <xf numFmtId="14" fontId="17" fillId="29" borderId="23" xfId="0" applyNumberFormat="1" applyFont="1" applyFill="1" applyBorder="1" applyAlignment="1">
      <alignment horizontal="center" vertical="center" wrapText="1"/>
    </xf>
    <xf numFmtId="174" fontId="17" fillId="29" borderId="23" xfId="0" applyNumberFormat="1" applyFont="1" applyFill="1" applyBorder="1" applyAlignment="1">
      <alignment horizontal="center" vertical="center" wrapText="1"/>
    </xf>
    <xf numFmtId="14" fontId="57" fillId="29" borderId="23" xfId="0" applyNumberFormat="1" applyFont="1" applyFill="1" applyBorder="1" applyAlignment="1">
      <alignment horizontal="center" vertical="center"/>
    </xf>
    <xf numFmtId="174" fontId="17" fillId="28" borderId="23" xfId="0" applyNumberFormat="1" applyFont="1" applyFill="1" applyBorder="1" applyAlignment="1">
      <alignment horizontal="center" vertical="center" wrapText="1"/>
    </xf>
    <xf numFmtId="0" fontId="17" fillId="0" borderId="1" xfId="0" applyFont="1" applyBorder="1" applyAlignment="1">
      <alignment horizontal="justify" vertical="center" wrapText="1"/>
    </xf>
    <xf numFmtId="0" fontId="1" fillId="19" borderId="2" xfId="0" applyFont="1" applyFill="1" applyBorder="1" applyAlignment="1" applyProtection="1">
      <alignment horizontal="center" vertical="center" wrapText="1"/>
    </xf>
    <xf numFmtId="0" fontId="1" fillId="19" borderId="4" xfId="0" applyFont="1" applyFill="1" applyBorder="1" applyAlignment="1" applyProtection="1">
      <alignment horizontal="center" vertical="center" wrapText="1"/>
    </xf>
    <xf numFmtId="0" fontId="1" fillId="19" borderId="1" xfId="0" applyFont="1" applyFill="1" applyBorder="1" applyAlignment="1" applyProtection="1">
      <alignment horizontal="center" vertical="center" wrapText="1"/>
    </xf>
    <xf numFmtId="0" fontId="1" fillId="19" borderId="3" xfId="0" applyFont="1" applyFill="1" applyBorder="1" applyAlignment="1" applyProtection="1">
      <alignment horizontal="center" vertical="center" wrapText="1"/>
    </xf>
    <xf numFmtId="0" fontId="1" fillId="19" borderId="3" xfId="0" applyFont="1" applyFill="1" applyBorder="1" applyAlignment="1" applyProtection="1">
      <alignment horizontal="center" vertical="center" wrapText="1"/>
    </xf>
    <xf numFmtId="174" fontId="58" fillId="0" borderId="23" xfId="0" applyNumberFormat="1" applyFont="1" applyFill="1" applyBorder="1" applyAlignment="1">
      <alignment horizontal="center" vertical="center" wrapText="1"/>
    </xf>
    <xf numFmtId="174" fontId="58" fillId="0" borderId="22"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174" fontId="17" fillId="0" borderId="1" xfId="0" applyNumberFormat="1" applyFont="1" applyFill="1" applyBorder="1" applyAlignment="1">
      <alignment horizontal="center" vertical="center" wrapText="1"/>
    </xf>
    <xf numFmtId="174" fontId="17" fillId="0" borderId="20" xfId="0" applyNumberFormat="1" applyFont="1" applyFill="1" applyBorder="1" applyAlignment="1">
      <alignment horizontal="center" vertical="center" wrapText="1"/>
    </xf>
    <xf numFmtId="0" fontId="8" fillId="3" borderId="0" xfId="0" applyFont="1" applyFill="1" applyBorder="1" applyAlignment="1" applyProtection="1">
      <alignment horizontal="center" vertical="center" wrapText="1"/>
    </xf>
    <xf numFmtId="0" fontId="0" fillId="32" borderId="0" xfId="0" applyFill="1" applyProtection="1">
      <protection locked="0"/>
    </xf>
    <xf numFmtId="0" fontId="20" fillId="32" borderId="0" xfId="0" applyFont="1" applyFill="1" applyProtection="1">
      <protection locked="0"/>
    </xf>
    <xf numFmtId="0" fontId="0" fillId="32" borderId="0" xfId="0" applyFont="1" applyFill="1" applyProtection="1">
      <protection locked="0"/>
    </xf>
    <xf numFmtId="0" fontId="0" fillId="32" borderId="0" xfId="0" applyFont="1" applyFill="1" applyBorder="1" applyProtection="1">
      <protection locked="0"/>
    </xf>
    <xf numFmtId="0" fontId="0" fillId="17" borderId="0" xfId="0" applyFont="1" applyFill="1" applyProtection="1">
      <protection locked="0"/>
    </xf>
    <xf numFmtId="0" fontId="0" fillId="0" borderId="0" xfId="0" applyProtection="1">
      <protection locked="0"/>
    </xf>
    <xf numFmtId="0" fontId="11" fillId="32" borderId="0" xfId="0" applyFont="1" applyFill="1" applyBorder="1" applyAlignment="1" applyProtection="1">
      <alignment vertical="center"/>
      <protection locked="0"/>
    </xf>
    <xf numFmtId="0" fontId="12" fillId="18" borderId="11" xfId="0" applyFont="1" applyFill="1" applyBorder="1" applyAlignment="1" applyProtection="1">
      <alignment horizontal="center" vertical="center"/>
      <protection locked="0"/>
    </xf>
    <xf numFmtId="0" fontId="12" fillId="18" borderId="12" xfId="0" applyFont="1" applyFill="1" applyBorder="1" applyAlignment="1" applyProtection="1">
      <alignment horizontal="center" vertical="center"/>
      <protection locked="0"/>
    </xf>
    <xf numFmtId="0" fontId="12" fillId="32" borderId="0" xfId="0" applyFont="1" applyFill="1" applyBorder="1" applyAlignment="1" applyProtection="1">
      <alignment horizontal="center" vertical="center"/>
      <protection locked="0"/>
    </xf>
    <xf numFmtId="0" fontId="12" fillId="18" borderId="14" xfId="0" applyFont="1" applyFill="1" applyBorder="1" applyAlignment="1" applyProtection="1">
      <alignment horizontal="center" vertical="center"/>
      <protection locked="0"/>
    </xf>
    <xf numFmtId="0" fontId="12" fillId="18" borderId="13" xfId="0" applyFont="1" applyFill="1" applyBorder="1" applyAlignment="1" applyProtection="1">
      <alignment horizontal="center" vertical="center"/>
      <protection locked="0"/>
    </xf>
    <xf numFmtId="14" fontId="12" fillId="18" borderId="12" xfId="0" quotePrefix="1" applyNumberFormat="1" applyFont="1" applyFill="1" applyBorder="1" applyAlignment="1" applyProtection="1">
      <alignment horizontal="center" vertical="center"/>
      <protection locked="0"/>
    </xf>
    <xf numFmtId="14" fontId="12" fillId="32" borderId="0" xfId="0" quotePrefix="1" applyNumberFormat="1" applyFont="1" applyFill="1" applyBorder="1" applyAlignment="1" applyProtection="1">
      <alignment horizontal="center" vertical="center"/>
      <protection locked="0"/>
    </xf>
    <xf numFmtId="0" fontId="10" fillId="32" borderId="0" xfId="0" applyFont="1" applyFill="1" applyBorder="1" applyAlignment="1" applyProtection="1">
      <alignment vertical="center" wrapText="1"/>
      <protection locked="0"/>
    </xf>
    <xf numFmtId="0" fontId="0" fillId="3" borderId="0" xfId="0" applyFill="1" applyProtection="1">
      <protection locked="0"/>
    </xf>
    <xf numFmtId="0" fontId="0" fillId="3" borderId="0" xfId="0" applyFill="1" applyBorder="1" applyProtection="1">
      <protection locked="0"/>
    </xf>
    <xf numFmtId="0" fontId="7" fillId="3" borderId="0" xfId="0" applyFont="1" applyFill="1" applyBorder="1" applyAlignment="1" applyProtection="1">
      <alignment vertical="center"/>
      <protection locked="0"/>
    </xf>
    <xf numFmtId="0" fontId="7" fillId="3" borderId="0" xfId="0" applyFont="1" applyFill="1" applyBorder="1" applyAlignment="1" applyProtection="1">
      <alignment horizontal="center" vertical="center"/>
    </xf>
    <xf numFmtId="0" fontId="7" fillId="3" borderId="0"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xf>
    <xf numFmtId="0" fontId="9" fillId="3" borderId="0" xfId="0" applyFont="1" applyFill="1" applyBorder="1" applyAlignment="1" applyProtection="1">
      <alignment horizontal="center" vertical="center"/>
      <protection locked="0"/>
    </xf>
    <xf numFmtId="0" fontId="0" fillId="3" borderId="0" xfId="0" applyFont="1" applyFill="1" applyBorder="1" applyProtection="1">
      <protection locked="0"/>
    </xf>
    <xf numFmtId="166" fontId="17" fillId="3" borderId="0" xfId="0" applyNumberFormat="1" applyFont="1" applyFill="1" applyBorder="1" applyAlignment="1" applyProtection="1">
      <alignment vertical="center" wrapText="1"/>
      <protection locked="0"/>
    </xf>
    <xf numFmtId="0" fontId="7" fillId="3" borderId="0" xfId="0" applyFont="1" applyFill="1" applyBorder="1" applyAlignment="1" applyProtection="1">
      <alignment vertical="center" wrapText="1"/>
      <protection locked="0"/>
    </xf>
    <xf numFmtId="0" fontId="0" fillId="3" borderId="0" xfId="0" applyFill="1" applyProtection="1"/>
    <xf numFmtId="0" fontId="17" fillId="3" borderId="0" xfId="0" applyFont="1" applyFill="1" applyProtection="1">
      <protection locked="0"/>
    </xf>
    <xf numFmtId="0" fontId="8" fillId="33" borderId="1" xfId="0" applyNumberFormat="1" applyFont="1" applyFill="1" applyBorder="1" applyAlignment="1" applyProtection="1">
      <alignment horizontal="center" vertical="center" wrapText="1"/>
    </xf>
    <xf numFmtId="0" fontId="8" fillId="33" borderId="1" xfId="0" applyFont="1" applyFill="1" applyBorder="1" applyAlignment="1" applyProtection="1">
      <alignment horizontal="center" vertical="center" wrapText="1"/>
    </xf>
    <xf numFmtId="0" fontId="1" fillId="33" borderId="1" xfId="0" applyFont="1" applyFill="1" applyBorder="1" applyAlignment="1" applyProtection="1">
      <alignment horizontal="center" vertical="center" wrapText="1"/>
    </xf>
    <xf numFmtId="0" fontId="17" fillId="3" borderId="0" xfId="0" applyFont="1" applyFill="1" applyBorder="1" applyProtection="1">
      <protection locked="0"/>
    </xf>
    <xf numFmtId="0" fontId="1" fillId="3" borderId="0" xfId="0" applyFont="1" applyFill="1" applyBorder="1" applyAlignment="1" applyProtection="1">
      <alignment horizontal="center" vertical="center" wrapText="1"/>
      <protection locked="0"/>
    </xf>
    <xf numFmtId="0" fontId="8" fillId="34" borderId="1" xfId="0" applyNumberFormat="1" applyFont="1" applyFill="1" applyBorder="1" applyAlignment="1" applyProtection="1">
      <alignment horizontal="left" vertical="center" wrapText="1"/>
    </xf>
    <xf numFmtId="0" fontId="17" fillId="34" borderId="1" xfId="0" applyNumberFormat="1" applyFont="1" applyFill="1" applyBorder="1" applyAlignment="1" applyProtection="1">
      <alignment horizontal="center" vertical="center" wrapText="1"/>
      <protection locked="0"/>
    </xf>
    <xf numFmtId="166" fontId="2" fillId="0" borderId="1" xfId="0" applyNumberFormat="1" applyFont="1" applyBorder="1" applyAlignment="1" applyProtection="1">
      <alignment horizontal="center" vertical="center" wrapText="1"/>
      <protection locked="0"/>
    </xf>
    <xf numFmtId="166" fontId="17" fillId="34" borderId="1" xfId="0" applyNumberFormat="1" applyFont="1" applyFill="1" applyBorder="1" applyAlignment="1" applyProtection="1">
      <alignment horizontal="center" vertical="center"/>
    </xf>
    <xf numFmtId="0" fontId="2" fillId="3" borderId="0" xfId="0" applyFont="1" applyFill="1" applyBorder="1" applyAlignment="1" applyProtection="1">
      <alignment horizontal="center" vertical="center"/>
      <protection locked="0"/>
    </xf>
    <xf numFmtId="166" fontId="17" fillId="3" borderId="0" xfId="0" applyNumberFormat="1" applyFont="1" applyFill="1" applyBorder="1" applyProtection="1">
      <protection locked="0"/>
    </xf>
    <xf numFmtId="0" fontId="17" fillId="0" borderId="0" xfId="0" applyFont="1" applyProtection="1">
      <protection locked="0"/>
    </xf>
    <xf numFmtId="166" fontId="1" fillId="33" borderId="1" xfId="0" applyNumberFormat="1" applyFont="1" applyFill="1" applyBorder="1" applyAlignment="1" applyProtection="1">
      <alignment horizontal="center" vertical="center"/>
    </xf>
    <xf numFmtId="0" fontId="8" fillId="3" borderId="0" xfId="0" applyFont="1" applyFill="1" applyBorder="1" applyAlignment="1" applyProtection="1">
      <alignment horizontal="center" vertical="center" wrapText="1"/>
      <protection locked="0"/>
    </xf>
    <xf numFmtId="0" fontId="17" fillId="3" borderId="0" xfId="0" applyFont="1" applyFill="1" applyAlignment="1" applyProtection="1">
      <alignment wrapText="1"/>
      <protection locked="0"/>
    </xf>
    <xf numFmtId="0" fontId="2" fillId="3" borderId="0" xfId="0" applyFont="1" applyFill="1" applyProtection="1">
      <protection locked="0"/>
    </xf>
    <xf numFmtId="166" fontId="2" fillId="3" borderId="0" xfId="0" applyNumberFormat="1" applyFont="1" applyFill="1" applyProtection="1">
      <protection locked="0"/>
    </xf>
    <xf numFmtId="166" fontId="2" fillId="3" borderId="0" xfId="0" applyNumberFormat="1" applyFont="1" applyFill="1" applyBorder="1" applyProtection="1">
      <protection locked="0"/>
    </xf>
    <xf numFmtId="0" fontId="17" fillId="0" borderId="0" xfId="0" applyFont="1" applyAlignment="1" applyProtection="1">
      <alignment horizontal="justify" vertical="justify" wrapText="1"/>
      <protection locked="0"/>
    </xf>
    <xf numFmtId="0" fontId="8" fillId="34" borderId="1" xfId="0" applyNumberFormat="1" applyFont="1" applyFill="1" applyBorder="1" applyAlignment="1" applyProtection="1">
      <alignment horizontal="center" vertical="center" wrapText="1"/>
      <protection locked="0"/>
    </xf>
    <xf numFmtId="0" fontId="1" fillId="3" borderId="0" xfId="0" applyFont="1" applyFill="1" applyBorder="1" applyAlignment="1" applyProtection="1">
      <alignment vertical="center" wrapText="1"/>
    </xf>
    <xf numFmtId="0" fontId="1" fillId="3" borderId="0" xfId="0" applyFont="1" applyFill="1" applyBorder="1" applyAlignment="1" applyProtection="1">
      <alignment horizontal="center" vertical="center" wrapText="1"/>
    </xf>
    <xf numFmtId="0" fontId="2" fillId="0" borderId="1" xfId="0" applyFont="1" applyBorder="1" applyAlignment="1" applyProtection="1">
      <alignment horizontal="left" vertical="center" wrapText="1"/>
    </xf>
    <xf numFmtId="167" fontId="17" fillId="3" borderId="0" xfId="12" applyNumberFormat="1" applyFont="1" applyFill="1" applyBorder="1" applyAlignment="1" applyProtection="1">
      <alignment vertical="center" wrapText="1"/>
      <protection locked="0"/>
    </xf>
    <xf numFmtId="166" fontId="1" fillId="20" borderId="1" xfId="0" applyNumberFormat="1" applyFont="1" applyFill="1" applyBorder="1" applyAlignment="1" applyProtection="1">
      <alignment horizontal="center" vertical="center"/>
    </xf>
    <xf numFmtId="166" fontId="1" fillId="3" borderId="0" xfId="0" applyNumberFormat="1" applyFont="1" applyFill="1" applyBorder="1" applyAlignment="1" applyProtection="1">
      <alignment horizontal="center" vertical="center"/>
    </xf>
    <xf numFmtId="164" fontId="1" fillId="3" borderId="0" xfId="12" applyFont="1" applyFill="1" applyBorder="1" applyAlignment="1" applyProtection="1">
      <alignment horizontal="center" vertical="center"/>
    </xf>
    <xf numFmtId="166" fontId="1" fillId="0" borderId="1" xfId="0" applyNumberFormat="1" applyFont="1" applyBorder="1" applyAlignment="1" applyProtection="1">
      <alignment horizontal="center" vertical="center"/>
    </xf>
    <xf numFmtId="10" fontId="8" fillId="0" borderId="1" xfId="4" applyNumberFormat="1" applyFont="1" applyBorder="1" applyAlignment="1" applyProtection="1">
      <alignment horizontal="center" vertical="center"/>
    </xf>
    <xf numFmtId="10" fontId="1" fillId="3" borderId="0" xfId="0" applyNumberFormat="1" applyFont="1" applyFill="1" applyBorder="1" applyAlignment="1" applyProtection="1">
      <alignment horizontal="center" vertical="center"/>
    </xf>
    <xf numFmtId="10" fontId="1" fillId="3" borderId="0" xfId="0" applyNumberFormat="1" applyFont="1" applyFill="1" applyBorder="1" applyAlignment="1" applyProtection="1">
      <alignment horizontal="center" vertical="center"/>
      <protection locked="0"/>
    </xf>
    <xf numFmtId="166" fontId="49" fillId="3" borderId="0" xfId="0" applyNumberFormat="1" applyFont="1" applyFill="1" applyBorder="1" applyProtection="1">
      <protection locked="0"/>
    </xf>
    <xf numFmtId="9" fontId="19" fillId="3" borderId="1" xfId="4" applyFont="1" applyFill="1" applyBorder="1" applyAlignment="1" applyProtection="1">
      <alignment horizontal="center" vertical="center"/>
    </xf>
    <xf numFmtId="166" fontId="49" fillId="3" borderId="0" xfId="0" applyNumberFormat="1" applyFont="1" applyFill="1" applyProtection="1"/>
    <xf numFmtId="166" fontId="49" fillId="3" borderId="0" xfId="0" applyNumberFormat="1" applyFont="1" applyFill="1" applyBorder="1" applyProtection="1"/>
    <xf numFmtId="166" fontId="17" fillId="3" borderId="0" xfId="0" applyNumberFormat="1" applyFont="1" applyFill="1" applyProtection="1">
      <protection locked="0"/>
    </xf>
    <xf numFmtId="167" fontId="17" fillId="3" borderId="0" xfId="12" applyNumberFormat="1" applyFont="1" applyFill="1" applyBorder="1" applyAlignment="1" applyProtection="1">
      <alignment horizontal="center" vertical="center" wrapText="1"/>
      <protection locked="0"/>
    </xf>
    <xf numFmtId="9" fontId="19" fillId="3" borderId="0" xfId="4" applyFont="1" applyFill="1" applyBorder="1" applyAlignment="1" applyProtection="1">
      <alignment horizontal="center" vertical="center"/>
    </xf>
    <xf numFmtId="166" fontId="49" fillId="3" borderId="0" xfId="0" applyNumberFormat="1" applyFont="1" applyFill="1" applyProtection="1">
      <protection locked="0"/>
    </xf>
    <xf numFmtId="0" fontId="0" fillId="3" borderId="0" xfId="0" applyFont="1" applyFill="1" applyProtection="1">
      <protection locked="0"/>
    </xf>
    <xf numFmtId="0" fontId="63" fillId="3" borderId="0" xfId="0" applyFont="1" applyFill="1" applyBorder="1" applyAlignment="1" applyProtection="1">
      <alignment vertical="center" wrapText="1"/>
    </xf>
    <xf numFmtId="0" fontId="1" fillId="20" borderId="1" xfId="0" applyFont="1" applyFill="1" applyBorder="1" applyAlignment="1" applyProtection="1">
      <alignment horizontal="center" vertical="center" wrapText="1"/>
    </xf>
    <xf numFmtId="10" fontId="8" fillId="0" borderId="5" xfId="4" applyNumberFormat="1" applyFont="1" applyBorder="1" applyAlignment="1" applyProtection="1">
      <alignment horizontal="center" vertical="center"/>
    </xf>
    <xf numFmtId="10" fontId="1" fillId="0" borderId="1" xfId="0" applyNumberFormat="1" applyFont="1" applyBorder="1" applyAlignment="1" applyProtection="1">
      <alignment horizontal="center" vertical="center"/>
    </xf>
    <xf numFmtId="0" fontId="0" fillId="0" borderId="0" xfId="0" applyFont="1" applyProtection="1">
      <protection locked="0"/>
    </xf>
    <xf numFmtId="0" fontId="13" fillId="18" borderId="0" xfId="0" applyFont="1" applyFill="1" applyBorder="1" applyAlignment="1">
      <alignment horizontal="center" vertical="center"/>
    </xf>
    <xf numFmtId="0" fontId="17" fillId="3" borderId="0" xfId="0" applyFont="1" applyFill="1" applyAlignment="1">
      <alignment horizontal="center" vertical="center" wrapText="1"/>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1" fillId="19" borderId="4" xfId="0" applyFont="1" applyFill="1" applyBorder="1" applyAlignment="1" applyProtection="1">
      <alignment horizontal="center" vertical="center"/>
    </xf>
    <xf numFmtId="0" fontId="1" fillId="19" borderId="5" xfId="0" applyFont="1" applyFill="1" applyBorder="1" applyAlignment="1" applyProtection="1">
      <alignment horizontal="center" vertical="center"/>
    </xf>
    <xf numFmtId="0" fontId="1" fillId="19" borderId="2" xfId="0" applyFont="1" applyFill="1" applyBorder="1" applyAlignment="1" applyProtection="1">
      <alignment horizontal="center" vertical="center" wrapText="1"/>
    </xf>
    <xf numFmtId="0" fontId="1" fillId="19" borderId="10" xfId="0" applyFont="1" applyFill="1" applyBorder="1" applyAlignment="1" applyProtection="1">
      <alignment horizontal="center" vertical="center" wrapText="1"/>
    </xf>
    <xf numFmtId="0" fontId="1" fillId="19" borderId="27" xfId="0" applyFont="1" applyFill="1" applyBorder="1" applyAlignment="1" applyProtection="1">
      <alignment horizontal="center" vertical="center" wrapText="1"/>
    </xf>
    <xf numFmtId="0" fontId="1" fillId="19" borderId="9" xfId="0" applyFont="1" applyFill="1" applyBorder="1" applyAlignment="1" applyProtection="1">
      <alignment horizontal="center" vertical="center" wrapText="1"/>
    </xf>
    <xf numFmtId="0" fontId="1" fillId="19" borderId="7" xfId="0" applyFont="1" applyFill="1" applyBorder="1" applyAlignment="1" applyProtection="1">
      <alignment horizontal="center" vertical="center" wrapText="1"/>
    </xf>
    <xf numFmtId="0" fontId="1" fillId="19" borderId="6"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7" fillId="0" borderId="8" xfId="0" applyFont="1" applyBorder="1" applyAlignment="1" applyProtection="1">
      <alignment horizontal="left" vertical="center"/>
      <protection locked="0"/>
    </xf>
    <xf numFmtId="0" fontId="17" fillId="0" borderId="5" xfId="0" applyFont="1" applyBorder="1" applyAlignment="1" applyProtection="1">
      <alignment horizontal="left" vertical="center"/>
      <protection locked="0"/>
    </xf>
    <xf numFmtId="0" fontId="1" fillId="19" borderId="7" xfId="0" applyFont="1" applyFill="1" applyBorder="1" applyAlignment="1" applyProtection="1">
      <alignment horizontal="center" vertical="center"/>
    </xf>
    <xf numFmtId="0" fontId="1" fillId="19" borderId="6" xfId="0" applyFont="1" applyFill="1" applyBorder="1" applyAlignment="1" applyProtection="1">
      <alignment horizontal="center" vertical="center"/>
    </xf>
    <xf numFmtId="0" fontId="1" fillId="19" borderId="27" xfId="0" applyFont="1" applyFill="1" applyBorder="1" applyAlignment="1" applyProtection="1">
      <alignment horizontal="center" vertical="center"/>
    </xf>
    <xf numFmtId="0" fontId="17" fillId="0" borderId="4"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 fillId="19" borderId="4" xfId="0" applyFont="1" applyFill="1" applyBorder="1" applyAlignment="1" applyProtection="1">
      <alignment horizontal="center" vertical="center" wrapText="1"/>
    </xf>
    <xf numFmtId="0" fontId="1" fillId="19" borderId="5" xfId="0" applyFont="1" applyFill="1" applyBorder="1" applyAlignment="1" applyProtection="1">
      <alignment horizontal="center" vertical="center" wrapText="1"/>
    </xf>
    <xf numFmtId="0" fontId="2" fillId="19" borderId="4" xfId="0" applyFont="1" applyFill="1" applyBorder="1" applyAlignment="1" applyProtection="1">
      <alignment horizontal="justify" vertical="center" wrapText="1"/>
    </xf>
    <xf numFmtId="0" fontId="2" fillId="19" borderId="8" xfId="0" applyFont="1" applyFill="1" applyBorder="1" applyAlignment="1" applyProtection="1">
      <alignment horizontal="justify" vertical="center"/>
    </xf>
    <xf numFmtId="0" fontId="2" fillId="19" borderId="5" xfId="0" applyFont="1" applyFill="1" applyBorder="1" applyAlignment="1" applyProtection="1">
      <alignment horizontal="justify" vertical="center"/>
    </xf>
    <xf numFmtId="0" fontId="18" fillId="0" borderId="4"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 fillId="19" borderId="1" xfId="0" applyFont="1" applyFill="1" applyBorder="1" applyAlignment="1" applyProtection="1">
      <alignment horizontal="center" vertical="center"/>
    </xf>
    <xf numFmtId="0" fontId="1" fillId="19" borderId="1" xfId="0" applyFont="1" applyFill="1" applyBorder="1" applyAlignment="1" applyProtection="1">
      <alignment horizontal="center" vertical="center" wrapText="1"/>
    </xf>
    <xf numFmtId="0" fontId="17" fillId="0" borderId="4"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1" fillId="19" borderId="18" xfId="0" applyFont="1" applyFill="1" applyBorder="1" applyAlignment="1" applyProtection="1">
      <alignment horizontal="center" vertical="center" wrapText="1"/>
    </xf>
    <xf numFmtId="0" fontId="1" fillId="19" borderId="3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wrapText="1"/>
      <protection locked="0"/>
    </xf>
    <xf numFmtId="0" fontId="1" fillId="19" borderId="4" xfId="0" applyFont="1" applyFill="1" applyBorder="1" applyAlignment="1" applyProtection="1">
      <alignment horizontal="center" vertical="center" wrapText="1"/>
      <protection locked="0"/>
    </xf>
    <xf numFmtId="0" fontId="1" fillId="19" borderId="8" xfId="0" applyFont="1" applyFill="1" applyBorder="1" applyAlignment="1" applyProtection="1">
      <alignment horizontal="center" vertical="center" wrapText="1"/>
      <protection locked="0"/>
    </xf>
    <xf numFmtId="0" fontId="1" fillId="19" borderId="5" xfId="0" applyFont="1" applyFill="1" applyBorder="1" applyAlignment="1" applyProtection="1">
      <alignment horizontal="center" vertical="center" wrapText="1"/>
      <protection locked="0"/>
    </xf>
    <xf numFmtId="0" fontId="1" fillId="19" borderId="4" xfId="0" applyFont="1" applyFill="1" applyBorder="1" applyAlignment="1" applyProtection="1">
      <alignment horizontal="center" vertical="center"/>
      <protection locked="0"/>
    </xf>
    <xf numFmtId="0" fontId="1" fillId="19" borderId="8" xfId="0" applyFont="1" applyFill="1" applyBorder="1" applyAlignment="1" applyProtection="1">
      <alignment horizontal="center" vertical="center"/>
      <protection locked="0"/>
    </xf>
    <xf numFmtId="0" fontId="1" fillId="19" borderId="5" xfId="0" applyFont="1" applyFill="1" applyBorder="1" applyAlignment="1" applyProtection="1">
      <alignment horizontal="center" vertical="center"/>
      <protection locked="0"/>
    </xf>
    <xf numFmtId="0" fontId="17" fillId="0" borderId="1" xfId="0" applyFont="1" applyBorder="1" applyAlignment="1" applyProtection="1">
      <alignment horizontal="justify" vertical="center" wrapText="1"/>
      <protection locked="0"/>
    </xf>
    <xf numFmtId="0" fontId="17" fillId="0" borderId="1" xfId="0" applyFont="1" applyBorder="1" applyAlignment="1" applyProtection="1">
      <alignment horizontal="justify" vertical="center"/>
      <protection locked="0"/>
    </xf>
    <xf numFmtId="0" fontId="1" fillId="0" borderId="4"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5" xfId="0" applyFont="1" applyBorder="1" applyAlignment="1" applyProtection="1">
      <alignment horizontal="center" vertical="center"/>
    </xf>
    <xf numFmtId="0" fontId="2" fillId="0" borderId="4" xfId="0" applyFont="1" applyBorder="1" applyAlignment="1" applyProtection="1">
      <alignment horizontal="justify" vertical="center" wrapText="1"/>
      <protection locked="0"/>
    </xf>
    <xf numFmtId="0" fontId="2" fillId="0" borderId="5" xfId="0" applyFont="1" applyBorder="1" applyAlignment="1" applyProtection="1">
      <alignment horizontal="justify" vertical="center"/>
      <protection locked="0"/>
    </xf>
    <xf numFmtId="0" fontId="2" fillId="0" borderId="18" xfId="0" applyFont="1" applyBorder="1" applyAlignment="1" applyProtection="1">
      <alignment horizontal="justify" vertical="center" wrapText="1"/>
      <protection locked="0"/>
    </xf>
    <xf numFmtId="0" fontId="2" fillId="0" borderId="19" xfId="0" applyFont="1" applyBorder="1" applyAlignment="1" applyProtection="1">
      <alignment horizontal="justify" vertical="center" wrapText="1"/>
      <protection locked="0"/>
    </xf>
    <xf numFmtId="0" fontId="2" fillId="0" borderId="31" xfId="0" applyFont="1" applyBorder="1" applyAlignment="1" applyProtection="1">
      <alignment horizontal="justify" vertical="center" wrapText="1"/>
      <protection locked="0"/>
    </xf>
    <xf numFmtId="0" fontId="2" fillId="0" borderId="31" xfId="0" applyFont="1" applyBorder="1" applyAlignment="1" applyProtection="1">
      <alignment horizontal="justify" vertical="center"/>
      <protection locked="0"/>
    </xf>
    <xf numFmtId="0" fontId="1" fillId="0" borderId="0" xfId="0" applyFont="1" applyBorder="1" applyAlignment="1" applyProtection="1">
      <alignment horizontal="center" vertical="center"/>
    </xf>
    <xf numFmtId="0" fontId="1" fillId="0" borderId="6" xfId="0" applyFont="1" applyBorder="1" applyAlignment="1" applyProtection="1">
      <alignment horizontal="center" vertical="center"/>
    </xf>
    <xf numFmtId="0" fontId="2" fillId="0" borderId="1" xfId="0" applyFont="1" applyBorder="1" applyAlignment="1" applyProtection="1">
      <alignment horizontal="justify" vertical="center" wrapText="1"/>
      <protection locked="0"/>
    </xf>
    <xf numFmtId="0" fontId="2" fillId="0" borderId="1" xfId="0" applyFont="1" applyBorder="1" applyAlignment="1" applyProtection="1">
      <alignment horizontal="justify" vertical="center"/>
      <protection locked="0"/>
    </xf>
    <xf numFmtId="0" fontId="2" fillId="0" borderId="8" xfId="0" applyFont="1" applyBorder="1" applyAlignment="1" applyProtection="1">
      <alignment horizontal="justify" vertical="center"/>
      <protection locked="0"/>
    </xf>
    <xf numFmtId="0" fontId="17" fillId="0" borderId="4" xfId="0" applyFont="1" applyBorder="1" applyAlignment="1" applyProtection="1">
      <alignment horizontal="left" vertical="center" wrapText="1"/>
    </xf>
    <xf numFmtId="0" fontId="17" fillId="0" borderId="8" xfId="0" applyFont="1" applyBorder="1" applyAlignment="1" applyProtection="1">
      <alignment horizontal="left" vertical="center" wrapText="1"/>
    </xf>
    <xf numFmtId="0" fontId="17" fillId="0" borderId="5" xfId="0" applyFont="1" applyBorder="1" applyAlignment="1" applyProtection="1">
      <alignment horizontal="left" vertical="center" wrapText="1"/>
    </xf>
    <xf numFmtId="0" fontId="1" fillId="0" borderId="1" xfId="0" applyFont="1" applyBorder="1" applyAlignment="1" applyProtection="1">
      <alignment horizontal="center" vertical="center"/>
    </xf>
    <xf numFmtId="0" fontId="36" fillId="19" borderId="4" xfId="0" applyFont="1" applyFill="1" applyBorder="1" applyAlignment="1" applyProtection="1">
      <alignment horizontal="center" vertical="center" wrapText="1"/>
    </xf>
    <xf numFmtId="0" fontId="36" fillId="19" borderId="5" xfId="0" applyFont="1" applyFill="1" applyBorder="1" applyAlignment="1" applyProtection="1">
      <alignment horizontal="center" vertical="center" wrapText="1"/>
    </xf>
    <xf numFmtId="0" fontId="36" fillId="19"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4"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5" xfId="0" applyFont="1" applyBorder="1" applyAlignment="1" applyProtection="1">
      <alignment horizontal="justify" vertical="center" wrapText="1"/>
      <protection locked="0"/>
    </xf>
    <xf numFmtId="49" fontId="18" fillId="0" borderId="1" xfId="0" applyNumberFormat="1" applyFont="1" applyFill="1" applyBorder="1" applyAlignment="1" applyProtection="1">
      <alignment horizontal="left" vertical="center" wrapText="1"/>
      <protection locked="0"/>
    </xf>
    <xf numFmtId="0" fontId="17" fillId="0" borderId="1" xfId="0" applyFont="1" applyBorder="1" applyAlignment="1" applyProtection="1">
      <alignment horizontal="center" vertical="center" wrapText="1"/>
    </xf>
    <xf numFmtId="49" fontId="17" fillId="0" borderId="4" xfId="0" applyNumberFormat="1" applyFont="1" applyBorder="1" applyAlignment="1" applyProtection="1">
      <alignment horizontal="justify" vertical="center" wrapText="1"/>
      <protection locked="0"/>
    </xf>
    <xf numFmtId="49" fontId="17" fillId="0" borderId="5" xfId="0" applyNumberFormat="1" applyFont="1" applyBorder="1" applyAlignment="1" applyProtection="1">
      <alignment horizontal="justify" vertical="center" wrapText="1"/>
      <protection locked="0"/>
    </xf>
    <xf numFmtId="0" fontId="18" fillId="0" borderId="2" xfId="0" applyFont="1" applyFill="1" applyBorder="1" applyAlignment="1" applyProtection="1">
      <alignment horizontal="left" vertical="center" wrapText="1"/>
      <protection locked="0"/>
    </xf>
    <xf numFmtId="0" fontId="18" fillId="0" borderId="10" xfId="0" applyFont="1" applyFill="1" applyBorder="1" applyAlignment="1" applyProtection="1">
      <alignment horizontal="left" vertical="center" wrapText="1"/>
      <protection locked="0"/>
    </xf>
    <xf numFmtId="0" fontId="18" fillId="0" borderId="3" xfId="0" applyFont="1" applyFill="1" applyBorder="1" applyAlignment="1" applyProtection="1">
      <alignment horizontal="left" vertical="center" wrapText="1"/>
      <protection locked="0"/>
    </xf>
    <xf numFmtId="0" fontId="17" fillId="0" borderId="4" xfId="0" applyFont="1" applyFill="1" applyBorder="1" applyAlignment="1">
      <alignment horizontal="justify" vertical="center" wrapText="1"/>
    </xf>
    <xf numFmtId="0" fontId="17" fillId="0" borderId="5" xfId="0" applyFont="1" applyFill="1" applyBorder="1" applyAlignment="1">
      <alignment horizontal="justify" vertical="center" wrapText="1"/>
    </xf>
    <xf numFmtId="0" fontId="19" fillId="19" borderId="1" xfId="0" applyFont="1" applyFill="1" applyBorder="1" applyAlignment="1" applyProtection="1">
      <alignment horizontal="center" vertical="center" wrapText="1"/>
    </xf>
    <xf numFmtId="0" fontId="1" fillId="19" borderId="3" xfId="0" applyFont="1" applyFill="1" applyBorder="1" applyAlignment="1" applyProtection="1">
      <alignment horizontal="center" vertical="center" wrapText="1"/>
    </xf>
    <xf numFmtId="0" fontId="17" fillId="19" borderId="1" xfId="0" applyFont="1" applyFill="1" applyBorder="1" applyAlignment="1" applyProtection="1">
      <alignment horizontal="center" vertical="center"/>
    </xf>
    <xf numFmtId="0" fontId="37" fillId="19" borderId="1" xfId="0" applyFont="1" applyFill="1" applyBorder="1" applyAlignment="1" applyProtection="1">
      <alignment horizontal="center" vertical="center" textRotation="90"/>
    </xf>
    <xf numFmtId="0" fontId="17" fillId="0" borderId="1" xfId="0" applyFont="1" applyFill="1" applyBorder="1" applyAlignment="1">
      <alignment horizontal="justify" vertical="center" wrapText="1"/>
    </xf>
    <xf numFmtId="0" fontId="2" fillId="0" borderId="5" xfId="0" applyFont="1" applyFill="1" applyBorder="1" applyAlignment="1" applyProtection="1">
      <alignment horizontal="center" vertical="center" wrapText="1"/>
      <protection locked="0"/>
    </xf>
    <xf numFmtId="0" fontId="17" fillId="19" borderId="1" xfId="0" applyFont="1" applyFill="1" applyBorder="1" applyProtection="1"/>
    <xf numFmtId="0" fontId="8" fillId="0" borderId="2"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49" fontId="17" fillId="0" borderId="4" xfId="0" applyNumberFormat="1" applyFont="1" applyBorder="1" applyAlignment="1" applyProtection="1">
      <alignment horizontal="left" vertical="center" wrapText="1"/>
      <protection locked="0"/>
    </xf>
    <xf numFmtId="49" fontId="17" fillId="0" borderId="5" xfId="0" applyNumberFormat="1" applyFont="1" applyBorder="1" applyAlignment="1" applyProtection="1">
      <alignment horizontal="left" vertical="center" wrapText="1"/>
      <protection locked="0"/>
    </xf>
    <xf numFmtId="0" fontId="2" fillId="0" borderId="2"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17" fillId="0" borderId="2" xfId="0" applyFont="1" applyFill="1" applyBorder="1" applyAlignment="1" applyProtection="1">
      <alignment horizontal="center" vertical="center" wrapText="1"/>
      <protection locked="0"/>
    </xf>
    <xf numFmtId="0" fontId="17" fillId="0" borderId="10" xfId="0" applyFont="1" applyFill="1" applyBorder="1" applyAlignment="1" applyProtection="1">
      <alignment horizontal="center" vertical="center" wrapText="1"/>
      <protection locked="0"/>
    </xf>
    <xf numFmtId="0" fontId="17" fillId="0" borderId="3"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1" fontId="2" fillId="0" borderId="1" xfId="0" applyNumberFormat="1"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xf>
    <xf numFmtId="0" fontId="17" fillId="3" borderId="1" xfId="0" applyFont="1" applyFill="1" applyBorder="1" applyAlignment="1" applyProtection="1">
      <alignment horizontal="center" vertical="center" wrapText="1"/>
    </xf>
    <xf numFmtId="0" fontId="2" fillId="26" borderId="1" xfId="0" applyFont="1" applyFill="1" applyBorder="1" applyAlignment="1" applyProtection="1">
      <alignment horizontal="left" vertical="center" wrapText="1"/>
    </xf>
    <xf numFmtId="0" fontId="1" fillId="19" borderId="8" xfId="0" applyFont="1" applyFill="1" applyBorder="1" applyAlignment="1" applyProtection="1">
      <alignment horizontal="center" vertical="center" wrapText="1"/>
    </xf>
    <xf numFmtId="0" fontId="2" fillId="0" borderId="8" xfId="0" applyFont="1" applyBorder="1" applyAlignment="1" applyProtection="1">
      <alignment horizontal="justify" vertical="center" wrapText="1"/>
      <protection locked="0"/>
    </xf>
    <xf numFmtId="49" fontId="18" fillId="0" borderId="4" xfId="0" applyNumberFormat="1" applyFont="1" applyBorder="1" applyAlignment="1" applyProtection="1">
      <alignment horizontal="left" vertical="center" wrapText="1"/>
      <protection locked="0"/>
    </xf>
    <xf numFmtId="49" fontId="18" fillId="0" borderId="5" xfId="0" applyNumberFormat="1" applyFont="1" applyBorder="1" applyAlignment="1" applyProtection="1">
      <alignment horizontal="left" vertical="center" wrapText="1"/>
      <protection locked="0"/>
    </xf>
    <xf numFmtId="0" fontId="17" fillId="0" borderId="1" xfId="0" applyFont="1" applyFill="1" applyBorder="1" applyAlignment="1" applyProtection="1">
      <alignment horizontal="center" vertical="center"/>
    </xf>
    <xf numFmtId="0" fontId="37" fillId="19" borderId="1" xfId="0" applyFont="1" applyFill="1" applyBorder="1" applyAlignment="1" applyProtection="1">
      <alignment horizontal="center" vertical="center" textRotation="90" wrapText="1"/>
    </xf>
    <xf numFmtId="49" fontId="18" fillId="0" borderId="4" xfId="0" applyNumberFormat="1" applyFont="1" applyBorder="1" applyAlignment="1" applyProtection="1">
      <alignment horizontal="justify" vertical="center" wrapText="1"/>
      <protection locked="0"/>
    </xf>
    <xf numFmtId="49" fontId="18" fillId="0" borderId="5" xfId="0" applyNumberFormat="1" applyFont="1" applyBorder="1" applyAlignment="1" applyProtection="1">
      <alignment horizontal="justify" vertical="center" wrapText="1"/>
      <protection locked="0"/>
    </xf>
    <xf numFmtId="14" fontId="17" fillId="0" borderId="4" xfId="0" applyNumberFormat="1" applyFont="1" applyFill="1" applyBorder="1" applyAlignment="1">
      <alignment horizontal="left" vertical="center" wrapText="1"/>
    </xf>
    <xf numFmtId="14" fontId="17" fillId="0" borderId="5" xfId="0" applyNumberFormat="1" applyFont="1" applyFill="1" applyBorder="1" applyAlignment="1">
      <alignment horizontal="left" vertical="center" wrapText="1"/>
    </xf>
    <xf numFmtId="49" fontId="17" fillId="0" borderId="4" xfId="0" applyNumberFormat="1" applyFont="1" applyFill="1" applyBorder="1" applyAlignment="1" applyProtection="1">
      <alignment horizontal="left" vertical="center" wrapText="1"/>
      <protection locked="0"/>
    </xf>
    <xf numFmtId="49" fontId="17" fillId="0" borderId="5" xfId="0" applyNumberFormat="1" applyFont="1" applyFill="1" applyBorder="1" applyAlignment="1" applyProtection="1">
      <alignment horizontal="left" vertical="center" wrapText="1"/>
      <protection locked="0"/>
    </xf>
    <xf numFmtId="49" fontId="18" fillId="0" borderId="4" xfId="0" applyNumberFormat="1" applyFont="1" applyFill="1" applyBorder="1" applyAlignment="1" applyProtection="1">
      <alignment horizontal="left" vertical="center" wrapText="1"/>
      <protection locked="0"/>
    </xf>
    <xf numFmtId="49" fontId="18" fillId="0" borderId="5" xfId="0" applyNumberFormat="1" applyFont="1" applyFill="1" applyBorder="1" applyAlignment="1" applyProtection="1">
      <alignment horizontal="left" vertical="center" wrapText="1"/>
      <protection locked="0"/>
    </xf>
    <xf numFmtId="49" fontId="52" fillId="27" borderId="57" xfId="0" applyNumberFormat="1" applyFont="1" applyFill="1" applyBorder="1" applyAlignment="1">
      <alignment horizontal="left" vertical="center" wrapText="1"/>
    </xf>
    <xf numFmtId="49" fontId="52" fillId="27" borderId="58" xfId="0" applyNumberFormat="1" applyFont="1" applyFill="1" applyBorder="1" applyAlignment="1">
      <alignment horizontal="left" vertical="center" wrapText="1"/>
    </xf>
    <xf numFmtId="49" fontId="53" fillId="27" borderId="55" xfId="0" applyNumberFormat="1" applyFont="1" applyFill="1" applyBorder="1" applyAlignment="1">
      <alignment horizontal="left" vertical="center" wrapText="1"/>
    </xf>
    <xf numFmtId="49" fontId="53" fillId="27" borderId="56" xfId="0" applyNumberFormat="1" applyFont="1" applyFill="1" applyBorder="1" applyAlignment="1">
      <alignment horizontal="left" vertical="center" wrapText="1"/>
    </xf>
    <xf numFmtId="49" fontId="52" fillId="27" borderId="55" xfId="0" applyNumberFormat="1" applyFont="1" applyFill="1" applyBorder="1" applyAlignment="1">
      <alignment horizontal="left" vertical="center" wrapText="1"/>
    </xf>
    <xf numFmtId="49" fontId="52" fillId="27" borderId="56" xfId="0" applyNumberFormat="1" applyFont="1" applyFill="1" applyBorder="1" applyAlignment="1">
      <alignment horizontal="left" vertical="center" wrapText="1"/>
    </xf>
    <xf numFmtId="0" fontId="52" fillId="27" borderId="55" xfId="0" applyFont="1" applyFill="1" applyBorder="1" applyAlignment="1">
      <alignment horizontal="left" vertical="center" wrapText="1"/>
    </xf>
    <xf numFmtId="0" fontId="52" fillId="27" borderId="56" xfId="0" applyFont="1" applyFill="1" applyBorder="1" applyAlignment="1">
      <alignment horizontal="left" vertical="center" wrapText="1"/>
    </xf>
    <xf numFmtId="9" fontId="2" fillId="0" borderId="2" xfId="4" applyFont="1" applyBorder="1" applyAlignment="1" applyProtection="1">
      <alignment horizontal="center" vertical="center" wrapText="1"/>
      <protection locked="0"/>
    </xf>
    <xf numFmtId="9" fontId="2" fillId="0" borderId="3" xfId="4" applyFont="1" applyBorder="1" applyAlignment="1" applyProtection="1">
      <alignment horizontal="center" vertical="center" wrapText="1"/>
      <protection locked="0"/>
    </xf>
    <xf numFmtId="9" fontId="2" fillId="0" borderId="10" xfId="4"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10" xfId="0" applyFont="1" applyBorder="1" applyAlignment="1" applyProtection="1">
      <alignment horizontal="center" vertical="center" wrapText="1"/>
      <protection locked="0"/>
    </xf>
    <xf numFmtId="49" fontId="56" fillId="29" borderId="55" xfId="0" applyNumberFormat="1" applyFont="1" applyFill="1" applyBorder="1" applyAlignment="1">
      <alignment horizontal="left" vertical="center" wrapText="1"/>
    </xf>
    <xf numFmtId="49" fontId="56" fillId="29" borderId="56" xfId="0" applyNumberFormat="1" applyFont="1" applyFill="1" applyBorder="1" applyAlignment="1">
      <alignment horizontal="left" vertical="center" wrapText="1"/>
    </xf>
    <xf numFmtId="0" fontId="17" fillId="3" borderId="1" xfId="0" applyFont="1" applyFill="1" applyBorder="1" applyAlignment="1">
      <alignment horizontal="left" vertical="center" wrapText="1"/>
    </xf>
    <xf numFmtId="0" fontId="17" fillId="3" borderId="4" xfId="0" applyFont="1" applyFill="1" applyBorder="1" applyAlignment="1">
      <alignment horizontal="left" vertical="center" wrapText="1"/>
    </xf>
    <xf numFmtId="49" fontId="23" fillId="28" borderId="57" xfId="0" applyNumberFormat="1" applyFont="1" applyFill="1" applyBorder="1" applyAlignment="1">
      <alignment horizontal="left" vertical="center" wrapText="1"/>
    </xf>
    <xf numFmtId="49" fontId="23" fillId="28" borderId="58" xfId="0" applyNumberFormat="1" applyFont="1" applyFill="1" applyBorder="1" applyAlignment="1">
      <alignment horizontal="left" vertical="center" wrapText="1"/>
    </xf>
    <xf numFmtId="49" fontId="17" fillId="27" borderId="55" xfId="0" applyNumberFormat="1" applyFont="1" applyFill="1" applyBorder="1" applyAlignment="1">
      <alignment horizontal="left" vertical="center" wrapText="1"/>
    </xf>
    <xf numFmtId="49" fontId="17" fillId="27" borderId="56" xfId="0" applyNumberFormat="1" applyFont="1" applyFill="1" applyBorder="1" applyAlignment="1">
      <alignment horizontal="left" vertical="center" wrapText="1"/>
    </xf>
    <xf numFmtId="0" fontId="7" fillId="0" borderId="4"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19" borderId="4" xfId="0" applyFont="1" applyFill="1" applyBorder="1" applyAlignment="1" applyProtection="1">
      <alignment horizontal="center" vertical="center"/>
    </xf>
    <xf numFmtId="0" fontId="7" fillId="19" borderId="8" xfId="0" applyFont="1" applyFill="1" applyBorder="1" applyAlignment="1" applyProtection="1">
      <alignment horizontal="center" vertical="center"/>
    </xf>
    <xf numFmtId="166" fontId="17" fillId="0" borderId="1" xfId="0" applyNumberFormat="1" applyFont="1" applyBorder="1" applyAlignment="1" applyProtection="1">
      <alignment horizontal="center" vertical="center" wrapText="1"/>
    </xf>
    <xf numFmtId="0" fontId="7" fillId="19" borderId="1" xfId="0" applyFont="1" applyFill="1" applyBorder="1" applyAlignment="1" applyProtection="1">
      <alignment horizontal="center" vertical="center" wrapText="1"/>
    </xf>
    <xf numFmtId="0" fontId="8" fillId="33" borderId="4" xfId="0" applyFont="1" applyFill="1" applyBorder="1" applyAlignment="1" applyProtection="1">
      <alignment horizontal="center" vertical="center"/>
    </xf>
    <xf numFmtId="0" fontId="8" fillId="33" borderId="5" xfId="0" applyFont="1" applyFill="1" applyBorder="1" applyAlignment="1" applyProtection="1">
      <alignment horizontal="center" vertical="center"/>
    </xf>
    <xf numFmtId="0" fontId="1" fillId="33" borderId="4" xfId="0" applyFont="1" applyFill="1" applyBorder="1" applyAlignment="1" applyProtection="1">
      <alignment horizontal="center" vertical="center" wrapText="1"/>
    </xf>
    <xf numFmtId="0" fontId="1" fillId="33" borderId="8" xfId="0" applyFont="1" applyFill="1" applyBorder="1" applyAlignment="1" applyProtection="1">
      <alignment horizontal="center" vertical="center" wrapText="1"/>
    </xf>
    <xf numFmtId="0" fontId="1" fillId="33" borderId="5" xfId="0" applyFont="1" applyFill="1" applyBorder="1" applyAlignment="1" applyProtection="1">
      <alignment horizontal="center" vertical="center" wrapText="1"/>
    </xf>
    <xf numFmtId="0" fontId="8" fillId="33" borderId="1" xfId="0" applyNumberFormat="1" applyFont="1" applyFill="1" applyBorder="1" applyAlignment="1" applyProtection="1">
      <alignment horizontal="center" vertical="center" wrapText="1"/>
    </xf>
    <xf numFmtId="0" fontId="59" fillId="7" borderId="1" xfId="0" applyFont="1" applyFill="1" applyBorder="1" applyAlignment="1" applyProtection="1">
      <alignment horizontal="left" vertical="center" wrapText="1"/>
      <protection locked="0"/>
    </xf>
    <xf numFmtId="0" fontId="59" fillId="7" borderId="1" xfId="0" applyFont="1" applyFill="1" applyBorder="1" applyAlignment="1" applyProtection="1">
      <alignment horizontal="left" vertical="center"/>
      <protection locked="0"/>
    </xf>
    <xf numFmtId="0" fontId="1" fillId="33" borderId="1" xfId="0" applyFont="1" applyFill="1" applyBorder="1" applyAlignment="1" applyProtection="1">
      <alignment horizontal="center" vertical="center" wrapText="1"/>
    </xf>
    <xf numFmtId="0" fontId="8" fillId="19" borderId="1"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8" fillId="20" borderId="1" xfId="0" applyFont="1" applyFill="1" applyBorder="1" applyAlignment="1" applyProtection="1">
      <alignment horizontal="center" vertical="center" wrapText="1"/>
    </xf>
    <xf numFmtId="166" fontId="2" fillId="0" borderId="2" xfId="0" applyNumberFormat="1" applyFont="1" applyBorder="1" applyAlignment="1" applyProtection="1">
      <alignment horizontal="center" vertical="center"/>
    </xf>
    <xf numFmtId="166" fontId="2" fillId="0" borderId="10" xfId="0" applyNumberFormat="1" applyFont="1" applyBorder="1" applyAlignment="1" applyProtection="1">
      <alignment horizontal="center" vertical="center"/>
    </xf>
    <xf numFmtId="166" fontId="2" fillId="0" borderId="3" xfId="0" applyNumberFormat="1" applyFont="1" applyBorder="1" applyAlignment="1" applyProtection="1">
      <alignment horizontal="center" vertical="center"/>
    </xf>
    <xf numFmtId="166" fontId="2" fillId="0" borderId="2" xfId="0" applyNumberFormat="1" applyFont="1" applyBorder="1" applyAlignment="1" applyProtection="1">
      <alignment horizontal="center" vertical="center"/>
      <protection locked="0"/>
    </xf>
    <xf numFmtId="166" fontId="2" fillId="0" borderId="10" xfId="0" applyNumberFormat="1" applyFont="1" applyBorder="1" applyAlignment="1" applyProtection="1">
      <alignment horizontal="center" vertical="center"/>
      <protection locked="0"/>
    </xf>
    <xf numFmtId="166" fontId="2" fillId="0" borderId="3" xfId="0" applyNumberFormat="1" applyFont="1" applyBorder="1" applyAlignment="1" applyProtection="1">
      <alignment horizontal="center" vertical="center"/>
      <protection locked="0"/>
    </xf>
    <xf numFmtId="167" fontId="17" fillId="3" borderId="0" xfId="12" applyNumberFormat="1" applyFont="1" applyFill="1" applyBorder="1" applyAlignment="1" applyProtection="1">
      <alignment horizontal="center" vertical="center" wrapText="1"/>
      <protection locked="0"/>
    </xf>
    <xf numFmtId="0" fontId="8" fillId="19" borderId="2" xfId="0" applyFont="1" applyFill="1" applyBorder="1" applyAlignment="1" applyProtection="1">
      <alignment horizontal="center" vertical="center" wrapText="1"/>
    </xf>
    <xf numFmtId="0" fontId="8" fillId="19" borderId="10" xfId="0" applyFont="1" applyFill="1" applyBorder="1" applyAlignment="1" applyProtection="1">
      <alignment horizontal="center" vertical="center" wrapText="1"/>
    </xf>
    <xf numFmtId="0" fontId="8" fillId="19" borderId="3"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19" fillId="19" borderId="2" xfId="0" applyFont="1" applyFill="1" applyBorder="1" applyAlignment="1" applyProtection="1">
      <alignment horizontal="center" vertical="center" wrapText="1"/>
    </xf>
    <xf numFmtId="0" fontId="19" fillId="19" borderId="10" xfId="0" applyFont="1" applyFill="1" applyBorder="1" applyAlignment="1" applyProtection="1">
      <alignment horizontal="center" vertical="center" wrapText="1"/>
    </xf>
    <xf numFmtId="0" fontId="19" fillId="19" borderId="3" xfId="0" applyFont="1" applyFill="1" applyBorder="1" applyAlignment="1" applyProtection="1">
      <alignment horizontal="center" vertical="center" wrapText="1"/>
    </xf>
    <xf numFmtId="0" fontId="8" fillId="20" borderId="2" xfId="0" applyFont="1" applyFill="1" applyBorder="1" applyAlignment="1" applyProtection="1">
      <alignment horizontal="center" vertical="center" wrapText="1"/>
    </xf>
    <xf numFmtId="0" fontId="8" fillId="20" borderId="3" xfId="0" applyFont="1" applyFill="1" applyBorder="1" applyAlignment="1" applyProtection="1">
      <alignment horizontal="center" vertical="center" wrapText="1"/>
    </xf>
    <xf numFmtId="0" fontId="19" fillId="20" borderId="2" xfId="0" applyFont="1" applyFill="1" applyBorder="1" applyAlignment="1" applyProtection="1">
      <alignment horizontal="center" vertical="center" wrapText="1"/>
    </xf>
    <xf numFmtId="0" fontId="19" fillId="20" borderId="3" xfId="0" applyFont="1" applyFill="1" applyBorder="1" applyAlignment="1" applyProtection="1">
      <alignment horizontal="center" vertical="center" wrapText="1"/>
    </xf>
    <xf numFmtId="0" fontId="1" fillId="20" borderId="4" xfId="0" applyFont="1" applyFill="1" applyBorder="1" applyAlignment="1" applyProtection="1">
      <alignment horizontal="center" vertical="center" wrapText="1"/>
    </xf>
    <xf numFmtId="0" fontId="1" fillId="20" borderId="8" xfId="0" applyFont="1" applyFill="1" applyBorder="1" applyAlignment="1" applyProtection="1">
      <alignment horizontal="center" vertical="center" wrapText="1"/>
    </xf>
    <xf numFmtId="0" fontId="1" fillId="20" borderId="5" xfId="0" applyFont="1" applyFill="1" applyBorder="1" applyAlignment="1" applyProtection="1">
      <alignment horizontal="center" vertical="center" wrapText="1"/>
    </xf>
    <xf numFmtId="166" fontId="2" fillId="0" borderId="1" xfId="0" applyNumberFormat="1" applyFont="1" applyBorder="1" applyAlignment="1" applyProtection="1">
      <alignment horizontal="center" vertical="center"/>
    </xf>
    <xf numFmtId="167" fontId="17" fillId="3" borderId="1" xfId="12" applyNumberFormat="1"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xf>
    <xf numFmtId="0" fontId="7" fillId="24" borderId="2" xfId="0" applyFont="1" applyFill="1" applyBorder="1" applyAlignment="1" applyProtection="1">
      <alignment horizontal="center" vertical="center" wrapText="1"/>
    </xf>
    <xf numFmtId="0" fontId="7" fillId="24" borderId="10" xfId="0" applyFont="1" applyFill="1" applyBorder="1" applyAlignment="1" applyProtection="1">
      <alignment horizontal="center" vertical="center" wrapText="1"/>
    </xf>
    <xf numFmtId="0" fontId="7" fillId="24" borderId="3" xfId="0" applyFont="1" applyFill="1" applyBorder="1" applyAlignment="1" applyProtection="1">
      <alignment horizontal="center" vertical="center" wrapText="1"/>
    </xf>
    <xf numFmtId="0" fontId="7" fillId="24" borderId="4" xfId="0" applyFont="1" applyFill="1" applyBorder="1" applyAlignment="1" applyProtection="1">
      <alignment horizontal="center" vertical="center" wrapText="1"/>
    </xf>
    <xf numFmtId="0" fontId="7" fillId="24" borderId="8" xfId="0" applyFont="1" applyFill="1" applyBorder="1" applyAlignment="1" applyProtection="1">
      <alignment horizontal="center" vertical="center" wrapText="1"/>
    </xf>
    <xf numFmtId="0" fontId="7" fillId="19" borderId="4" xfId="0" applyFont="1" applyFill="1" applyBorder="1" applyAlignment="1" applyProtection="1">
      <alignment horizontal="center" vertical="center" wrapText="1"/>
    </xf>
    <xf numFmtId="0" fontId="7" fillId="19" borderId="8" xfId="0" applyFont="1" applyFill="1" applyBorder="1" applyAlignment="1" applyProtection="1">
      <alignment horizontal="center" vertical="center" wrapText="1"/>
    </xf>
    <xf numFmtId="0" fontId="7" fillId="19" borderId="5" xfId="0" applyFont="1" applyFill="1" applyBorder="1" applyAlignment="1" applyProtection="1">
      <alignment horizontal="center" vertical="center" wrapText="1"/>
    </xf>
    <xf numFmtId="0" fontId="7" fillId="20" borderId="4" xfId="0" applyFont="1" applyFill="1" applyBorder="1" applyAlignment="1" applyProtection="1">
      <alignment horizontal="center" vertical="center" wrapText="1"/>
    </xf>
    <xf numFmtId="0" fontId="7" fillId="20" borderId="5" xfId="0" applyFont="1" applyFill="1" applyBorder="1" applyAlignment="1" applyProtection="1">
      <alignment horizontal="center" vertical="center" wrapText="1"/>
    </xf>
    <xf numFmtId="166" fontId="16" fillId="18" borderId="32" xfId="0" applyNumberFormat="1" applyFont="1" applyFill="1" applyBorder="1" applyAlignment="1" applyProtection="1">
      <alignment horizontal="center" wrapText="1"/>
    </xf>
    <xf numFmtId="166" fontId="16" fillId="18" borderId="42" xfId="0" applyNumberFormat="1" applyFont="1" applyFill="1" applyBorder="1" applyAlignment="1" applyProtection="1">
      <alignment horizontal="center" wrapText="1"/>
    </xf>
    <xf numFmtId="0" fontId="7" fillId="24" borderId="19" xfId="0" applyFont="1" applyFill="1" applyBorder="1" applyAlignment="1" applyProtection="1">
      <alignment horizontal="center" vertical="center" wrapText="1"/>
    </xf>
    <xf numFmtId="0" fontId="7" fillId="24" borderId="5" xfId="0" applyFont="1" applyFill="1" applyBorder="1" applyAlignment="1" applyProtection="1">
      <alignment horizontal="center" vertical="center" wrapText="1"/>
    </xf>
    <xf numFmtId="0" fontId="7" fillId="24" borderId="18" xfId="0" applyFont="1" applyFill="1" applyBorder="1" applyAlignment="1" applyProtection="1">
      <alignment horizontal="center" vertical="center" wrapText="1"/>
    </xf>
    <xf numFmtId="0" fontId="7" fillId="19" borderId="18" xfId="0" applyFont="1" applyFill="1" applyBorder="1" applyAlignment="1" applyProtection="1">
      <alignment horizontal="center" vertical="center" wrapText="1"/>
    </xf>
    <xf numFmtId="0" fontId="7" fillId="19" borderId="19" xfId="0" applyFont="1" applyFill="1" applyBorder="1" applyAlignment="1" applyProtection="1">
      <alignment horizontal="center" vertical="center" wrapText="1"/>
    </xf>
    <xf numFmtId="0" fontId="7" fillId="19" borderId="31" xfId="0" applyFont="1" applyFill="1" applyBorder="1" applyAlignment="1" applyProtection="1">
      <alignment horizontal="center" vertical="center" wrapText="1"/>
    </xf>
    <xf numFmtId="0" fontId="10" fillId="19" borderId="4" xfId="0" applyFont="1" applyFill="1" applyBorder="1" applyAlignment="1" applyProtection="1">
      <alignment horizontal="center" vertical="center"/>
    </xf>
    <xf numFmtId="0" fontId="10" fillId="19" borderId="5" xfId="0" applyFont="1" applyFill="1" applyBorder="1" applyAlignment="1" applyProtection="1">
      <alignment horizontal="center" vertical="center"/>
    </xf>
    <xf numFmtId="0" fontId="10" fillId="19" borderId="1" xfId="0" applyNumberFormat="1" applyFont="1" applyFill="1" applyBorder="1" applyAlignment="1" applyProtection="1">
      <alignment horizontal="center" vertical="center" wrapText="1"/>
    </xf>
    <xf numFmtId="0" fontId="20" fillId="17" borderId="34" xfId="0" applyFont="1" applyFill="1" applyBorder="1" applyAlignment="1" applyProtection="1">
      <alignment horizontal="center" vertical="center" wrapText="1"/>
    </xf>
    <xf numFmtId="0" fontId="20" fillId="17" borderId="35" xfId="0" applyFont="1" applyFill="1" applyBorder="1" applyAlignment="1" applyProtection="1">
      <alignment horizontal="center" vertical="center" wrapText="1"/>
    </xf>
    <xf numFmtId="0" fontId="20" fillId="17" borderId="40" xfId="0" applyFont="1" applyFill="1" applyBorder="1" applyAlignment="1" applyProtection="1">
      <alignment horizontal="center" vertical="center" wrapText="1"/>
    </xf>
    <xf numFmtId="0" fontId="20" fillId="18" borderId="32" xfId="0" applyFont="1" applyFill="1" applyBorder="1" applyAlignment="1" applyProtection="1">
      <alignment horizontal="center" vertical="center"/>
    </xf>
    <xf numFmtId="0" fontId="20" fillId="18" borderId="42" xfId="0" applyFont="1" applyFill="1" applyBorder="1" applyAlignment="1" applyProtection="1">
      <alignment horizontal="center" vertical="center"/>
    </xf>
    <xf numFmtId="0" fontId="20" fillId="18" borderId="38" xfId="0" applyFont="1" applyFill="1" applyBorder="1" applyAlignment="1" applyProtection="1">
      <alignment horizontal="center" vertical="center"/>
    </xf>
    <xf numFmtId="166" fontId="17" fillId="0" borderId="4" xfId="0" applyNumberFormat="1" applyFont="1" applyBorder="1" applyAlignment="1" applyProtection="1">
      <alignment horizontal="justify" vertical="center" wrapText="1"/>
    </xf>
    <xf numFmtId="166" fontId="17" fillId="0" borderId="8" xfId="0" applyNumberFormat="1" applyFont="1" applyBorder="1" applyAlignment="1" applyProtection="1">
      <alignment horizontal="justify" vertical="center" wrapText="1"/>
    </xf>
    <xf numFmtId="166" fontId="17" fillId="0" borderId="5" xfId="0" applyNumberFormat="1" applyFont="1" applyBorder="1" applyAlignment="1" applyProtection="1">
      <alignment horizontal="justify" vertical="center" wrapText="1"/>
    </xf>
    <xf numFmtId="0" fontId="7" fillId="19" borderId="5" xfId="0" applyFont="1" applyFill="1" applyBorder="1" applyAlignment="1" applyProtection="1">
      <alignment horizontal="center" vertical="center"/>
    </xf>
    <xf numFmtId="0" fontId="40" fillId="21" borderId="32" xfId="0" applyFont="1" applyFill="1" applyBorder="1" applyAlignment="1" applyProtection="1">
      <alignment horizontal="center" vertical="center"/>
    </xf>
    <xf numFmtId="0" fontId="40" fillId="21" borderId="38" xfId="0" applyFont="1" applyFill="1" applyBorder="1" applyAlignment="1" applyProtection="1">
      <alignment horizontal="center" vertical="center"/>
    </xf>
    <xf numFmtId="0" fontId="16" fillId="18" borderId="32" xfId="0" applyFont="1" applyFill="1" applyBorder="1" applyAlignment="1" applyProtection="1">
      <alignment horizontal="center"/>
    </xf>
    <xf numFmtId="0" fontId="16" fillId="18" borderId="42" xfId="0" applyFont="1" applyFill="1" applyBorder="1" applyAlignment="1" applyProtection="1">
      <alignment horizontal="center"/>
    </xf>
    <xf numFmtId="0" fontId="16" fillId="18" borderId="38" xfId="0" applyFont="1" applyFill="1" applyBorder="1" applyAlignment="1" applyProtection="1">
      <alignment horizontal="center"/>
    </xf>
    <xf numFmtId="0" fontId="26" fillId="26" borderId="49" xfId="0" applyFont="1" applyFill="1" applyBorder="1" applyAlignment="1" applyProtection="1">
      <alignment horizontal="center" vertical="center" wrapText="1"/>
    </xf>
    <xf numFmtId="0" fontId="26" fillId="26" borderId="50" xfId="0" applyFont="1" applyFill="1" applyBorder="1" applyAlignment="1" applyProtection="1">
      <alignment horizontal="center" vertical="center" wrapText="1"/>
    </xf>
    <xf numFmtId="0" fontId="26" fillId="26" borderId="51" xfId="0" applyFont="1" applyFill="1" applyBorder="1" applyAlignment="1" applyProtection="1">
      <alignment horizontal="center" vertical="center" wrapText="1"/>
    </xf>
    <xf numFmtId="0" fontId="26" fillId="26" borderId="52" xfId="0" applyFont="1" applyFill="1" applyBorder="1" applyAlignment="1" applyProtection="1">
      <alignment horizontal="center" vertical="center" wrapText="1"/>
    </xf>
    <xf numFmtId="0" fontId="26" fillId="26" borderId="53" xfId="0" applyFont="1" applyFill="1" applyBorder="1" applyAlignment="1" applyProtection="1">
      <alignment horizontal="center" vertical="center" wrapText="1"/>
    </xf>
    <xf numFmtId="0" fontId="26" fillId="26" borderId="54" xfId="0" applyFont="1" applyFill="1" applyBorder="1" applyAlignment="1" applyProtection="1">
      <alignment horizontal="center" vertical="center" wrapText="1"/>
    </xf>
    <xf numFmtId="0" fontId="7" fillId="19" borderId="3" xfId="0" applyFont="1" applyFill="1" applyBorder="1" applyAlignment="1" applyProtection="1">
      <alignment horizontal="center" vertical="center" wrapText="1"/>
    </xf>
    <xf numFmtId="0" fontId="40" fillId="19" borderId="32" xfId="0" applyFont="1" applyFill="1" applyBorder="1" applyAlignment="1" applyProtection="1">
      <alignment horizontal="center" vertical="center"/>
    </xf>
    <xf numFmtId="0" fontId="40" fillId="19" borderId="38" xfId="0" applyFont="1" applyFill="1" applyBorder="1" applyAlignment="1" applyProtection="1">
      <alignment horizontal="center" vertical="center"/>
    </xf>
    <xf numFmtId="0" fontId="16" fillId="18" borderId="32" xfId="0" applyFont="1" applyFill="1" applyBorder="1" applyAlignment="1" applyProtection="1">
      <alignment horizontal="center" vertical="center"/>
    </xf>
    <xf numFmtId="0" fontId="16" fillId="18" borderId="38" xfId="0" applyFont="1" applyFill="1" applyBorder="1" applyAlignment="1" applyProtection="1">
      <alignment horizontal="center" vertical="center"/>
    </xf>
    <xf numFmtId="0" fontId="2" fillId="20" borderId="1" xfId="0" applyFont="1" applyFill="1" applyBorder="1" applyAlignment="1" applyProtection="1">
      <alignment horizontal="left" vertical="center" wrapText="1"/>
    </xf>
    <xf numFmtId="0" fontId="8" fillId="19" borderId="4" xfId="0" applyFont="1" applyFill="1" applyBorder="1" applyAlignment="1" applyProtection="1">
      <alignment horizontal="center" vertical="center"/>
    </xf>
    <xf numFmtId="0" fontId="8" fillId="19" borderId="8" xfId="0" applyFont="1" applyFill="1" applyBorder="1" applyAlignment="1" applyProtection="1">
      <alignment horizontal="center" vertical="center"/>
    </xf>
    <xf numFmtId="0" fontId="8" fillId="19" borderId="5" xfId="0" applyFont="1" applyFill="1" applyBorder="1" applyAlignment="1" applyProtection="1">
      <alignment horizontal="center" vertical="center"/>
    </xf>
    <xf numFmtId="0" fontId="17" fillId="3" borderId="0" xfId="0" applyFont="1" applyFill="1" applyBorder="1" applyAlignment="1" applyProtection="1">
      <alignment horizontal="left" vertical="center"/>
    </xf>
    <xf numFmtId="0" fontId="0" fillId="2" borderId="0" xfId="0" applyFont="1" applyFill="1" applyBorder="1" applyAlignment="1" applyProtection="1">
      <alignment horizontal="left" vertical="center" wrapText="1"/>
    </xf>
    <xf numFmtId="0" fontId="1" fillId="2" borderId="0"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8" fillId="0" borderId="15"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17" xfId="0" applyFont="1" applyFill="1" applyBorder="1" applyAlignment="1" applyProtection="1">
      <alignment horizontal="center" vertical="center" wrapText="1"/>
    </xf>
    <xf numFmtId="0" fontId="17" fillId="0" borderId="4" xfId="0" applyFont="1" applyFill="1" applyBorder="1" applyAlignment="1" applyProtection="1">
      <alignment horizontal="left" vertical="center" wrapText="1"/>
    </xf>
    <xf numFmtId="0" fontId="17" fillId="0" borderId="8" xfId="0" applyFont="1" applyFill="1" applyBorder="1" applyAlignment="1" applyProtection="1">
      <alignment horizontal="left" vertical="center" wrapText="1"/>
    </xf>
    <xf numFmtId="0" fontId="17" fillId="0" borderId="5" xfId="0" applyFont="1" applyFill="1" applyBorder="1" applyAlignment="1" applyProtection="1">
      <alignment horizontal="left" vertical="center" wrapText="1"/>
    </xf>
    <xf numFmtId="166" fontId="1" fillId="19" borderId="1" xfId="0" applyNumberFormat="1" applyFont="1" applyFill="1" applyBorder="1" applyAlignment="1" applyProtection="1">
      <alignment horizontal="center" vertical="center" wrapText="1"/>
    </xf>
    <xf numFmtId="166" fontId="1" fillId="19" borderId="4" xfId="0" applyNumberFormat="1" applyFont="1" applyFill="1" applyBorder="1" applyAlignment="1" applyProtection="1">
      <alignment horizontal="center" vertical="center" wrapText="1"/>
    </xf>
    <xf numFmtId="166" fontId="1" fillId="19" borderId="8" xfId="0" applyNumberFormat="1" applyFont="1" applyFill="1" applyBorder="1" applyAlignment="1" applyProtection="1">
      <alignment horizontal="center" vertical="center" wrapText="1"/>
    </xf>
    <xf numFmtId="166" fontId="1" fillId="19" borderId="5" xfId="0" applyNumberFormat="1" applyFont="1" applyFill="1" applyBorder="1" applyAlignment="1" applyProtection="1">
      <alignment horizontal="center" vertical="center" wrapText="1"/>
    </xf>
    <xf numFmtId="0" fontId="1" fillId="19" borderId="9" xfId="0" applyFont="1" applyFill="1" applyBorder="1" applyAlignment="1" applyProtection="1">
      <alignment horizontal="center" vertical="center"/>
    </xf>
    <xf numFmtId="0" fontId="2" fillId="0" borderId="1" xfId="0" applyFont="1" applyFill="1" applyBorder="1" applyAlignment="1" applyProtection="1">
      <alignment horizontal="justify" vertical="center" wrapText="1"/>
      <protection locked="0"/>
    </xf>
    <xf numFmtId="0" fontId="17" fillId="3" borderId="4" xfId="0" applyFont="1" applyFill="1" applyBorder="1" applyAlignment="1" applyProtection="1">
      <alignment horizontal="justify" vertical="center" wrapText="1"/>
    </xf>
    <xf numFmtId="0" fontId="17" fillId="3" borderId="8" xfId="0" applyFont="1" applyFill="1" applyBorder="1" applyAlignment="1" applyProtection="1">
      <alignment horizontal="justify" vertical="center" wrapText="1"/>
    </xf>
    <xf numFmtId="0" fontId="17" fillId="3" borderId="5" xfId="0" applyFont="1" applyFill="1" applyBorder="1" applyAlignment="1" applyProtection="1">
      <alignment horizontal="justify" vertical="center" wrapText="1"/>
    </xf>
    <xf numFmtId="0" fontId="8" fillId="25" borderId="1" xfId="0" applyFont="1" applyFill="1" applyBorder="1" applyAlignment="1" applyProtection="1">
      <alignment horizontal="center" vertical="center" wrapText="1"/>
    </xf>
    <xf numFmtId="0" fontId="8" fillId="25" borderId="1" xfId="0" applyFont="1" applyFill="1" applyBorder="1" applyAlignment="1">
      <alignment horizontal="center" vertical="center" wrapText="1"/>
    </xf>
    <xf numFmtId="0" fontId="8" fillId="25" borderId="8" xfId="0" applyFont="1" applyFill="1" applyBorder="1" applyAlignment="1">
      <alignment horizontal="center" vertical="center" wrapText="1"/>
    </xf>
    <xf numFmtId="0" fontId="8" fillId="25" borderId="5" xfId="0" applyFont="1" applyFill="1" applyBorder="1" applyAlignment="1">
      <alignment horizontal="center" vertical="center" wrapText="1"/>
    </xf>
    <xf numFmtId="0" fontId="25" fillId="0" borderId="1" xfId="0" applyFont="1" applyBorder="1" applyAlignment="1" applyProtection="1">
      <alignment horizontal="center" vertical="center" wrapText="1"/>
      <protection locked="0"/>
    </xf>
    <xf numFmtId="1" fontId="29" fillId="0" borderId="2" xfId="3" applyNumberFormat="1" applyFont="1" applyFill="1" applyBorder="1" applyAlignment="1" applyProtection="1">
      <alignment horizontal="center" vertical="center" wrapText="1"/>
      <protection locked="0"/>
    </xf>
    <xf numFmtId="1" fontId="29" fillId="0" borderId="3" xfId="3" applyNumberFormat="1" applyFont="1" applyFill="1" applyBorder="1" applyAlignment="1" applyProtection="1">
      <alignment horizontal="center" vertical="center" wrapText="1"/>
      <protection locked="0"/>
    </xf>
    <xf numFmtId="0" fontId="2" fillId="15" borderId="2" xfId="0" applyFont="1" applyFill="1" applyBorder="1" applyAlignment="1" applyProtection="1">
      <alignment horizontal="center" vertical="center" wrapText="1"/>
      <protection locked="0"/>
    </xf>
    <xf numFmtId="0" fontId="2" fillId="15" borderId="3" xfId="0" applyFont="1" applyFill="1" applyBorder="1" applyAlignment="1" applyProtection="1">
      <alignment horizontal="center" vertical="center" wrapText="1"/>
      <protection locked="0"/>
    </xf>
    <xf numFmtId="0" fontId="17" fillId="15" borderId="2"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wrapText="1"/>
      <protection locked="0"/>
    </xf>
    <xf numFmtId="0" fontId="2" fillId="13" borderId="1" xfId="0" applyFont="1" applyFill="1" applyBorder="1" applyAlignment="1" applyProtection="1">
      <alignment horizontal="center" vertical="center" wrapText="1"/>
    </xf>
    <xf numFmtId="0" fontId="2" fillId="13" borderId="2" xfId="0" applyFont="1" applyFill="1" applyBorder="1" applyAlignment="1" applyProtection="1">
      <alignment horizontal="center" vertical="center" wrapText="1"/>
    </xf>
    <xf numFmtId="0" fontId="2" fillId="13" borderId="1" xfId="0" applyFont="1" applyFill="1" applyBorder="1" applyAlignment="1" applyProtection="1">
      <alignment horizontal="center" vertical="center" wrapText="1"/>
      <protection locked="0"/>
    </xf>
    <xf numFmtId="169" fontId="17" fillId="13" borderId="1" xfId="6" applyNumberFormat="1" applyFont="1" applyFill="1" applyBorder="1" applyAlignment="1">
      <alignment horizontal="center" vertical="center" wrapText="1"/>
    </xf>
    <xf numFmtId="0" fontId="7" fillId="11" borderId="1" xfId="0" applyFont="1" applyFill="1" applyBorder="1" applyAlignment="1" applyProtection="1">
      <alignment horizontal="center" vertical="center" wrapText="1"/>
    </xf>
    <xf numFmtId="0" fontId="0" fillId="11" borderId="1" xfId="0" applyFont="1" applyFill="1" applyBorder="1" applyAlignment="1" applyProtection="1">
      <alignment horizontal="center" vertical="center"/>
    </xf>
    <xf numFmtId="0" fontId="17" fillId="12" borderId="2" xfId="0" applyFont="1" applyFill="1" applyBorder="1" applyAlignment="1" applyProtection="1">
      <alignment horizontal="left" vertical="center" wrapText="1" indent="1"/>
      <protection locked="0"/>
    </xf>
    <xf numFmtId="0" fontId="17" fillId="12" borderId="3" xfId="0" applyFont="1" applyFill="1" applyBorder="1" applyAlignment="1" applyProtection="1">
      <alignment horizontal="left" vertical="center" wrapText="1" indent="1"/>
      <protection locked="0"/>
    </xf>
    <xf numFmtId="0" fontId="0" fillId="11" borderId="1" xfId="0" applyFont="1" applyFill="1" applyBorder="1" applyProtection="1"/>
    <xf numFmtId="0" fontId="7" fillId="11" borderId="4" xfId="0" applyFont="1" applyFill="1" applyBorder="1" applyAlignment="1" applyProtection="1">
      <alignment horizontal="center" vertical="center" wrapText="1"/>
    </xf>
    <xf numFmtId="0" fontId="7" fillId="11" borderId="8" xfId="0" applyFont="1" applyFill="1" applyBorder="1" applyAlignment="1" applyProtection="1">
      <alignment horizontal="center" vertical="center" wrapText="1"/>
    </xf>
    <xf numFmtId="0" fontId="7" fillId="11" borderId="5" xfId="0" applyFont="1" applyFill="1" applyBorder="1" applyAlignment="1" applyProtection="1">
      <alignment horizontal="center" vertical="center" wrapText="1"/>
    </xf>
  </cellXfs>
  <cellStyles count="13">
    <cellStyle name="Énfasis1" xfId="9" builtinId="29"/>
    <cellStyle name="Millares" xfId="1" builtinId="3"/>
    <cellStyle name="Millares 2" xfId="10"/>
    <cellStyle name="Moneda" xfId="2" builtinId="4"/>
    <cellStyle name="Moneda [0]" xfId="11" builtinId="7"/>
    <cellStyle name="Moneda 2" xfId="7"/>
    <cellStyle name="Moneda 3" xfId="12"/>
    <cellStyle name="Normal" xfId="0" builtinId="0"/>
    <cellStyle name="Normal 10" xfId="8"/>
    <cellStyle name="Normal 2" xfId="3"/>
    <cellStyle name="Porcentaje" xfId="4" builtinId="5"/>
    <cellStyle name="Porcentaje 2" xfId="6"/>
    <cellStyle name="Porcentual 2" xfId="5"/>
  </cellStyles>
  <dxfs count="1">
    <dxf>
      <fill>
        <patternFill patternType="darkGrid"/>
      </fill>
    </dxf>
  </dxfs>
  <tableStyles count="0" defaultTableStyle="TableStyleMedium9" defaultPivotStyle="PivotStyleLight16"/>
  <colors>
    <mruColors>
      <color rgb="FFB0EF81"/>
      <color rgb="FF17830F"/>
      <color rgb="FFBDF296"/>
      <color rgb="FF0D4808"/>
      <color rgb="FF167C0E"/>
      <color rgb="FFDAF8C4"/>
      <color rgb="FF198E10"/>
      <color rgb="FF92E951"/>
      <color rgb="FF99EB5B"/>
      <color rgb="FF403F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DI-03'!A1"/><Relationship Id="rId7" Type="http://schemas.openxmlformats.org/officeDocument/2006/relationships/hyperlink" Target="#'PDI-07'!A1"/><Relationship Id="rId2" Type="http://schemas.openxmlformats.org/officeDocument/2006/relationships/hyperlink" Target="#'PDI-02'!A1"/><Relationship Id="rId1" Type="http://schemas.openxmlformats.org/officeDocument/2006/relationships/hyperlink" Target="#'PDI-01'!A1"/><Relationship Id="rId6" Type="http://schemas.openxmlformats.org/officeDocument/2006/relationships/hyperlink" Target="#'PDI-06'!A1"/><Relationship Id="rId5" Type="http://schemas.openxmlformats.org/officeDocument/2006/relationships/hyperlink" Target="#'PDI-05'!A1"/><Relationship Id="rId4" Type="http://schemas.openxmlformats.org/officeDocument/2006/relationships/hyperlink" Target="#'PDI-04'!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3" Type="http://schemas.openxmlformats.org/officeDocument/2006/relationships/hyperlink" Target="#'PDI-04'!B21"/><Relationship Id="rId2" Type="http://schemas.openxmlformats.org/officeDocument/2006/relationships/image" Target="../media/image1.png"/><Relationship Id="rId1" Type="http://schemas.openxmlformats.org/officeDocument/2006/relationships/hyperlink" Target="#&#205;ndice!A1"/><Relationship Id="rId5" Type="http://schemas.openxmlformats.org/officeDocument/2006/relationships/hyperlink" Target="#'PDI-04'!A11"/><Relationship Id="rId4" Type="http://schemas.openxmlformats.org/officeDocument/2006/relationships/hyperlink" Target="#'PDI-04'!A267"/></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2</xdr:col>
      <xdr:colOff>753447</xdr:colOff>
      <xdr:row>0</xdr:row>
      <xdr:rowOff>172431</xdr:rowOff>
    </xdr:from>
    <xdr:ext cx="5231239" cy="808683"/>
    <xdr:sp macro="" textlink="">
      <xdr:nvSpPr>
        <xdr:cNvPr id="20" name="19 Rectángulo">
          <a:extLst>
            <a:ext uri="{FF2B5EF4-FFF2-40B4-BE49-F238E27FC236}">
              <a16:creationId xmlns:a16="http://schemas.microsoft.com/office/drawing/2014/main" id="{00000000-0008-0000-0000-000014000000}"/>
            </a:ext>
          </a:extLst>
        </xdr:cNvPr>
        <xdr:cNvSpPr/>
      </xdr:nvSpPr>
      <xdr:spPr>
        <a:xfrm>
          <a:off x="2991822" y="172431"/>
          <a:ext cx="5231239" cy="808683"/>
        </a:xfrm>
        <a:prstGeom prst="rect">
          <a:avLst/>
        </a:prstGeom>
        <a:noFill/>
      </xdr:spPr>
      <xdr:txBody>
        <a:bodyPr wrap="none" lIns="91440" tIns="45720" rIns="91440" bIns="45720">
          <a:spAutoFit/>
        </a:bodyPr>
        <a:lstStyle/>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PLANEACIÓN</a:t>
          </a:r>
        </a:p>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PLAN DE DESARROLLO INSTITUCIONAL</a:t>
          </a:r>
        </a:p>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twoCellAnchor>
    <xdr:from>
      <xdr:col>2</xdr:col>
      <xdr:colOff>323850</xdr:colOff>
      <xdr:row>11</xdr:row>
      <xdr:rowOff>76200</xdr:rowOff>
    </xdr:from>
    <xdr:to>
      <xdr:col>9</xdr:col>
      <xdr:colOff>494620</xdr:colOff>
      <xdr:row>14</xdr:row>
      <xdr:rowOff>85725</xdr:rowOff>
    </xdr:to>
    <xdr:sp macro="" textlink="">
      <xdr:nvSpPr>
        <xdr:cNvPr id="22" name="21 Rectángulo redondeado">
          <a:hlinkClick xmlns:r="http://schemas.openxmlformats.org/officeDocument/2006/relationships" r:id="rId1"/>
          <a:extLst>
            <a:ext uri="{FF2B5EF4-FFF2-40B4-BE49-F238E27FC236}">
              <a16:creationId xmlns:a16="http://schemas.microsoft.com/office/drawing/2014/main" id="{00000000-0008-0000-0000-000016000000}"/>
            </a:ext>
          </a:extLst>
        </xdr:cNvPr>
        <xdr:cNvSpPr/>
      </xdr:nvSpPr>
      <xdr:spPr>
        <a:xfrm>
          <a:off x="2562225" y="1600200"/>
          <a:ext cx="550477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Información Básica del Proyecto</a:t>
          </a:r>
        </a:p>
      </xdr:txBody>
    </xdr:sp>
    <xdr:clientData/>
  </xdr:twoCellAnchor>
  <xdr:twoCellAnchor>
    <xdr:from>
      <xdr:col>2</xdr:col>
      <xdr:colOff>312420</xdr:colOff>
      <xdr:row>16</xdr:row>
      <xdr:rowOff>133350</xdr:rowOff>
    </xdr:from>
    <xdr:to>
      <xdr:col>9</xdr:col>
      <xdr:colOff>483191</xdr:colOff>
      <xdr:row>19</xdr:row>
      <xdr:rowOff>142875</xdr:rowOff>
    </xdr:to>
    <xdr:sp macro="" textlink="">
      <xdr:nvSpPr>
        <xdr:cNvPr id="23" name="22 Rectángulo redondeado">
          <a:hlinkClick xmlns:r="http://schemas.openxmlformats.org/officeDocument/2006/relationships" r:id="rId2"/>
          <a:extLst>
            <a:ext uri="{FF2B5EF4-FFF2-40B4-BE49-F238E27FC236}">
              <a16:creationId xmlns:a16="http://schemas.microsoft.com/office/drawing/2014/main" id="{00000000-0008-0000-0000-000017000000}"/>
            </a:ext>
          </a:extLst>
        </xdr:cNvPr>
        <xdr:cNvSpPr/>
      </xdr:nvSpPr>
      <xdr:spPr>
        <a:xfrm>
          <a:off x="2550795" y="2609850"/>
          <a:ext cx="5504771"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Diagnóstico del problema/necesidad/oportunidad</a:t>
          </a:r>
          <a:endParaRPr lang="es-CO"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300991</xdr:colOff>
      <xdr:row>22</xdr:row>
      <xdr:rowOff>9525</xdr:rowOff>
    </xdr:from>
    <xdr:to>
      <xdr:col>9</xdr:col>
      <xdr:colOff>491491</xdr:colOff>
      <xdr:row>25</xdr:row>
      <xdr:rowOff>19050</xdr:rowOff>
    </xdr:to>
    <xdr:sp macro="" textlink="">
      <xdr:nvSpPr>
        <xdr:cNvPr id="24" name="23 Rectángulo redondeado">
          <a:hlinkClick xmlns:r="http://schemas.openxmlformats.org/officeDocument/2006/relationships" r:id="rId3"/>
          <a:extLst>
            <a:ext uri="{FF2B5EF4-FFF2-40B4-BE49-F238E27FC236}">
              <a16:creationId xmlns:a16="http://schemas.microsoft.com/office/drawing/2014/main" id="{00000000-0008-0000-0000-000018000000}"/>
            </a:ext>
          </a:extLst>
        </xdr:cNvPr>
        <xdr:cNvSpPr/>
      </xdr:nvSpPr>
      <xdr:spPr>
        <a:xfrm>
          <a:off x="2539366" y="3629025"/>
          <a:ext cx="552450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Objetivos del proyecto y Matriz de Marco Lógico</a:t>
          </a:r>
          <a:endParaRPr lang="es-CO"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232411</xdr:colOff>
      <xdr:row>26</xdr:row>
      <xdr:rowOff>22412</xdr:rowOff>
    </xdr:from>
    <xdr:to>
      <xdr:col>9</xdr:col>
      <xdr:colOff>504825</xdr:colOff>
      <xdr:row>31</xdr:row>
      <xdr:rowOff>168087</xdr:rowOff>
    </xdr:to>
    <xdr:sp macro="" textlink="">
      <xdr:nvSpPr>
        <xdr:cNvPr id="25" name="24 Rectángulo redondeado">
          <a:hlinkClick xmlns:r="http://schemas.openxmlformats.org/officeDocument/2006/relationships" r:id="rId4"/>
          <a:extLst>
            <a:ext uri="{FF2B5EF4-FFF2-40B4-BE49-F238E27FC236}">
              <a16:creationId xmlns:a16="http://schemas.microsoft.com/office/drawing/2014/main" id="{00000000-0008-0000-0000-000019000000}"/>
            </a:ext>
          </a:extLst>
        </xdr:cNvPr>
        <xdr:cNvSpPr/>
      </xdr:nvSpPr>
      <xdr:spPr>
        <a:xfrm>
          <a:off x="2473587" y="4403912"/>
          <a:ext cx="5606414" cy="109817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360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Presupuesto plurianual y fuentes de financiación (Modelo presupuesto Vicerrectoría Administrativa)</a:t>
          </a:r>
          <a:endParaRPr lang="es-CO" sz="3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316231</xdr:colOff>
      <xdr:row>32</xdr:row>
      <xdr:rowOff>114300</xdr:rowOff>
    </xdr:from>
    <xdr:to>
      <xdr:col>9</xdr:col>
      <xdr:colOff>506731</xdr:colOff>
      <xdr:row>35</xdr:row>
      <xdr:rowOff>123825</xdr:rowOff>
    </xdr:to>
    <xdr:sp macro="" textlink="">
      <xdr:nvSpPr>
        <xdr:cNvPr id="26" name="25 Rectángulo redondeado">
          <a:hlinkClick xmlns:r="http://schemas.openxmlformats.org/officeDocument/2006/relationships" r:id="rId5"/>
          <a:extLst>
            <a:ext uri="{FF2B5EF4-FFF2-40B4-BE49-F238E27FC236}">
              <a16:creationId xmlns:a16="http://schemas.microsoft.com/office/drawing/2014/main" id="{00000000-0008-0000-0000-00001A000000}"/>
            </a:ext>
          </a:extLst>
        </xdr:cNvPr>
        <xdr:cNvSpPr/>
      </xdr:nvSpPr>
      <xdr:spPr>
        <a:xfrm>
          <a:off x="2554606" y="5638800"/>
          <a:ext cx="552450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Análisis de impacto ambiental</a:t>
          </a:r>
          <a:endParaRPr lang="es-CO" sz="3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323850</xdr:colOff>
      <xdr:row>37</xdr:row>
      <xdr:rowOff>134471</xdr:rowOff>
    </xdr:from>
    <xdr:to>
      <xdr:col>9</xdr:col>
      <xdr:colOff>514350</xdr:colOff>
      <xdr:row>41</xdr:row>
      <xdr:rowOff>145676</xdr:rowOff>
    </xdr:to>
    <xdr:sp macro="" textlink="">
      <xdr:nvSpPr>
        <xdr:cNvPr id="27" name="26 Rectángulo redondeado">
          <a:hlinkClick xmlns:r="http://schemas.openxmlformats.org/officeDocument/2006/relationships" r:id="rId6"/>
          <a:extLst>
            <a:ext uri="{FF2B5EF4-FFF2-40B4-BE49-F238E27FC236}">
              <a16:creationId xmlns:a16="http://schemas.microsoft.com/office/drawing/2014/main" id="{00000000-0008-0000-0000-00001B000000}"/>
            </a:ext>
          </a:extLst>
        </xdr:cNvPr>
        <xdr:cNvSpPr/>
      </xdr:nvSpPr>
      <xdr:spPr>
        <a:xfrm>
          <a:off x="2565026" y="6611471"/>
          <a:ext cx="5524500" cy="77320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Lao UI" panose="020B0502040204020203" pitchFamily="34" charset="0"/>
            </a:rPr>
            <a:t>Descripción de beneficios sociales y económicos del proyecto</a:t>
          </a:r>
          <a:endParaRPr lang="es-CO" sz="4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Lao UI" panose="020B0502040204020203" pitchFamily="34" charset="0"/>
          </a:endParaRPr>
        </a:p>
      </xdr:txBody>
    </xdr:sp>
    <xdr:clientData/>
  </xdr:twoCellAnchor>
  <xdr:twoCellAnchor>
    <xdr:from>
      <xdr:col>2</xdr:col>
      <xdr:colOff>333375</xdr:colOff>
      <xdr:row>43</xdr:row>
      <xdr:rowOff>85724</xdr:rowOff>
    </xdr:from>
    <xdr:to>
      <xdr:col>9</xdr:col>
      <xdr:colOff>523875</xdr:colOff>
      <xdr:row>47</xdr:row>
      <xdr:rowOff>33617</xdr:rowOff>
    </xdr:to>
    <xdr:sp macro="" textlink="">
      <xdr:nvSpPr>
        <xdr:cNvPr id="28" name="27 Rectángulo redondeado">
          <a:hlinkClick xmlns:r="http://schemas.openxmlformats.org/officeDocument/2006/relationships" r:id="rId7"/>
          <a:extLst>
            <a:ext uri="{FF2B5EF4-FFF2-40B4-BE49-F238E27FC236}">
              <a16:creationId xmlns:a16="http://schemas.microsoft.com/office/drawing/2014/main" id="{00000000-0008-0000-0000-00001C000000}"/>
            </a:ext>
          </a:extLst>
        </xdr:cNvPr>
        <xdr:cNvSpPr/>
      </xdr:nvSpPr>
      <xdr:spPr>
        <a:xfrm>
          <a:off x="2574551" y="7705724"/>
          <a:ext cx="5524500" cy="709893"/>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Control de Cambios a los Proyectos </a:t>
          </a:r>
        </a:p>
      </xdr:txBody>
    </xdr:sp>
    <xdr:clientData/>
  </xdr:twoCellAnchor>
  <xdr:twoCellAnchor>
    <xdr:from>
      <xdr:col>1</xdr:col>
      <xdr:colOff>168089</xdr:colOff>
      <xdr:row>37</xdr:row>
      <xdr:rowOff>38100</xdr:rowOff>
    </xdr:from>
    <xdr:to>
      <xdr:col>2</xdr:col>
      <xdr:colOff>495300</xdr:colOff>
      <xdr:row>41</xdr:row>
      <xdr:rowOff>152400</xdr:rowOff>
    </xdr:to>
    <xdr:sp macro="" textlink="">
      <xdr:nvSpPr>
        <xdr:cNvPr id="29" name="28 Elipse">
          <a:hlinkClick xmlns:r="http://schemas.openxmlformats.org/officeDocument/2006/relationships" r:id="rId6"/>
          <a:extLst>
            <a:ext uri="{FF2B5EF4-FFF2-40B4-BE49-F238E27FC236}">
              <a16:creationId xmlns:a16="http://schemas.microsoft.com/office/drawing/2014/main" id="{00000000-0008-0000-0000-00001D000000}"/>
            </a:ext>
          </a:extLst>
        </xdr:cNvPr>
        <xdr:cNvSpPr/>
      </xdr:nvSpPr>
      <xdr:spPr>
        <a:xfrm>
          <a:off x="1647265" y="6515100"/>
          <a:ext cx="1089211"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06</a:t>
          </a:r>
        </a:p>
      </xdr:txBody>
    </xdr:sp>
    <xdr:clientData/>
  </xdr:twoCellAnchor>
  <xdr:twoCellAnchor>
    <xdr:from>
      <xdr:col>1</xdr:col>
      <xdr:colOff>201706</xdr:colOff>
      <xdr:row>31</xdr:row>
      <xdr:rowOff>169545</xdr:rowOff>
    </xdr:from>
    <xdr:to>
      <xdr:col>2</xdr:col>
      <xdr:colOff>495300</xdr:colOff>
      <xdr:row>36</xdr:row>
      <xdr:rowOff>93345</xdr:rowOff>
    </xdr:to>
    <xdr:sp macro="" textlink="">
      <xdr:nvSpPr>
        <xdr:cNvPr id="30" name="29 Elipse">
          <a:hlinkClick xmlns:r="http://schemas.openxmlformats.org/officeDocument/2006/relationships" r:id="rId5"/>
          <a:extLst>
            <a:ext uri="{FF2B5EF4-FFF2-40B4-BE49-F238E27FC236}">
              <a16:creationId xmlns:a16="http://schemas.microsoft.com/office/drawing/2014/main" id="{00000000-0008-0000-0000-00001E000000}"/>
            </a:ext>
          </a:extLst>
        </xdr:cNvPr>
        <xdr:cNvSpPr/>
      </xdr:nvSpPr>
      <xdr:spPr>
        <a:xfrm>
          <a:off x="1680882" y="5503545"/>
          <a:ext cx="1055594"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05</a:t>
          </a:r>
        </a:p>
      </xdr:txBody>
    </xdr:sp>
    <xdr:clientData/>
  </xdr:twoCellAnchor>
  <xdr:twoCellAnchor>
    <xdr:from>
      <xdr:col>1</xdr:col>
      <xdr:colOff>235325</xdr:colOff>
      <xdr:row>26</xdr:row>
      <xdr:rowOff>110490</xdr:rowOff>
    </xdr:from>
    <xdr:to>
      <xdr:col>2</xdr:col>
      <xdr:colOff>495301</xdr:colOff>
      <xdr:row>31</xdr:row>
      <xdr:rowOff>34290</xdr:rowOff>
    </xdr:to>
    <xdr:sp macro="" textlink="">
      <xdr:nvSpPr>
        <xdr:cNvPr id="31" name="30 Elipse">
          <a:hlinkClick xmlns:r="http://schemas.openxmlformats.org/officeDocument/2006/relationships" r:id="rId4"/>
          <a:extLst>
            <a:ext uri="{FF2B5EF4-FFF2-40B4-BE49-F238E27FC236}">
              <a16:creationId xmlns:a16="http://schemas.microsoft.com/office/drawing/2014/main" id="{00000000-0008-0000-0000-00001F000000}"/>
            </a:ext>
          </a:extLst>
        </xdr:cNvPr>
        <xdr:cNvSpPr/>
      </xdr:nvSpPr>
      <xdr:spPr>
        <a:xfrm>
          <a:off x="1714501" y="4491990"/>
          <a:ext cx="1021976"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04</a:t>
          </a:r>
        </a:p>
      </xdr:txBody>
    </xdr:sp>
    <xdr:clientData/>
  </xdr:twoCellAnchor>
  <xdr:twoCellAnchor>
    <xdr:from>
      <xdr:col>1</xdr:col>
      <xdr:colOff>212913</xdr:colOff>
      <xdr:row>21</xdr:row>
      <xdr:rowOff>51435</xdr:rowOff>
    </xdr:from>
    <xdr:to>
      <xdr:col>2</xdr:col>
      <xdr:colOff>495301</xdr:colOff>
      <xdr:row>25</xdr:row>
      <xdr:rowOff>165735</xdr:rowOff>
    </xdr:to>
    <xdr:sp macro="" textlink="">
      <xdr:nvSpPr>
        <xdr:cNvPr id="32" name="31 Elipse">
          <a:hlinkClick xmlns:r="http://schemas.openxmlformats.org/officeDocument/2006/relationships" r:id="rId3"/>
          <a:extLst>
            <a:ext uri="{FF2B5EF4-FFF2-40B4-BE49-F238E27FC236}">
              <a16:creationId xmlns:a16="http://schemas.microsoft.com/office/drawing/2014/main" id="{00000000-0008-0000-0000-000020000000}"/>
            </a:ext>
          </a:extLst>
        </xdr:cNvPr>
        <xdr:cNvSpPr/>
      </xdr:nvSpPr>
      <xdr:spPr>
        <a:xfrm>
          <a:off x="1692089" y="3480435"/>
          <a:ext cx="1044388"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03</a:t>
          </a:r>
        </a:p>
      </xdr:txBody>
    </xdr:sp>
    <xdr:clientData/>
  </xdr:twoCellAnchor>
  <xdr:twoCellAnchor>
    <xdr:from>
      <xdr:col>1</xdr:col>
      <xdr:colOff>201707</xdr:colOff>
      <xdr:row>15</xdr:row>
      <xdr:rowOff>182880</xdr:rowOff>
    </xdr:from>
    <xdr:to>
      <xdr:col>2</xdr:col>
      <xdr:colOff>495301</xdr:colOff>
      <xdr:row>20</xdr:row>
      <xdr:rowOff>106680</xdr:rowOff>
    </xdr:to>
    <xdr:sp macro="" textlink="">
      <xdr:nvSpPr>
        <xdr:cNvPr id="33" name="32 Elipse">
          <a:hlinkClick xmlns:r="http://schemas.openxmlformats.org/officeDocument/2006/relationships" r:id="rId2"/>
          <a:extLst>
            <a:ext uri="{FF2B5EF4-FFF2-40B4-BE49-F238E27FC236}">
              <a16:creationId xmlns:a16="http://schemas.microsoft.com/office/drawing/2014/main" id="{00000000-0008-0000-0000-000021000000}"/>
            </a:ext>
          </a:extLst>
        </xdr:cNvPr>
        <xdr:cNvSpPr/>
      </xdr:nvSpPr>
      <xdr:spPr>
        <a:xfrm>
          <a:off x="1680883" y="2468880"/>
          <a:ext cx="1055594"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02</a:t>
          </a:r>
        </a:p>
      </xdr:txBody>
    </xdr:sp>
    <xdr:clientData/>
  </xdr:twoCellAnchor>
  <xdr:twoCellAnchor>
    <xdr:from>
      <xdr:col>1</xdr:col>
      <xdr:colOff>235325</xdr:colOff>
      <xdr:row>10</xdr:row>
      <xdr:rowOff>123825</xdr:rowOff>
    </xdr:from>
    <xdr:to>
      <xdr:col>2</xdr:col>
      <xdr:colOff>495301</xdr:colOff>
      <xdr:row>15</xdr:row>
      <xdr:rowOff>47625</xdr:rowOff>
    </xdr:to>
    <xdr:sp macro="" textlink="">
      <xdr:nvSpPr>
        <xdr:cNvPr id="34" name="33 Elipse">
          <a:hlinkClick xmlns:r="http://schemas.openxmlformats.org/officeDocument/2006/relationships" r:id="rId1"/>
          <a:extLst>
            <a:ext uri="{FF2B5EF4-FFF2-40B4-BE49-F238E27FC236}">
              <a16:creationId xmlns:a16="http://schemas.microsoft.com/office/drawing/2014/main" id="{00000000-0008-0000-0000-000022000000}"/>
            </a:ext>
          </a:extLst>
        </xdr:cNvPr>
        <xdr:cNvSpPr/>
      </xdr:nvSpPr>
      <xdr:spPr>
        <a:xfrm>
          <a:off x="1714501" y="1457325"/>
          <a:ext cx="1021976"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01</a:t>
          </a:r>
        </a:p>
      </xdr:txBody>
    </xdr:sp>
    <xdr:clientData/>
  </xdr:twoCellAnchor>
  <xdr:twoCellAnchor>
    <xdr:from>
      <xdr:col>1</xdr:col>
      <xdr:colOff>179295</xdr:colOff>
      <xdr:row>42</xdr:row>
      <xdr:rowOff>133350</xdr:rowOff>
    </xdr:from>
    <xdr:to>
      <xdr:col>2</xdr:col>
      <xdr:colOff>495300</xdr:colOff>
      <xdr:row>47</xdr:row>
      <xdr:rowOff>57150</xdr:rowOff>
    </xdr:to>
    <xdr:sp macro="" textlink="">
      <xdr:nvSpPr>
        <xdr:cNvPr id="35" name="34 Elipse">
          <a:hlinkClick xmlns:r="http://schemas.openxmlformats.org/officeDocument/2006/relationships" r:id="rId7"/>
          <a:extLst>
            <a:ext uri="{FF2B5EF4-FFF2-40B4-BE49-F238E27FC236}">
              <a16:creationId xmlns:a16="http://schemas.microsoft.com/office/drawing/2014/main" id="{00000000-0008-0000-0000-000023000000}"/>
            </a:ext>
          </a:extLst>
        </xdr:cNvPr>
        <xdr:cNvSpPr/>
      </xdr:nvSpPr>
      <xdr:spPr>
        <a:xfrm>
          <a:off x="1658471" y="7562850"/>
          <a:ext cx="1078005"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07</a:t>
          </a:r>
        </a:p>
      </xdr:txBody>
    </xdr:sp>
    <xdr:clientData/>
  </xdr:twoCellAnchor>
  <xdr:twoCellAnchor editAs="oneCell">
    <xdr:from>
      <xdr:col>0</xdr:col>
      <xdr:colOff>208989</xdr:colOff>
      <xdr:row>0</xdr:row>
      <xdr:rowOff>185457</xdr:rowOff>
    </xdr:from>
    <xdr:to>
      <xdr:col>0</xdr:col>
      <xdr:colOff>1452842</xdr:colOff>
      <xdr:row>6</xdr:row>
      <xdr:rowOff>6162</xdr:rowOff>
    </xdr:to>
    <xdr:pic>
      <xdr:nvPicPr>
        <xdr:cNvPr id="19" name="18 Imagen">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08989" y="185457"/>
          <a:ext cx="1243853" cy="9637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14989</xdr:colOff>
      <xdr:row>0</xdr:row>
      <xdr:rowOff>146050</xdr:rowOff>
    </xdr:from>
    <xdr:ext cx="5189755" cy="808683"/>
    <xdr:sp macro="" textlink="">
      <xdr:nvSpPr>
        <xdr:cNvPr id="8" name="7 Rectángulo">
          <a:extLst>
            <a:ext uri="{FF2B5EF4-FFF2-40B4-BE49-F238E27FC236}">
              <a16:creationId xmlns:a16="http://schemas.microsoft.com/office/drawing/2014/main" id="{00000000-0008-0000-0100-000008000000}"/>
            </a:ext>
          </a:extLst>
        </xdr:cNvPr>
        <xdr:cNvSpPr/>
      </xdr:nvSpPr>
      <xdr:spPr>
        <a:xfrm>
          <a:off x="2089322" y="146050"/>
          <a:ext cx="518975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oneCellAnchor>
    <xdr:from>
      <xdr:col>2</xdr:col>
      <xdr:colOff>451031</xdr:colOff>
      <xdr:row>4</xdr:row>
      <xdr:rowOff>180929</xdr:rowOff>
    </xdr:from>
    <xdr:ext cx="4208461" cy="399405"/>
    <xdr:sp macro="" textlink="">
      <xdr:nvSpPr>
        <xdr:cNvPr id="11" name="10 Rectángulo">
          <a:extLst>
            <a:ext uri="{FF2B5EF4-FFF2-40B4-BE49-F238E27FC236}">
              <a16:creationId xmlns:a16="http://schemas.microsoft.com/office/drawing/2014/main" id="{00000000-0008-0000-0100-00000B000000}"/>
            </a:ext>
          </a:extLst>
        </xdr:cNvPr>
        <xdr:cNvSpPr/>
      </xdr:nvSpPr>
      <xdr:spPr>
        <a:xfrm>
          <a:off x="2525364" y="942929"/>
          <a:ext cx="4208461"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INFORMACIÓN BÁSICA DEL PROYECTO</a:t>
          </a:r>
        </a:p>
      </xdr:txBody>
    </xdr:sp>
    <xdr:clientData/>
  </xdr:oneCellAnchor>
  <xdr:twoCellAnchor>
    <xdr:from>
      <xdr:col>9</xdr:col>
      <xdr:colOff>750094</xdr:colOff>
      <xdr:row>5</xdr:row>
      <xdr:rowOff>142875</xdr:rowOff>
    </xdr:from>
    <xdr:to>
      <xdr:col>12</xdr:col>
      <xdr:colOff>56169</xdr:colOff>
      <xdr:row>6</xdr:row>
      <xdr:rowOff>261938</xdr:rowOff>
    </xdr:to>
    <xdr:sp macro="" textlink="">
      <xdr:nvSpPr>
        <xdr:cNvPr id="12" name="11 Rectángulo redondeado">
          <a:hlinkClick xmlns:r="http://schemas.openxmlformats.org/officeDocument/2006/relationships" r:id="rId1"/>
          <a:extLst>
            <a:ext uri="{FF2B5EF4-FFF2-40B4-BE49-F238E27FC236}">
              <a16:creationId xmlns:a16="http://schemas.microsoft.com/office/drawing/2014/main" id="{00000000-0008-0000-0100-00000C000000}"/>
            </a:ext>
          </a:extLst>
        </xdr:cNvPr>
        <xdr:cNvSpPr/>
      </xdr:nvSpPr>
      <xdr:spPr>
        <a:xfrm>
          <a:off x="7905750" y="1095375"/>
          <a:ext cx="2032607" cy="309563"/>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201705</xdr:colOff>
      <xdr:row>1</xdr:row>
      <xdr:rowOff>89646</xdr:rowOff>
    </xdr:from>
    <xdr:to>
      <xdr:col>1</xdr:col>
      <xdr:colOff>447675</xdr:colOff>
      <xdr:row>5</xdr:row>
      <xdr:rowOff>152399</xdr:rowOff>
    </xdr:to>
    <xdr:pic>
      <xdr:nvPicPr>
        <xdr:cNvPr id="9" name="8 Imagen">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1705" y="280146"/>
          <a:ext cx="1122270" cy="82475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1262324</xdr:colOff>
      <xdr:row>0</xdr:row>
      <xdr:rowOff>115358</xdr:rowOff>
    </xdr:from>
    <xdr:ext cx="5285165" cy="808683"/>
    <xdr:sp macro="" textlink="">
      <xdr:nvSpPr>
        <xdr:cNvPr id="6" name="5 Rectángulo">
          <a:extLst>
            <a:ext uri="{FF2B5EF4-FFF2-40B4-BE49-F238E27FC236}">
              <a16:creationId xmlns:a16="http://schemas.microsoft.com/office/drawing/2014/main" id="{00000000-0008-0000-0200-000006000000}"/>
            </a:ext>
          </a:extLst>
        </xdr:cNvPr>
        <xdr:cNvSpPr/>
      </xdr:nvSpPr>
      <xdr:spPr>
        <a:xfrm>
          <a:off x="2056074" y="115358"/>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oneCellAnchor>
    <xdr:from>
      <xdr:col>1</xdr:col>
      <xdr:colOff>1311667</xdr:colOff>
      <xdr:row>5</xdr:row>
      <xdr:rowOff>27392</xdr:rowOff>
    </xdr:from>
    <xdr:ext cx="5168980" cy="331116"/>
    <xdr:sp macro="" textlink="">
      <xdr:nvSpPr>
        <xdr:cNvPr id="9" name="8 Rectángulo">
          <a:extLst>
            <a:ext uri="{FF2B5EF4-FFF2-40B4-BE49-F238E27FC236}">
              <a16:creationId xmlns:a16="http://schemas.microsoft.com/office/drawing/2014/main" id="{00000000-0008-0000-0200-000009000000}"/>
            </a:ext>
          </a:extLst>
        </xdr:cNvPr>
        <xdr:cNvSpPr/>
      </xdr:nvSpPr>
      <xdr:spPr>
        <a:xfrm>
          <a:off x="2107285" y="979892"/>
          <a:ext cx="5168980" cy="331116"/>
        </a:xfrm>
        <a:prstGeom prst="rect">
          <a:avLst/>
        </a:prstGeom>
        <a:noFill/>
      </xdr:spPr>
      <xdr:txBody>
        <a:bodyPr wrap="none" lIns="91440" tIns="45720" rIns="91440" bIns="45720">
          <a:spAutoFit/>
        </a:bodyPr>
        <a:lstStyle/>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DIAGNÓSTICO DEL PROBLEMA / NECESIDAD</a:t>
          </a:r>
          <a:r>
            <a:rPr lang="es-ES" sz="14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 OPORTUNIDAD</a:t>
          </a:r>
          <a:endPar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oneCellAnchor>
  <xdr:twoCellAnchor>
    <xdr:from>
      <xdr:col>7</xdr:col>
      <xdr:colOff>0</xdr:colOff>
      <xdr:row>6</xdr:row>
      <xdr:rowOff>0</xdr:rowOff>
    </xdr:from>
    <xdr:to>
      <xdr:col>9</xdr:col>
      <xdr:colOff>11205</xdr:colOff>
      <xdr:row>6</xdr:row>
      <xdr:rowOff>267754</xdr:rowOff>
    </xdr:to>
    <xdr:sp macro="" textlink="">
      <xdr:nvSpPr>
        <xdr:cNvPr id="10" name="9 Rectángulo redondeado">
          <a:hlinkClick xmlns:r="http://schemas.openxmlformats.org/officeDocument/2006/relationships" r:id="rId1"/>
          <a:extLst>
            <a:ext uri="{FF2B5EF4-FFF2-40B4-BE49-F238E27FC236}">
              <a16:creationId xmlns:a16="http://schemas.microsoft.com/office/drawing/2014/main" id="{00000000-0008-0000-0200-00000A000000}"/>
            </a:ext>
          </a:extLst>
        </xdr:cNvPr>
        <xdr:cNvSpPr/>
      </xdr:nvSpPr>
      <xdr:spPr>
        <a:xfrm>
          <a:off x="7505700" y="1143000"/>
          <a:ext cx="1897155" cy="267754"/>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436407</xdr:colOff>
      <xdr:row>1</xdr:row>
      <xdr:rowOff>80309</xdr:rowOff>
    </xdr:from>
    <xdr:to>
      <xdr:col>1</xdr:col>
      <xdr:colOff>814917</xdr:colOff>
      <xdr:row>6</xdr:row>
      <xdr:rowOff>21167</xdr:rowOff>
    </xdr:to>
    <xdr:pic>
      <xdr:nvPicPr>
        <xdr:cNvPr id="7" name="6 Imagen">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6407" y="270809"/>
          <a:ext cx="1172260" cy="89335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2271784</xdr:colOff>
      <xdr:row>0</xdr:row>
      <xdr:rowOff>61576</xdr:rowOff>
    </xdr:from>
    <xdr:ext cx="5285165" cy="808683"/>
    <xdr:sp macro="" textlink="">
      <xdr:nvSpPr>
        <xdr:cNvPr id="17" name="16 Rectángulo">
          <a:extLst>
            <a:ext uri="{FF2B5EF4-FFF2-40B4-BE49-F238E27FC236}">
              <a16:creationId xmlns:a16="http://schemas.microsoft.com/office/drawing/2014/main" id="{00000000-0008-0000-0300-000011000000}"/>
            </a:ext>
          </a:extLst>
        </xdr:cNvPr>
        <xdr:cNvSpPr/>
      </xdr:nvSpPr>
      <xdr:spPr>
        <a:xfrm>
          <a:off x="6408355" y="61576"/>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oneCellAnchor>
    <xdr:from>
      <xdr:col>4</xdr:col>
      <xdr:colOff>1970606</xdr:colOff>
      <xdr:row>5</xdr:row>
      <xdr:rowOff>25851</xdr:rowOff>
    </xdr:from>
    <xdr:ext cx="6111097" cy="399405"/>
    <xdr:sp macro="" textlink="">
      <xdr:nvSpPr>
        <xdr:cNvPr id="19" name="18 Rectángulo">
          <a:extLst>
            <a:ext uri="{FF2B5EF4-FFF2-40B4-BE49-F238E27FC236}">
              <a16:creationId xmlns:a16="http://schemas.microsoft.com/office/drawing/2014/main" id="{00000000-0008-0000-0300-000013000000}"/>
            </a:ext>
          </a:extLst>
        </xdr:cNvPr>
        <xdr:cNvSpPr/>
      </xdr:nvSpPr>
      <xdr:spPr>
        <a:xfrm>
          <a:off x="6107177" y="978351"/>
          <a:ext cx="6111097"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OBJETIVOS DEL PROYECTO</a:t>
          </a:r>
          <a:r>
            <a:rPr lang="es-ES" sz="18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Y </a:t>
          </a: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MATRIZ DE MARCO LÓGICO</a:t>
          </a:r>
        </a:p>
      </xdr:txBody>
    </xdr:sp>
    <xdr:clientData/>
  </xdr:oneCellAnchor>
  <xdr:twoCellAnchor>
    <xdr:from>
      <xdr:col>11</xdr:col>
      <xdr:colOff>734785</xdr:colOff>
      <xdr:row>2</xdr:row>
      <xdr:rowOff>136071</xdr:rowOff>
    </xdr:from>
    <xdr:to>
      <xdr:col>16</xdr:col>
      <xdr:colOff>1088572</xdr:colOff>
      <xdr:row>4</xdr:row>
      <xdr:rowOff>81643</xdr:rowOff>
    </xdr:to>
    <xdr:sp macro="" textlink="">
      <xdr:nvSpPr>
        <xdr:cNvPr id="7" name="19 Rectángulo redondeado">
          <a:hlinkClick xmlns:r="http://schemas.openxmlformats.org/officeDocument/2006/relationships" r:id="rId1"/>
          <a:extLst>
            <a:ext uri="{FF2B5EF4-FFF2-40B4-BE49-F238E27FC236}">
              <a16:creationId xmlns:a16="http://schemas.microsoft.com/office/drawing/2014/main" id="{00000000-0008-0000-0300-000007000000}"/>
            </a:ext>
          </a:extLst>
        </xdr:cNvPr>
        <xdr:cNvSpPr/>
      </xdr:nvSpPr>
      <xdr:spPr>
        <a:xfrm>
          <a:off x="19471821" y="517071"/>
          <a:ext cx="2911930" cy="326572"/>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1</xdr:col>
      <xdr:colOff>68355</xdr:colOff>
      <xdr:row>1</xdr:row>
      <xdr:rowOff>84603</xdr:rowOff>
    </xdr:from>
    <xdr:to>
      <xdr:col>3</xdr:col>
      <xdr:colOff>838199</xdr:colOff>
      <xdr:row>6</xdr:row>
      <xdr:rowOff>47624</xdr:rowOff>
    </xdr:to>
    <xdr:pic>
      <xdr:nvPicPr>
        <xdr:cNvPr id="8" name="7 Imagen">
          <a:extLst>
            <a:ext uri="{FF2B5EF4-FFF2-40B4-BE49-F238E27FC236}">
              <a16:creationId xmlns:a16="http://schemas.microsoft.com/office/drawing/2014/main" id="{00000000-0008-0000-0300-000008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6030" y="275103"/>
          <a:ext cx="1541369" cy="91552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3</xdr:col>
      <xdr:colOff>777645</xdr:colOff>
      <xdr:row>4</xdr:row>
      <xdr:rowOff>145919</xdr:rowOff>
    </xdr:from>
    <xdr:ext cx="4825039" cy="399405"/>
    <xdr:sp macro="" textlink="">
      <xdr:nvSpPr>
        <xdr:cNvPr id="2" name="9 Rectángulo">
          <a:extLst>
            <a:ext uri="{FF2B5EF4-FFF2-40B4-BE49-F238E27FC236}">
              <a16:creationId xmlns:a16="http://schemas.microsoft.com/office/drawing/2014/main" id="{00000000-0008-0000-0400-00000B000000}"/>
            </a:ext>
          </a:extLst>
        </xdr:cNvPr>
        <xdr:cNvSpPr/>
      </xdr:nvSpPr>
      <xdr:spPr>
        <a:xfrm>
          <a:off x="5787795" y="1098419"/>
          <a:ext cx="4825039"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PRESUPUESTO Y FUENTES DE FINANCIACIÓN</a:t>
          </a:r>
        </a:p>
      </xdr:txBody>
    </xdr:sp>
    <xdr:clientData/>
  </xdr:oneCellAnchor>
  <xdr:twoCellAnchor>
    <xdr:from>
      <xdr:col>12</xdr:col>
      <xdr:colOff>7144</xdr:colOff>
      <xdr:row>5</xdr:row>
      <xdr:rowOff>121444</xdr:rowOff>
    </xdr:from>
    <xdr:to>
      <xdr:col>14</xdr:col>
      <xdr:colOff>288131</xdr:colOff>
      <xdr:row>6</xdr:row>
      <xdr:rowOff>180974</xdr:rowOff>
    </xdr:to>
    <xdr:sp macro="" textlink="">
      <xdr:nvSpPr>
        <xdr:cNvPr id="3" name="10 Rectángulo redondeado">
          <a:hlinkClick xmlns:r="http://schemas.openxmlformats.org/officeDocument/2006/relationships" r:id="rId1"/>
          <a:extLst>
            <a:ext uri="{FF2B5EF4-FFF2-40B4-BE49-F238E27FC236}">
              <a16:creationId xmlns:a16="http://schemas.microsoft.com/office/drawing/2014/main" id="{00000000-0008-0000-0400-00000C000000}"/>
            </a:ext>
          </a:extLst>
        </xdr:cNvPr>
        <xdr:cNvSpPr/>
      </xdr:nvSpPr>
      <xdr:spPr>
        <a:xfrm>
          <a:off x="22771894" y="1312069"/>
          <a:ext cx="3643312" cy="297655"/>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200" b="1">
              <a:solidFill>
                <a:schemeClr val="bg1"/>
              </a:solidFill>
              <a:latin typeface="Segoe UI Light" panose="020B0502040204020203" pitchFamily="34" charset="0"/>
              <a:ea typeface="Segoe UI Symbol" panose="020B0502040204020203" pitchFamily="34" charset="0"/>
              <a:cs typeface="Segoe UI Light" panose="020B0502040204020203" pitchFamily="34" charset="0"/>
            </a:rPr>
            <a:t>Regresar al índice</a:t>
          </a:r>
        </a:p>
      </xdr:txBody>
    </xdr:sp>
    <xdr:clientData/>
  </xdr:twoCellAnchor>
  <xdr:twoCellAnchor editAs="oneCell">
    <xdr:from>
      <xdr:col>1</xdr:col>
      <xdr:colOff>416718</xdr:colOff>
      <xdr:row>0</xdr:row>
      <xdr:rowOff>142874</xdr:rowOff>
    </xdr:from>
    <xdr:to>
      <xdr:col>1</xdr:col>
      <xdr:colOff>416718</xdr:colOff>
      <xdr:row>10</xdr:row>
      <xdr:rowOff>85995</xdr:rowOff>
    </xdr:to>
    <xdr:pic>
      <xdr:nvPicPr>
        <xdr:cNvPr id="4" name="Imagen 3" descr="La UTP una buena opción de Estudios">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8218" y="142874"/>
          <a:ext cx="0" cy="21338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457200</xdr:colOff>
      <xdr:row>0</xdr:row>
      <xdr:rowOff>123825</xdr:rowOff>
    </xdr:from>
    <xdr:ext cx="5285165" cy="808683"/>
    <xdr:sp macro="" textlink="">
      <xdr:nvSpPr>
        <xdr:cNvPr id="5" name="16 Rectángulo">
          <a:extLst>
            <a:ext uri="{FF2B5EF4-FFF2-40B4-BE49-F238E27FC236}">
              <a16:creationId xmlns:a16="http://schemas.microsoft.com/office/drawing/2014/main" id="{00000000-0008-0000-0300-000011000000}"/>
            </a:ext>
          </a:extLst>
        </xdr:cNvPr>
        <xdr:cNvSpPr/>
      </xdr:nvSpPr>
      <xdr:spPr>
        <a:xfrm>
          <a:off x="5467350" y="123825"/>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2935144</xdr:colOff>
      <xdr:row>0</xdr:row>
      <xdr:rowOff>110201</xdr:rowOff>
    </xdr:from>
    <xdr:ext cx="5285165" cy="808683"/>
    <xdr:sp macro="" textlink="">
      <xdr:nvSpPr>
        <xdr:cNvPr id="8" name="7 Rectángulo">
          <a:extLst>
            <a:ext uri="{FF2B5EF4-FFF2-40B4-BE49-F238E27FC236}">
              <a16:creationId xmlns:a16="http://schemas.microsoft.com/office/drawing/2014/main" id="{00000000-0008-0000-0400-000008000000}"/>
            </a:ext>
          </a:extLst>
        </xdr:cNvPr>
        <xdr:cNvSpPr/>
      </xdr:nvSpPr>
      <xdr:spPr>
        <a:xfrm>
          <a:off x="5102082" y="110201"/>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oneCellAnchor>
    <xdr:from>
      <xdr:col>2</xdr:col>
      <xdr:colOff>3199377</xdr:colOff>
      <xdr:row>5</xdr:row>
      <xdr:rowOff>14950</xdr:rowOff>
    </xdr:from>
    <xdr:ext cx="4825039" cy="399405"/>
    <xdr:sp macro="" textlink="">
      <xdr:nvSpPr>
        <xdr:cNvPr id="10" name="9 Rectángulo">
          <a:extLst>
            <a:ext uri="{FF2B5EF4-FFF2-40B4-BE49-F238E27FC236}">
              <a16:creationId xmlns:a16="http://schemas.microsoft.com/office/drawing/2014/main" id="{00000000-0008-0000-0400-00000A000000}"/>
            </a:ext>
          </a:extLst>
        </xdr:cNvPr>
        <xdr:cNvSpPr/>
      </xdr:nvSpPr>
      <xdr:spPr>
        <a:xfrm>
          <a:off x="5366315" y="967450"/>
          <a:ext cx="4825039"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PRESUPUESTO Y FUENTES DE FINANCIACIÓN</a:t>
          </a:r>
        </a:p>
      </xdr:txBody>
    </xdr:sp>
    <xdr:clientData/>
  </xdr:oneCellAnchor>
  <xdr:twoCellAnchor>
    <xdr:from>
      <xdr:col>9</xdr:col>
      <xdr:colOff>1238251</xdr:colOff>
      <xdr:row>5</xdr:row>
      <xdr:rowOff>169955</xdr:rowOff>
    </xdr:from>
    <xdr:to>
      <xdr:col>12</xdr:col>
      <xdr:colOff>6226</xdr:colOff>
      <xdr:row>6</xdr:row>
      <xdr:rowOff>357187</xdr:rowOff>
    </xdr:to>
    <xdr:sp macro="" textlink="">
      <xdr:nvSpPr>
        <xdr:cNvPr id="11" name="10 Rectángulo redondeado">
          <a:hlinkClick xmlns:r="http://schemas.openxmlformats.org/officeDocument/2006/relationships" r:id="rId1"/>
          <a:extLst>
            <a:ext uri="{FF2B5EF4-FFF2-40B4-BE49-F238E27FC236}">
              <a16:creationId xmlns:a16="http://schemas.microsoft.com/office/drawing/2014/main" id="{00000000-0008-0000-0400-00000B000000}"/>
            </a:ext>
          </a:extLst>
        </xdr:cNvPr>
        <xdr:cNvSpPr/>
      </xdr:nvSpPr>
      <xdr:spPr>
        <a:xfrm>
          <a:off x="15704345" y="1122455"/>
          <a:ext cx="2256506" cy="377732"/>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2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425824</xdr:colOff>
      <xdr:row>1</xdr:row>
      <xdr:rowOff>74939</xdr:rowOff>
    </xdr:from>
    <xdr:to>
      <xdr:col>1</xdr:col>
      <xdr:colOff>1238249</xdr:colOff>
      <xdr:row>6</xdr:row>
      <xdr:rowOff>71436</xdr:rowOff>
    </xdr:to>
    <xdr:pic>
      <xdr:nvPicPr>
        <xdr:cNvPr id="7" name="6 Imagen">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5824" y="265439"/>
          <a:ext cx="1502988" cy="948997"/>
        </a:xfrm>
        <a:prstGeom prst="rect">
          <a:avLst/>
        </a:prstGeom>
        <a:noFill/>
        <a:ln>
          <a:noFill/>
        </a:ln>
      </xdr:spPr>
    </xdr:pic>
    <xdr:clientData/>
  </xdr:twoCellAnchor>
  <xdr:twoCellAnchor>
    <xdr:from>
      <xdr:col>3</xdr:col>
      <xdr:colOff>154781</xdr:colOff>
      <xdr:row>16</xdr:row>
      <xdr:rowOff>154781</xdr:rowOff>
    </xdr:from>
    <xdr:to>
      <xdr:col>7</xdr:col>
      <xdr:colOff>773906</xdr:colOff>
      <xdr:row>19</xdr:row>
      <xdr:rowOff>83344</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a:off x="6977062" y="4667250"/>
          <a:ext cx="4107657" cy="845344"/>
        </a:xfrm>
        <a:prstGeom prst="rect">
          <a:avLst/>
        </a:prstGeom>
        <a:solidFill>
          <a:schemeClr val="bg1">
            <a:lumMod val="95000"/>
          </a:schemeClr>
        </a:solidFill>
        <a:ln w="9525" cmpd="sng">
          <a:solidFill>
            <a:srgbClr val="0D4808"/>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solidFill>
                <a:srgbClr val="0D4808"/>
              </a:solidFill>
            </a:rPr>
            <a:t>CONVENCIONES:</a:t>
          </a:r>
        </a:p>
        <a:p>
          <a:r>
            <a:rPr lang="es-CO" sz="1400" b="1">
              <a:solidFill>
                <a:srgbClr val="0D4808"/>
              </a:solidFill>
            </a:rPr>
            <a:t>R.INV: Recursos de Inversión</a:t>
          </a:r>
        </a:p>
        <a:p>
          <a:r>
            <a:rPr lang="es-CO" sz="1400" b="1">
              <a:solidFill>
                <a:srgbClr val="0D4808"/>
              </a:solidFill>
            </a:rPr>
            <a:t>R. AG:</a:t>
          </a:r>
          <a:r>
            <a:rPr lang="es-CO" sz="1400" b="1" baseline="0">
              <a:solidFill>
                <a:srgbClr val="0D4808"/>
              </a:solidFill>
            </a:rPr>
            <a:t> Recursos autogestionados (por gestionar)</a:t>
          </a:r>
          <a:endParaRPr lang="es-CO" sz="1400" b="1">
            <a:solidFill>
              <a:srgbClr val="0D4808"/>
            </a:solidFill>
          </a:endParaRPr>
        </a:p>
      </xdr:txBody>
    </xdr:sp>
    <xdr:clientData/>
  </xdr:twoCellAnchor>
  <xdr:twoCellAnchor>
    <xdr:from>
      <xdr:col>1</xdr:col>
      <xdr:colOff>11906</xdr:colOff>
      <xdr:row>17</xdr:row>
      <xdr:rowOff>35718</xdr:rowOff>
    </xdr:from>
    <xdr:to>
      <xdr:col>2</xdr:col>
      <xdr:colOff>4560094</xdr:colOff>
      <xdr:row>17</xdr:row>
      <xdr:rowOff>404813</xdr:rowOff>
    </xdr:to>
    <xdr:sp macro="" textlink="">
      <xdr:nvSpPr>
        <xdr:cNvPr id="3" name="Rectángulo redondeado 2">
          <a:hlinkClick xmlns:r="http://schemas.openxmlformats.org/officeDocument/2006/relationships" r:id="rId3"/>
          <a:extLst>
            <a:ext uri="{FF2B5EF4-FFF2-40B4-BE49-F238E27FC236}">
              <a16:creationId xmlns:a16="http://schemas.microsoft.com/office/drawing/2014/main" id="{00000000-0008-0000-0400-000003000000}"/>
            </a:ext>
          </a:extLst>
        </xdr:cNvPr>
        <xdr:cNvSpPr/>
      </xdr:nvSpPr>
      <xdr:spPr>
        <a:xfrm>
          <a:off x="702469" y="4762499"/>
          <a:ext cx="5810250" cy="369095"/>
        </a:xfrm>
        <a:prstGeom prst="roundRect">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600" b="1" i="0" u="none" strike="noStrike">
              <a:solidFill>
                <a:schemeClr val="lt1"/>
              </a:solidFill>
              <a:effectLst/>
              <a:latin typeface="+mn-lt"/>
              <a:ea typeface="+mn-ea"/>
              <a:cs typeface="+mn-cs"/>
            </a:rPr>
            <a:t>PRESUPUESTO DETALLADO DEL PROYECTO VIGENCIA INICIAL</a:t>
          </a:r>
        </a:p>
      </xdr:txBody>
    </xdr:sp>
    <xdr:clientData/>
  </xdr:twoCellAnchor>
  <xdr:twoCellAnchor>
    <xdr:from>
      <xdr:col>1</xdr:col>
      <xdr:colOff>23814</xdr:colOff>
      <xdr:row>18</xdr:row>
      <xdr:rowOff>47626</xdr:rowOff>
    </xdr:from>
    <xdr:to>
      <xdr:col>2</xdr:col>
      <xdr:colOff>4548187</xdr:colOff>
      <xdr:row>19</xdr:row>
      <xdr:rowOff>154781</xdr:rowOff>
    </xdr:to>
    <xdr:sp macro="" textlink="">
      <xdr:nvSpPr>
        <xdr:cNvPr id="9" name="Rectángulo redondeado 8">
          <a:hlinkClick xmlns:r="http://schemas.openxmlformats.org/officeDocument/2006/relationships" r:id="rId4"/>
          <a:extLst>
            <a:ext uri="{FF2B5EF4-FFF2-40B4-BE49-F238E27FC236}">
              <a16:creationId xmlns:a16="http://schemas.microsoft.com/office/drawing/2014/main" id="{00000000-0008-0000-0400-000009000000}"/>
            </a:ext>
          </a:extLst>
        </xdr:cNvPr>
        <xdr:cNvSpPr/>
      </xdr:nvSpPr>
      <xdr:spPr>
        <a:xfrm>
          <a:off x="714377" y="5214939"/>
          <a:ext cx="5786435" cy="369092"/>
        </a:xfrm>
        <a:prstGeom prst="roundRect">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i="0" u="none" strike="noStrike">
              <a:solidFill>
                <a:schemeClr val="lt1"/>
              </a:solidFill>
              <a:effectLst/>
              <a:latin typeface="+mn-lt"/>
              <a:ea typeface="+mn-ea"/>
              <a:cs typeface="+mn-cs"/>
            </a:rPr>
            <a:t>PRESUPUESTO CON FUENTES  DE  FINANCIACIÓN POR  VIGENCIA  </a:t>
          </a:r>
          <a:r>
            <a:rPr lang="es-CO" sz="1600"/>
            <a:t> </a:t>
          </a:r>
        </a:p>
      </xdr:txBody>
    </xdr:sp>
    <xdr:clientData/>
  </xdr:twoCellAnchor>
  <xdr:twoCellAnchor>
    <xdr:from>
      <xdr:col>16</xdr:col>
      <xdr:colOff>35719</xdr:colOff>
      <xdr:row>312</xdr:row>
      <xdr:rowOff>202406</xdr:rowOff>
    </xdr:from>
    <xdr:to>
      <xdr:col>18</xdr:col>
      <xdr:colOff>535781</xdr:colOff>
      <xdr:row>317</xdr:row>
      <xdr:rowOff>47625</xdr:rowOff>
    </xdr:to>
    <xdr:sp macro="" textlink="">
      <xdr:nvSpPr>
        <xdr:cNvPr id="4" name="Flecha arriba 3">
          <a:hlinkClick xmlns:r="http://schemas.openxmlformats.org/officeDocument/2006/relationships" r:id="rId5"/>
          <a:extLst>
            <a:ext uri="{FF2B5EF4-FFF2-40B4-BE49-F238E27FC236}">
              <a16:creationId xmlns:a16="http://schemas.microsoft.com/office/drawing/2014/main" id="{00000000-0008-0000-0400-000004000000}"/>
            </a:ext>
          </a:extLst>
        </xdr:cNvPr>
        <xdr:cNvSpPr/>
      </xdr:nvSpPr>
      <xdr:spPr>
        <a:xfrm>
          <a:off x="17847469" y="53197125"/>
          <a:ext cx="2166937" cy="1559719"/>
        </a:xfrm>
        <a:prstGeom prst="upArrow">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a:t>VOLVER ARRIBA</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xdr:col>
      <xdr:colOff>184439</xdr:colOff>
      <xdr:row>1</xdr:row>
      <xdr:rowOff>28575</xdr:rowOff>
    </xdr:from>
    <xdr:ext cx="5286640" cy="808683"/>
    <xdr:sp macro="" textlink="">
      <xdr:nvSpPr>
        <xdr:cNvPr id="7" name="6 Rectángulo">
          <a:extLst>
            <a:ext uri="{FF2B5EF4-FFF2-40B4-BE49-F238E27FC236}">
              <a16:creationId xmlns:a16="http://schemas.microsoft.com/office/drawing/2014/main" id="{00000000-0008-0000-0500-000007000000}"/>
            </a:ext>
          </a:extLst>
        </xdr:cNvPr>
        <xdr:cNvSpPr/>
      </xdr:nvSpPr>
      <xdr:spPr>
        <a:xfrm>
          <a:off x="1450704" y="219075"/>
          <a:ext cx="5286640"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a:t>
          </a:r>
          <a:r>
            <a:rPr lang="es-ES" sz="1400" b="1" cap="none" spc="0" baseline="0">
              <a:ln>
                <a:noFill/>
              </a:ln>
              <a:solidFill>
                <a:schemeClr val="bg1"/>
              </a:solidFill>
              <a:effectLst/>
              <a:latin typeface="Segoe UI Symbol" panose="020B0502040204020203" pitchFamily="34" charset="0"/>
              <a:ea typeface="Segoe UI Symbol" panose="020B0502040204020203" pitchFamily="34" charset="0"/>
            </a:rPr>
            <a:t> DEL PDI 2020 - 2025</a:t>
          </a:r>
          <a:endParaRPr lang="es-ES" sz="1400" b="1" cap="none" spc="0">
            <a:ln>
              <a:noFill/>
            </a:ln>
            <a:solidFill>
              <a:schemeClr val="bg1"/>
            </a:solidFill>
            <a:effectLst/>
            <a:latin typeface="Segoe UI Symbol" panose="020B0502040204020203" pitchFamily="34" charset="0"/>
            <a:ea typeface="Segoe UI Symbol" panose="020B0502040204020203" pitchFamily="34" charset="0"/>
          </a:endParaRPr>
        </a:p>
      </xdr:txBody>
    </xdr:sp>
    <xdr:clientData/>
  </xdr:oneCellAnchor>
  <xdr:oneCellAnchor>
    <xdr:from>
      <xdr:col>2</xdr:col>
      <xdr:colOff>1065002</xdr:colOff>
      <xdr:row>5</xdr:row>
      <xdr:rowOff>95250</xdr:rowOff>
    </xdr:from>
    <xdr:ext cx="3727495" cy="399405"/>
    <xdr:sp macro="" textlink="">
      <xdr:nvSpPr>
        <xdr:cNvPr id="8" name="7 Rectángulo">
          <a:extLst>
            <a:ext uri="{FF2B5EF4-FFF2-40B4-BE49-F238E27FC236}">
              <a16:creationId xmlns:a16="http://schemas.microsoft.com/office/drawing/2014/main" id="{00000000-0008-0000-0500-000008000000}"/>
            </a:ext>
          </a:extLst>
        </xdr:cNvPr>
        <xdr:cNvSpPr/>
      </xdr:nvSpPr>
      <xdr:spPr>
        <a:xfrm>
          <a:off x="2331267" y="1047750"/>
          <a:ext cx="3727495"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ANÁLIS</a:t>
          </a:r>
          <a:r>
            <a:rPr lang="es-ES" sz="18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DEL IMPACTO AMBIENTAL</a:t>
          </a:r>
          <a:endPar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oneCellAnchor>
  <xdr:twoCellAnchor>
    <xdr:from>
      <xdr:col>8</xdr:col>
      <xdr:colOff>549087</xdr:colOff>
      <xdr:row>5</xdr:row>
      <xdr:rowOff>179294</xdr:rowOff>
    </xdr:from>
    <xdr:to>
      <xdr:col>11</xdr:col>
      <xdr:colOff>224117</xdr:colOff>
      <xdr:row>6</xdr:row>
      <xdr:rowOff>291353</xdr:rowOff>
    </xdr:to>
    <xdr:sp macro="" textlink="">
      <xdr:nvSpPr>
        <xdr:cNvPr id="9" name="8 Rectángulo redondeado">
          <a:hlinkClick xmlns:r="http://schemas.openxmlformats.org/officeDocument/2006/relationships" r:id="rId1"/>
          <a:extLst>
            <a:ext uri="{FF2B5EF4-FFF2-40B4-BE49-F238E27FC236}">
              <a16:creationId xmlns:a16="http://schemas.microsoft.com/office/drawing/2014/main" id="{00000000-0008-0000-0500-000009000000}"/>
            </a:ext>
          </a:extLst>
        </xdr:cNvPr>
        <xdr:cNvSpPr/>
      </xdr:nvSpPr>
      <xdr:spPr>
        <a:xfrm>
          <a:off x="7720852" y="1131794"/>
          <a:ext cx="2241177" cy="302559"/>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1</xdr:col>
      <xdr:colOff>11206</xdr:colOff>
      <xdr:row>1</xdr:row>
      <xdr:rowOff>123265</xdr:rowOff>
    </xdr:from>
    <xdr:to>
      <xdr:col>1</xdr:col>
      <xdr:colOff>974912</xdr:colOff>
      <xdr:row>5</xdr:row>
      <xdr:rowOff>78441</xdr:rowOff>
    </xdr:to>
    <xdr:pic>
      <xdr:nvPicPr>
        <xdr:cNvPr id="11" name="10 Imagen">
          <a:extLst>
            <a:ext uri="{FF2B5EF4-FFF2-40B4-BE49-F238E27FC236}">
              <a16:creationId xmlns:a16="http://schemas.microsoft.com/office/drawing/2014/main" id="{00000000-0008-0000-0500-00000B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313765"/>
          <a:ext cx="963706" cy="717176"/>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2</xdr:col>
      <xdr:colOff>1047750</xdr:colOff>
      <xdr:row>0</xdr:row>
      <xdr:rowOff>150810</xdr:rowOff>
    </xdr:from>
    <xdr:ext cx="4823565" cy="749821"/>
    <xdr:sp macro="" textlink="">
      <xdr:nvSpPr>
        <xdr:cNvPr id="12" name="11 Rectángulo">
          <a:extLst>
            <a:ext uri="{FF2B5EF4-FFF2-40B4-BE49-F238E27FC236}">
              <a16:creationId xmlns:a16="http://schemas.microsoft.com/office/drawing/2014/main" id="{00000000-0008-0000-0600-00000C000000}"/>
            </a:ext>
          </a:extLst>
        </xdr:cNvPr>
        <xdr:cNvSpPr/>
      </xdr:nvSpPr>
      <xdr:spPr>
        <a:xfrm>
          <a:off x="3774281" y="150810"/>
          <a:ext cx="4823565" cy="749821"/>
        </a:xfrm>
        <a:prstGeom prst="rect">
          <a:avLst/>
        </a:prstGeom>
        <a:noFill/>
      </xdr:spPr>
      <xdr:txBody>
        <a:bodyPr wrap="none" lIns="91440" tIns="45720" rIns="91440" bIns="45720">
          <a:spAutoFit/>
        </a:bodyPr>
        <a:lstStyle/>
        <a:p>
          <a:pPr algn="ctr"/>
          <a:r>
            <a:rPr lang="es-ES" sz="1400" b="1" cap="none" spc="0">
              <a:ln>
                <a:noFill/>
              </a:ln>
              <a:solidFill>
                <a:schemeClr val="bg1"/>
              </a:solidFill>
              <a:effectLst/>
            </a:rPr>
            <a:t>PLANEACIÓN</a:t>
          </a:r>
        </a:p>
        <a:p>
          <a:pPr algn="ctr"/>
          <a:r>
            <a:rPr lang="es-ES" sz="1400" b="1" cap="none" spc="0">
              <a:ln>
                <a:noFill/>
              </a:ln>
              <a:solidFill>
                <a:schemeClr val="bg1"/>
              </a:solidFill>
              <a:effectLst/>
            </a:rPr>
            <a:t>PLAN DE DESARROLLO INSTITUCIONAL</a:t>
          </a:r>
        </a:p>
        <a:p>
          <a:pPr algn="ctr"/>
          <a:r>
            <a:rPr lang="es-ES" sz="1400" b="1" cap="none" spc="0">
              <a:ln>
                <a:noFill/>
              </a:ln>
              <a:solidFill>
                <a:schemeClr val="bg1"/>
              </a:solidFill>
              <a:effectLst/>
            </a:rPr>
            <a:t>FICHA DE FORMULACIÓN DE PROYECTOS DEL PDI 2020 - 2025</a:t>
          </a:r>
        </a:p>
      </xdr:txBody>
    </xdr:sp>
    <xdr:clientData/>
  </xdr:oneCellAnchor>
  <xdr:oneCellAnchor>
    <xdr:from>
      <xdr:col>3</xdr:col>
      <xdr:colOff>195964</xdr:colOff>
      <xdr:row>4</xdr:row>
      <xdr:rowOff>171978</xdr:rowOff>
    </xdr:from>
    <xdr:ext cx="3775777" cy="374141"/>
    <xdr:sp macro="" textlink="">
      <xdr:nvSpPr>
        <xdr:cNvPr id="13" name="12 Rectángulo">
          <a:extLst>
            <a:ext uri="{FF2B5EF4-FFF2-40B4-BE49-F238E27FC236}">
              <a16:creationId xmlns:a16="http://schemas.microsoft.com/office/drawing/2014/main" id="{00000000-0008-0000-0600-00000D000000}"/>
            </a:ext>
          </a:extLst>
        </xdr:cNvPr>
        <xdr:cNvSpPr/>
      </xdr:nvSpPr>
      <xdr:spPr>
        <a:xfrm>
          <a:off x="4220277" y="933978"/>
          <a:ext cx="3775777" cy="374141"/>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BENEFICIOS SOCIALES Y ECONÓMICOS</a:t>
          </a:r>
        </a:p>
      </xdr:txBody>
    </xdr:sp>
    <xdr:clientData/>
  </xdr:oneCellAnchor>
  <xdr:twoCellAnchor>
    <xdr:from>
      <xdr:col>6</xdr:col>
      <xdr:colOff>896470</xdr:colOff>
      <xdr:row>5</xdr:row>
      <xdr:rowOff>145676</xdr:rowOff>
    </xdr:from>
    <xdr:to>
      <xdr:col>9</xdr:col>
      <xdr:colOff>78441</xdr:colOff>
      <xdr:row>6</xdr:row>
      <xdr:rowOff>291353</xdr:rowOff>
    </xdr:to>
    <xdr:sp macro="" textlink="">
      <xdr:nvSpPr>
        <xdr:cNvPr id="14" name="13 Rectángulo redondeado">
          <a:hlinkClick xmlns:r="http://schemas.openxmlformats.org/officeDocument/2006/relationships" r:id="rId1"/>
          <a:extLst>
            <a:ext uri="{FF2B5EF4-FFF2-40B4-BE49-F238E27FC236}">
              <a16:creationId xmlns:a16="http://schemas.microsoft.com/office/drawing/2014/main" id="{00000000-0008-0000-0600-00000E000000}"/>
            </a:ext>
          </a:extLst>
        </xdr:cNvPr>
        <xdr:cNvSpPr/>
      </xdr:nvSpPr>
      <xdr:spPr>
        <a:xfrm>
          <a:off x="8180294" y="1098176"/>
          <a:ext cx="2162735" cy="336177"/>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168089</xdr:colOff>
      <xdr:row>1</xdr:row>
      <xdr:rowOff>168088</xdr:rowOff>
    </xdr:from>
    <xdr:to>
      <xdr:col>0</xdr:col>
      <xdr:colOff>1131795</xdr:colOff>
      <xdr:row>5</xdr:row>
      <xdr:rowOff>123264</xdr:rowOff>
    </xdr:to>
    <xdr:pic>
      <xdr:nvPicPr>
        <xdr:cNvPr id="7" name="6 Imagen">
          <a:extLst>
            <a:ext uri="{FF2B5EF4-FFF2-40B4-BE49-F238E27FC236}">
              <a16:creationId xmlns:a16="http://schemas.microsoft.com/office/drawing/2014/main" id="{00000000-0008-0000-06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9" y="358588"/>
          <a:ext cx="963706" cy="717176"/>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2754312</xdr:colOff>
      <xdr:row>5</xdr:row>
      <xdr:rowOff>87314</xdr:rowOff>
    </xdr:from>
    <xdr:to>
      <xdr:col>11</xdr:col>
      <xdr:colOff>84931</xdr:colOff>
      <xdr:row>6</xdr:row>
      <xdr:rowOff>87315</xdr:rowOff>
    </xdr:to>
    <xdr:sp macro="" textlink="">
      <xdr:nvSpPr>
        <xdr:cNvPr id="4" name="9 Rectángulo redondeado">
          <a:hlinkClick xmlns:r="http://schemas.openxmlformats.org/officeDocument/2006/relationships" r:id="rId1"/>
        </xdr:cNvPr>
        <xdr:cNvSpPr/>
      </xdr:nvSpPr>
      <xdr:spPr>
        <a:xfrm>
          <a:off x="14536737" y="1039814"/>
          <a:ext cx="3540919" cy="190501"/>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2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0</xdr:colOff>
      <xdr:row>1</xdr:row>
      <xdr:rowOff>134471</xdr:rowOff>
    </xdr:from>
    <xdr:to>
      <xdr:col>0</xdr:col>
      <xdr:colOff>0</xdr:colOff>
      <xdr:row>5</xdr:row>
      <xdr:rowOff>89647</xdr:rowOff>
    </xdr:to>
    <xdr:pic>
      <xdr:nvPicPr>
        <xdr:cNvPr id="5" name="11 Imagen"/>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4971"/>
          <a:ext cx="963006" cy="717176"/>
        </a:xfrm>
        <a:prstGeom prst="rect">
          <a:avLst/>
        </a:prstGeom>
        <a:noFill/>
        <a:ln>
          <a:noFill/>
        </a:ln>
      </xdr:spPr>
    </xdr:pic>
    <xdr:clientData/>
  </xdr:twoCellAnchor>
  <xdr:oneCellAnchor>
    <xdr:from>
      <xdr:col>1</xdr:col>
      <xdr:colOff>797719</xdr:colOff>
      <xdr:row>0</xdr:row>
      <xdr:rowOff>40858</xdr:rowOff>
    </xdr:from>
    <xdr:ext cx="8768225" cy="808683"/>
    <xdr:sp macro="" textlink="">
      <xdr:nvSpPr>
        <xdr:cNvPr id="6" name="7 Rectángulo">
          <a:extLst>
            <a:ext uri="{FF2B5EF4-FFF2-40B4-BE49-F238E27FC236}">
              <a16:creationId xmlns:a16="http://schemas.microsoft.com/office/drawing/2014/main" id="{00000000-0008-0000-0700-000002000000}"/>
            </a:ext>
          </a:extLst>
        </xdr:cNvPr>
        <xdr:cNvSpPr/>
      </xdr:nvSpPr>
      <xdr:spPr>
        <a:xfrm>
          <a:off x="3357563" y="40858"/>
          <a:ext cx="8768225" cy="808683"/>
        </a:xfrm>
        <a:prstGeom prst="rect">
          <a:avLst/>
        </a:prstGeom>
        <a:noFill/>
      </xdr:spPr>
      <xdr:txBody>
        <a:bodyPr wrap="squar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ACTUALIZACIÓN DE PROYECTOS</a:t>
          </a:r>
          <a:r>
            <a:rPr lang="es-ES" sz="1400" b="1" cap="none" spc="0" baseline="0">
              <a:ln>
                <a:noFill/>
              </a:ln>
              <a:solidFill>
                <a:schemeClr val="bg1"/>
              </a:solidFill>
              <a:effectLst/>
              <a:latin typeface="Segoe UI Symbol" panose="020B0502040204020203" pitchFamily="34" charset="0"/>
              <a:ea typeface="Segoe UI Symbol" panose="020B0502040204020203" pitchFamily="34" charset="0"/>
            </a:rPr>
            <a:t> DEL PDI 2020 - 2025</a:t>
          </a:r>
          <a:endParaRPr lang="es-ES" sz="1400" b="1" cap="none" spc="0">
            <a:ln>
              <a:noFill/>
            </a:ln>
            <a:solidFill>
              <a:schemeClr val="bg1"/>
            </a:solidFill>
            <a:effectLst/>
            <a:latin typeface="Segoe UI Symbol" panose="020B0502040204020203" pitchFamily="34" charset="0"/>
            <a:ea typeface="Segoe UI Symbol" panose="020B0502040204020203" pitchFamily="34" charset="0"/>
          </a:endParaRPr>
        </a:p>
      </xdr:txBody>
    </xdr:sp>
    <xdr:clientData/>
  </xdr:oneCellAnchor>
  <xdr:oneCellAnchor>
    <xdr:from>
      <xdr:col>3</xdr:col>
      <xdr:colOff>334026</xdr:colOff>
      <xdr:row>4</xdr:row>
      <xdr:rowOff>101381</xdr:rowOff>
    </xdr:from>
    <xdr:ext cx="4118180" cy="399405"/>
    <xdr:sp macro="" textlink="">
      <xdr:nvSpPr>
        <xdr:cNvPr id="7" name="8 Rectángulo">
          <a:extLst>
            <a:ext uri="{FF2B5EF4-FFF2-40B4-BE49-F238E27FC236}">
              <a16:creationId xmlns:a16="http://schemas.microsoft.com/office/drawing/2014/main" id="{00000000-0008-0000-0700-000003000000}"/>
            </a:ext>
          </a:extLst>
        </xdr:cNvPr>
        <xdr:cNvSpPr/>
      </xdr:nvSpPr>
      <xdr:spPr>
        <a:xfrm>
          <a:off x="5584682" y="863381"/>
          <a:ext cx="4118180"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CONTROL DE CAMBIOS AL PROYECTO</a:t>
          </a:r>
        </a:p>
      </xdr:txBody>
    </xdr:sp>
    <xdr:clientData/>
  </xdr:oneCellAnchor>
  <xdr:twoCellAnchor editAs="oneCell">
    <xdr:from>
      <xdr:col>0</xdr:col>
      <xdr:colOff>488155</xdr:colOff>
      <xdr:row>0</xdr:row>
      <xdr:rowOff>107155</xdr:rowOff>
    </xdr:from>
    <xdr:to>
      <xdr:col>0</xdr:col>
      <xdr:colOff>2059780</xdr:colOff>
      <xdr:row>6</xdr:row>
      <xdr:rowOff>47624</xdr:rowOff>
    </xdr:to>
    <xdr:pic>
      <xdr:nvPicPr>
        <xdr:cNvPr id="8" name="6 Imagen">
          <a:extLst>
            <a:ext uri="{FF2B5EF4-FFF2-40B4-BE49-F238E27FC236}">
              <a16:creationId xmlns:a16="http://schemas.microsoft.com/office/drawing/2014/main" id="{00000000-0008-0000-06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8155" y="107155"/>
          <a:ext cx="1571625" cy="1083469"/>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xdr:row>
          <xdr:rowOff>180975</xdr:rowOff>
        </xdr:from>
        <xdr:to>
          <xdr:col>6</xdr:col>
          <xdr:colOff>9525</xdr:colOff>
          <xdr:row>2</xdr:row>
          <xdr:rowOff>180975</xdr:rowOff>
        </xdr:to>
        <xdr:sp macro="" textlink="">
          <xdr:nvSpPr>
            <xdr:cNvPr id="11265" name="Object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266700</xdr:rowOff>
        </xdr:from>
        <xdr:to>
          <xdr:col>6</xdr:col>
          <xdr:colOff>9525</xdr:colOff>
          <xdr:row>3</xdr:row>
          <xdr:rowOff>266700</xdr:rowOff>
        </xdr:to>
        <xdr:sp macro="" textlink="">
          <xdr:nvSpPr>
            <xdr:cNvPr id="11266" name="Object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6</xdr:col>
          <xdr:colOff>9525</xdr:colOff>
          <xdr:row>6</xdr:row>
          <xdr:rowOff>38100</xdr:rowOff>
        </xdr:to>
        <xdr:sp macro="" textlink="">
          <xdr:nvSpPr>
            <xdr:cNvPr id="11267" name="Object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142875</xdr:rowOff>
        </xdr:from>
        <xdr:to>
          <xdr:col>6</xdr:col>
          <xdr:colOff>9525</xdr:colOff>
          <xdr:row>4</xdr:row>
          <xdr:rowOff>180975</xdr:rowOff>
        </xdr:to>
        <xdr:sp macro="" textlink="">
          <xdr:nvSpPr>
            <xdr:cNvPr id="11268" name="Object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6</xdr:col>
          <xdr:colOff>9525</xdr:colOff>
          <xdr:row>5</xdr:row>
          <xdr:rowOff>38100</xdr:rowOff>
        </xdr:to>
        <xdr:sp macro="" textlink="">
          <xdr:nvSpPr>
            <xdr:cNvPr id="11269" name="Object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142875</xdr:rowOff>
        </xdr:from>
        <xdr:to>
          <xdr:col>6</xdr:col>
          <xdr:colOff>9525</xdr:colOff>
          <xdr:row>5</xdr:row>
          <xdr:rowOff>180975</xdr:rowOff>
        </xdr:to>
        <xdr:sp macro="" textlink="">
          <xdr:nvSpPr>
            <xdr:cNvPr id="11270" name="Object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D\OneDrive%20-%20Universidad%20Tecnol&#243;gica%20de%20Pereira\05.%202025\13.%20Proceso%20fortalecimiento%20PDI\Actualizac%20py\Plantilla%20Ficha%20PDI%202025%20-%202028%20-%20ajustad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i%20unidad\Ppto%20PDI%202020\Plantilla%20Presupuesto%20PDI%202020-20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DI-01"/>
      <sheetName val="PDI-02"/>
      <sheetName val="PDI-03"/>
      <sheetName val="PDI-04"/>
      <sheetName val="PDI-05"/>
      <sheetName val="PDI-06"/>
      <sheetName val="PDI-07"/>
      <sheetName val="PDI-08"/>
      <sheetName val="Anexo fórmulas"/>
      <sheetName val="Anexo Tabla Riesgos"/>
      <sheetName val="BD_Ref"/>
      <sheetName val="Ind_Obj"/>
      <sheetName val="Ind_Com"/>
    </sheetNames>
    <sheetDataSet>
      <sheetData sheetId="0"/>
      <sheetData sheetId="1"/>
      <sheetData sheetId="2"/>
      <sheetData sheetId="3">
        <row r="40">
          <cell r="E40" t="str">
            <v>Nombre del Plan Operativo</v>
          </cell>
        </row>
        <row r="41">
          <cell r="E41"/>
        </row>
        <row r="42">
          <cell r="E42"/>
        </row>
        <row r="43">
          <cell r="E43"/>
        </row>
        <row r="44">
          <cell r="E44"/>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ón"/>
      <sheetName val="Plantilla"/>
      <sheetName val="BD"/>
      <sheetName val="Listas"/>
      <sheetName val="Act (2)"/>
      <sheetName val="Obj"/>
      <sheetName val="Personas PDI"/>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oleObject" Target="../embeddings/oleObject1.bin"/><Relationship Id="rId7" Type="http://schemas.openxmlformats.org/officeDocument/2006/relationships/oleObject" Target="../embeddings/oleObject3.bin"/><Relationship Id="rId12"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10.xml"/><Relationship Id="rId6" Type="http://schemas.openxmlformats.org/officeDocument/2006/relationships/image" Target="../media/image6.emf"/><Relationship Id="rId11" Type="http://schemas.openxmlformats.org/officeDocument/2006/relationships/oleObject" Target="../embeddings/oleObject6.bin"/><Relationship Id="rId5" Type="http://schemas.openxmlformats.org/officeDocument/2006/relationships/oleObject" Target="../embeddings/oleObject2.bin"/><Relationship Id="rId10" Type="http://schemas.openxmlformats.org/officeDocument/2006/relationships/oleObject" Target="../embeddings/oleObject5.bin"/><Relationship Id="rId4" Type="http://schemas.openxmlformats.org/officeDocument/2006/relationships/image" Target="../media/image5.emf"/><Relationship Id="rId9"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8" tint="-0.499984740745262"/>
  </sheetPr>
  <dimension ref="A1:M48"/>
  <sheetViews>
    <sheetView tabSelected="1" zoomScale="80" zoomScaleNormal="80" workbookViewId="0">
      <selection activeCell="M15" sqref="M15"/>
    </sheetView>
  </sheetViews>
  <sheetFormatPr baseColWidth="10" defaultColWidth="0" defaultRowHeight="15" customHeight="1" zeroHeight="1"/>
  <cols>
    <col min="1" max="1" width="22.140625" style="3" customWidth="1"/>
    <col min="2" max="2" width="11.42578125" style="3" customWidth="1"/>
    <col min="3" max="10" width="13.7109375" style="3" customWidth="1"/>
    <col min="11" max="13" width="11.42578125" style="3" customWidth="1"/>
    <col min="14" max="16384" width="11.42578125" style="3" hidden="1"/>
  </cols>
  <sheetData>
    <row r="1" spans="1:13">
      <c r="A1" s="311"/>
      <c r="B1" s="311"/>
      <c r="C1" s="311"/>
      <c r="D1" s="311"/>
      <c r="E1" s="311"/>
      <c r="F1" s="311"/>
      <c r="G1" s="311"/>
      <c r="H1" s="311"/>
      <c r="I1" s="311"/>
      <c r="J1" s="311"/>
      <c r="K1" s="311"/>
      <c r="L1" s="311"/>
      <c r="M1" s="311"/>
    </row>
    <row r="2" spans="1:13">
      <c r="A2" s="311"/>
      <c r="B2" s="704"/>
      <c r="C2" s="704"/>
      <c r="D2" s="704"/>
      <c r="E2" s="704"/>
      <c r="F2" s="704"/>
      <c r="G2" s="704"/>
      <c r="H2" s="704"/>
      <c r="I2" s="704"/>
      <c r="J2" s="312"/>
      <c r="K2" s="313" t="s">
        <v>1</v>
      </c>
      <c r="L2" s="314" t="s">
        <v>6</v>
      </c>
      <c r="M2" s="311"/>
    </row>
    <row r="3" spans="1:13">
      <c r="A3" s="311"/>
      <c r="B3" s="704"/>
      <c r="C3" s="704"/>
      <c r="D3" s="704"/>
      <c r="E3" s="704"/>
      <c r="F3" s="704"/>
      <c r="G3" s="704"/>
      <c r="H3" s="704"/>
      <c r="I3" s="704"/>
      <c r="J3" s="312"/>
      <c r="K3" s="315" t="s">
        <v>3</v>
      </c>
      <c r="L3" s="316">
        <v>7</v>
      </c>
      <c r="M3" s="311"/>
    </row>
    <row r="4" spans="1:13">
      <c r="A4" s="311"/>
      <c r="B4" s="704"/>
      <c r="C4" s="704"/>
      <c r="D4" s="704"/>
      <c r="E4" s="704"/>
      <c r="F4" s="704"/>
      <c r="G4" s="704"/>
      <c r="H4" s="704"/>
      <c r="I4" s="704"/>
      <c r="J4" s="312"/>
      <c r="K4" s="313" t="s">
        <v>4</v>
      </c>
      <c r="L4" s="317">
        <v>44250</v>
      </c>
      <c r="M4" s="311"/>
    </row>
    <row r="5" spans="1:13">
      <c r="A5" s="311"/>
      <c r="B5" s="311"/>
      <c r="C5" s="311"/>
      <c r="D5" s="311"/>
      <c r="E5" s="311"/>
      <c r="F5" s="311"/>
      <c r="G5" s="311"/>
      <c r="H5" s="311"/>
      <c r="I5" s="311"/>
      <c r="J5" s="311"/>
      <c r="K5" s="313" t="s">
        <v>5</v>
      </c>
      <c r="L5" s="314" t="s">
        <v>81</v>
      </c>
      <c r="M5" s="311"/>
    </row>
    <row r="6" spans="1:13">
      <c r="A6" s="311"/>
      <c r="B6" s="311"/>
      <c r="C6" s="311"/>
      <c r="D6" s="311"/>
      <c r="E6" s="311"/>
      <c r="F6" s="311"/>
      <c r="G6" s="311"/>
      <c r="H6" s="311"/>
      <c r="I6" s="311"/>
      <c r="J6" s="311"/>
      <c r="K6" s="311"/>
      <c r="L6" s="311"/>
      <c r="M6" s="311"/>
    </row>
    <row r="7" spans="1:13" ht="31.5" customHeight="1">
      <c r="A7" s="311"/>
      <c r="B7" s="311"/>
      <c r="C7" s="705" t="s">
        <v>1386</v>
      </c>
      <c r="D7" s="705"/>
      <c r="E7" s="705"/>
      <c r="F7" s="705"/>
      <c r="G7" s="705"/>
      <c r="H7" s="705"/>
      <c r="I7" s="705"/>
      <c r="J7" s="705"/>
      <c r="K7" s="311"/>
      <c r="L7" s="311"/>
      <c r="M7" s="311"/>
    </row>
    <row r="8" spans="1:13" ht="19.5" customHeight="1">
      <c r="A8" s="311"/>
      <c r="B8" s="311"/>
      <c r="C8" s="705"/>
      <c r="D8" s="705"/>
      <c r="E8" s="705"/>
      <c r="F8" s="705"/>
      <c r="G8" s="705"/>
      <c r="H8" s="705"/>
      <c r="I8" s="705"/>
      <c r="J8" s="705"/>
      <c r="K8" s="311"/>
      <c r="L8" s="311"/>
      <c r="M8" s="311"/>
    </row>
    <row r="9" spans="1:13" ht="19.5" customHeight="1">
      <c r="A9" s="311"/>
      <c r="B9" s="311"/>
      <c r="C9" s="705"/>
      <c r="D9" s="705"/>
      <c r="E9" s="705"/>
      <c r="F9" s="705"/>
      <c r="G9" s="705"/>
      <c r="H9" s="705"/>
      <c r="I9" s="705"/>
      <c r="J9" s="705"/>
      <c r="K9" s="311"/>
      <c r="L9" s="311"/>
      <c r="M9" s="311"/>
    </row>
    <row r="10" spans="1:13">
      <c r="A10" s="311"/>
      <c r="B10" s="311"/>
      <c r="C10" s="311"/>
      <c r="D10" s="311"/>
      <c r="E10" s="311"/>
      <c r="F10" s="311"/>
      <c r="G10" s="311"/>
      <c r="H10" s="311"/>
      <c r="I10" s="311"/>
      <c r="J10" s="311"/>
      <c r="K10" s="311"/>
      <c r="L10" s="311"/>
      <c r="M10" s="311"/>
    </row>
    <row r="11" spans="1:13">
      <c r="A11" s="311"/>
      <c r="B11" s="311"/>
      <c r="C11" s="311"/>
      <c r="D11" s="311"/>
      <c r="E11" s="311"/>
      <c r="F11" s="311"/>
      <c r="G11" s="311"/>
      <c r="H11" s="311"/>
      <c r="I11" s="311"/>
      <c r="J11" s="311"/>
      <c r="K11" s="311"/>
      <c r="L11" s="311"/>
      <c r="M11" s="311"/>
    </row>
    <row r="12" spans="1:13">
      <c r="A12" s="311"/>
      <c r="B12" s="311"/>
      <c r="C12" s="311"/>
      <c r="D12" s="311"/>
      <c r="E12" s="311"/>
      <c r="F12" s="311"/>
      <c r="G12" s="311"/>
      <c r="H12" s="311"/>
      <c r="I12" s="311"/>
      <c r="J12" s="311"/>
      <c r="K12" s="311"/>
      <c r="L12" s="311"/>
      <c r="M12" s="311"/>
    </row>
    <row r="13" spans="1:13">
      <c r="A13" s="311"/>
      <c r="B13" s="311"/>
      <c r="C13" s="311"/>
      <c r="D13" s="311"/>
      <c r="E13" s="311"/>
      <c r="F13" s="311"/>
      <c r="G13" s="311"/>
      <c r="H13" s="311"/>
      <c r="I13" s="311"/>
      <c r="J13" s="311"/>
      <c r="K13" s="311"/>
      <c r="L13" s="311"/>
      <c r="M13" s="311"/>
    </row>
    <row r="14" spans="1:13">
      <c r="A14" s="311"/>
      <c r="B14" s="311"/>
      <c r="C14" s="311"/>
      <c r="D14" s="311"/>
      <c r="E14" s="311"/>
      <c r="F14" s="311"/>
      <c r="G14" s="311"/>
      <c r="H14" s="311"/>
      <c r="I14" s="311"/>
      <c r="J14" s="311"/>
      <c r="K14" s="311"/>
      <c r="L14" s="318"/>
      <c r="M14" s="311"/>
    </row>
    <row r="15" spans="1:13">
      <c r="A15" s="311"/>
      <c r="B15" s="311"/>
      <c r="C15" s="311"/>
      <c r="D15" s="311"/>
      <c r="E15" s="311"/>
      <c r="F15" s="311"/>
      <c r="G15" s="311"/>
      <c r="H15" s="311"/>
      <c r="I15" s="311"/>
      <c r="J15" s="311"/>
      <c r="K15" s="311"/>
      <c r="L15" s="311"/>
      <c r="M15" s="311"/>
    </row>
    <row r="16" spans="1:13">
      <c r="A16" s="311"/>
      <c r="B16" s="311"/>
      <c r="C16" s="311"/>
      <c r="D16" s="311"/>
      <c r="E16" s="311"/>
      <c r="F16" s="311"/>
      <c r="G16" s="311"/>
      <c r="H16" s="311"/>
      <c r="I16" s="311"/>
      <c r="J16" s="311"/>
      <c r="K16" s="311"/>
      <c r="L16" s="311"/>
      <c r="M16" s="311"/>
    </row>
    <row r="17" spans="1:13">
      <c r="A17" s="311"/>
      <c r="B17" s="311"/>
      <c r="C17" s="311"/>
      <c r="D17" s="311"/>
      <c r="E17" s="311"/>
      <c r="F17" s="311"/>
      <c r="G17" s="311"/>
      <c r="H17" s="311"/>
      <c r="I17" s="311"/>
      <c r="J17" s="311"/>
      <c r="K17" s="311"/>
      <c r="L17" s="311"/>
      <c r="M17" s="311"/>
    </row>
    <row r="18" spans="1:13">
      <c r="A18" s="311"/>
      <c r="B18" s="311"/>
      <c r="C18" s="311"/>
      <c r="D18" s="311"/>
      <c r="E18" s="311"/>
      <c r="F18" s="311"/>
      <c r="G18" s="311"/>
      <c r="H18" s="311"/>
      <c r="I18" s="311"/>
      <c r="J18" s="311"/>
      <c r="K18" s="311"/>
      <c r="L18" s="311"/>
      <c r="M18" s="311"/>
    </row>
    <row r="19" spans="1:13">
      <c r="A19" s="311"/>
      <c r="B19" s="311"/>
      <c r="C19" s="311"/>
      <c r="D19" s="311"/>
      <c r="E19" s="311"/>
      <c r="F19" s="311"/>
      <c r="G19" s="311"/>
      <c r="H19" s="311"/>
      <c r="I19" s="311"/>
      <c r="J19" s="311"/>
      <c r="K19" s="311"/>
      <c r="L19" s="311"/>
      <c r="M19" s="311"/>
    </row>
    <row r="20" spans="1:13">
      <c r="A20" s="311"/>
      <c r="B20" s="311"/>
      <c r="C20" s="311"/>
      <c r="D20" s="311"/>
      <c r="E20" s="311"/>
      <c r="F20" s="311"/>
      <c r="G20" s="311"/>
      <c r="H20" s="311"/>
      <c r="I20" s="311"/>
      <c r="J20" s="311"/>
      <c r="K20" s="311"/>
      <c r="L20" s="311"/>
      <c r="M20" s="311"/>
    </row>
    <row r="21" spans="1:13">
      <c r="A21" s="311"/>
      <c r="B21" s="311"/>
      <c r="C21" s="311"/>
      <c r="D21" s="311"/>
      <c r="E21" s="311"/>
      <c r="F21" s="311"/>
      <c r="G21" s="311"/>
      <c r="H21" s="311"/>
      <c r="I21" s="311"/>
      <c r="J21" s="311"/>
      <c r="K21" s="311"/>
      <c r="L21" s="311"/>
      <c r="M21" s="311"/>
    </row>
    <row r="22" spans="1:13">
      <c r="A22" s="311"/>
      <c r="B22" s="311"/>
      <c r="C22" s="311"/>
      <c r="D22" s="311"/>
      <c r="E22" s="311"/>
      <c r="F22" s="311"/>
      <c r="G22" s="311"/>
      <c r="H22" s="311"/>
      <c r="I22" s="311"/>
      <c r="J22" s="311"/>
      <c r="K22" s="311"/>
      <c r="L22" s="311"/>
      <c r="M22" s="311"/>
    </row>
    <row r="23" spans="1:13">
      <c r="A23" s="311"/>
      <c r="B23" s="311"/>
      <c r="C23" s="311"/>
      <c r="D23" s="311"/>
      <c r="E23" s="311"/>
      <c r="F23" s="311"/>
      <c r="G23" s="311"/>
      <c r="H23" s="311"/>
      <c r="I23" s="311"/>
      <c r="J23" s="311"/>
      <c r="K23" s="311"/>
      <c r="L23" s="311"/>
      <c r="M23" s="311"/>
    </row>
    <row r="24" spans="1:13">
      <c r="A24" s="311"/>
      <c r="B24" s="311"/>
      <c r="C24" s="311"/>
      <c r="D24" s="311"/>
      <c r="E24" s="311"/>
      <c r="F24" s="311"/>
      <c r="G24" s="311"/>
      <c r="H24" s="311"/>
      <c r="I24" s="311"/>
      <c r="J24" s="311"/>
      <c r="K24" s="311"/>
      <c r="L24" s="311"/>
      <c r="M24" s="311"/>
    </row>
    <row r="25" spans="1:13">
      <c r="A25" s="311"/>
      <c r="B25" s="311"/>
      <c r="C25" s="311"/>
      <c r="D25" s="311"/>
      <c r="E25" s="311"/>
      <c r="F25" s="311"/>
      <c r="G25" s="311"/>
      <c r="H25" s="311"/>
      <c r="I25" s="311"/>
      <c r="J25" s="311"/>
      <c r="K25" s="311"/>
      <c r="L25" s="311"/>
      <c r="M25" s="311"/>
    </row>
    <row r="26" spans="1:13">
      <c r="A26" s="311"/>
      <c r="B26" s="319"/>
      <c r="C26" s="311"/>
      <c r="D26" s="311"/>
      <c r="E26" s="311"/>
      <c r="F26" s="311"/>
      <c r="G26" s="311"/>
      <c r="H26" s="311"/>
      <c r="I26" s="311"/>
      <c r="J26" s="311"/>
      <c r="K26" s="311"/>
      <c r="L26" s="311"/>
      <c r="M26" s="311"/>
    </row>
    <row r="27" spans="1:13">
      <c r="A27" s="311"/>
      <c r="B27" s="311"/>
      <c r="C27" s="311"/>
      <c r="D27" s="311"/>
      <c r="E27" s="311"/>
      <c r="F27" s="311"/>
      <c r="G27" s="311"/>
      <c r="H27" s="311"/>
      <c r="I27" s="311"/>
      <c r="J27" s="311"/>
      <c r="K27" s="311"/>
      <c r="L27" s="311"/>
      <c r="M27" s="311"/>
    </row>
    <row r="28" spans="1:13">
      <c r="A28" s="311"/>
      <c r="B28" s="311"/>
      <c r="C28" s="311"/>
      <c r="D28" s="311"/>
      <c r="E28" s="311"/>
      <c r="F28" s="311"/>
      <c r="G28" s="311"/>
      <c r="H28" s="311"/>
      <c r="I28" s="311"/>
      <c r="J28" s="311"/>
      <c r="K28" s="311"/>
      <c r="L28" s="311"/>
      <c r="M28" s="311"/>
    </row>
    <row r="29" spans="1:13">
      <c r="A29" s="311"/>
      <c r="B29" s="311"/>
      <c r="C29" s="311"/>
      <c r="D29" s="311"/>
      <c r="E29" s="311"/>
      <c r="F29" s="311"/>
      <c r="G29" s="311"/>
      <c r="H29" s="311"/>
      <c r="I29" s="311"/>
      <c r="J29" s="311"/>
      <c r="K29" s="311"/>
      <c r="L29" s="311"/>
      <c r="M29" s="311"/>
    </row>
    <row r="30" spans="1:13">
      <c r="A30" s="311"/>
      <c r="B30" s="311"/>
      <c r="C30" s="311"/>
      <c r="D30" s="311"/>
      <c r="E30" s="311"/>
      <c r="F30" s="311"/>
      <c r="G30" s="311"/>
      <c r="H30" s="311"/>
      <c r="I30" s="311"/>
      <c r="J30" s="311"/>
      <c r="K30" s="311"/>
      <c r="L30" s="311"/>
      <c r="M30" s="311"/>
    </row>
    <row r="31" spans="1:13">
      <c r="A31" s="311"/>
      <c r="B31" s="311"/>
      <c r="C31" s="311"/>
      <c r="D31" s="311"/>
      <c r="E31" s="311"/>
      <c r="F31" s="311"/>
      <c r="G31" s="311"/>
      <c r="H31" s="311"/>
      <c r="I31" s="311"/>
      <c r="J31" s="311"/>
      <c r="K31" s="311"/>
      <c r="L31" s="311"/>
      <c r="M31" s="311"/>
    </row>
    <row r="32" spans="1:13">
      <c r="A32" s="311"/>
      <c r="B32" s="311"/>
      <c r="C32" s="311"/>
      <c r="D32" s="311"/>
      <c r="E32" s="311"/>
      <c r="F32" s="311"/>
      <c r="G32" s="311"/>
      <c r="H32" s="311"/>
      <c r="I32" s="311"/>
      <c r="J32" s="311"/>
      <c r="K32" s="311"/>
      <c r="L32" s="311"/>
      <c r="M32" s="311"/>
    </row>
    <row r="33" spans="1:13">
      <c r="A33" s="311"/>
      <c r="B33" s="311"/>
      <c r="C33" s="311"/>
      <c r="D33" s="311"/>
      <c r="E33" s="311"/>
      <c r="F33" s="311"/>
      <c r="G33" s="311"/>
      <c r="H33" s="311"/>
      <c r="I33" s="311"/>
      <c r="J33" s="311"/>
      <c r="K33" s="311"/>
      <c r="L33" s="311"/>
      <c r="M33" s="311"/>
    </row>
    <row r="34" spans="1:13">
      <c r="A34" s="311"/>
      <c r="B34" s="311"/>
      <c r="C34" s="311"/>
      <c r="D34" s="311"/>
      <c r="E34" s="311"/>
      <c r="F34" s="311"/>
      <c r="G34" s="311"/>
      <c r="H34" s="311"/>
      <c r="I34" s="311"/>
      <c r="J34" s="311"/>
      <c r="K34" s="311"/>
      <c r="L34" s="311"/>
      <c r="M34" s="311"/>
    </row>
    <row r="35" spans="1:13">
      <c r="A35" s="311"/>
      <c r="B35" s="311"/>
      <c r="C35" s="311"/>
      <c r="D35" s="311"/>
      <c r="E35" s="311"/>
      <c r="F35" s="311"/>
      <c r="G35" s="311"/>
      <c r="H35" s="311"/>
      <c r="I35" s="311"/>
      <c r="J35" s="311"/>
      <c r="K35" s="311"/>
      <c r="L35" s="311"/>
      <c r="M35" s="311"/>
    </row>
    <row r="36" spans="1:13">
      <c r="A36" s="311"/>
      <c r="B36" s="311"/>
      <c r="C36" s="311"/>
      <c r="D36" s="311"/>
      <c r="E36" s="311"/>
      <c r="F36" s="311"/>
      <c r="G36" s="311"/>
      <c r="H36" s="311"/>
      <c r="I36" s="311"/>
      <c r="J36" s="311"/>
      <c r="K36" s="311"/>
      <c r="L36" s="311"/>
      <c r="M36" s="311"/>
    </row>
    <row r="37" spans="1:13">
      <c r="A37" s="311"/>
      <c r="B37" s="311"/>
      <c r="C37" s="311"/>
      <c r="D37" s="311"/>
      <c r="E37" s="311"/>
      <c r="F37" s="311"/>
      <c r="G37" s="311"/>
      <c r="H37" s="311"/>
      <c r="I37" s="311"/>
      <c r="J37" s="311"/>
      <c r="K37" s="311"/>
      <c r="L37" s="311"/>
      <c r="M37" s="311"/>
    </row>
    <row r="38" spans="1:13">
      <c r="A38" s="311"/>
      <c r="B38" s="311"/>
      <c r="C38" s="311"/>
      <c r="D38" s="311"/>
      <c r="E38" s="311"/>
      <c r="F38" s="311"/>
      <c r="G38" s="311"/>
      <c r="H38" s="311"/>
      <c r="I38" s="311"/>
      <c r="J38" s="311"/>
      <c r="K38" s="311"/>
      <c r="L38" s="311"/>
      <c r="M38" s="311"/>
    </row>
    <row r="39" spans="1:13">
      <c r="A39" s="311"/>
      <c r="B39" s="311"/>
      <c r="C39" s="311"/>
      <c r="D39" s="311"/>
      <c r="E39" s="311"/>
      <c r="F39" s="311"/>
      <c r="G39" s="311"/>
      <c r="H39" s="311"/>
      <c r="I39" s="311"/>
      <c r="J39" s="311"/>
      <c r="K39" s="311"/>
      <c r="L39" s="311"/>
      <c r="M39" s="311"/>
    </row>
    <row r="40" spans="1:13">
      <c r="A40" s="311"/>
      <c r="B40" s="311"/>
      <c r="C40" s="311"/>
      <c r="D40" s="311"/>
      <c r="E40" s="311"/>
      <c r="F40" s="311"/>
      <c r="G40" s="311"/>
      <c r="H40" s="311"/>
      <c r="I40" s="311"/>
      <c r="J40" s="311"/>
      <c r="K40" s="311"/>
      <c r="L40" s="311"/>
      <c r="M40" s="311"/>
    </row>
    <row r="41" spans="1:13">
      <c r="A41" s="311"/>
      <c r="B41" s="311"/>
      <c r="C41" s="311"/>
      <c r="D41" s="311"/>
      <c r="E41" s="311"/>
      <c r="F41" s="311"/>
      <c r="G41" s="311"/>
      <c r="H41" s="311"/>
      <c r="I41" s="311"/>
      <c r="J41" s="311"/>
      <c r="K41" s="311"/>
      <c r="L41" s="311"/>
      <c r="M41" s="311"/>
    </row>
    <row r="42" spans="1:13">
      <c r="A42" s="311"/>
      <c r="B42" s="311"/>
      <c r="C42" s="311"/>
      <c r="D42" s="311"/>
      <c r="E42" s="311"/>
      <c r="F42" s="311"/>
      <c r="G42" s="311"/>
      <c r="H42" s="311"/>
      <c r="I42" s="311"/>
      <c r="J42" s="311"/>
      <c r="K42" s="311"/>
      <c r="L42" s="311"/>
      <c r="M42" s="311"/>
    </row>
    <row r="43" spans="1:13">
      <c r="A43" s="311"/>
      <c r="B43" s="311"/>
      <c r="C43" s="311"/>
      <c r="D43" s="311"/>
      <c r="E43" s="311"/>
      <c r="F43" s="311"/>
      <c r="G43" s="311"/>
      <c r="H43" s="311"/>
      <c r="I43" s="311"/>
      <c r="J43" s="311"/>
      <c r="K43" s="311"/>
      <c r="L43" s="311"/>
      <c r="M43" s="311"/>
    </row>
    <row r="44" spans="1:13">
      <c r="A44" s="311"/>
      <c r="B44" s="311"/>
      <c r="C44" s="311"/>
      <c r="D44" s="311"/>
      <c r="E44" s="311"/>
      <c r="F44" s="311"/>
      <c r="G44" s="311"/>
      <c r="H44" s="311"/>
      <c r="I44" s="311"/>
      <c r="J44" s="311"/>
      <c r="K44" s="311"/>
      <c r="L44" s="311"/>
      <c r="M44" s="311"/>
    </row>
    <row r="45" spans="1:13">
      <c r="A45" s="311"/>
      <c r="B45" s="311"/>
      <c r="C45" s="311"/>
      <c r="D45" s="311"/>
      <c r="E45" s="311"/>
      <c r="F45" s="311"/>
      <c r="G45" s="311"/>
      <c r="H45" s="311"/>
      <c r="I45" s="311"/>
      <c r="J45" s="311"/>
      <c r="K45" s="311"/>
      <c r="L45" s="311"/>
      <c r="M45" s="311"/>
    </row>
    <row r="46" spans="1:13">
      <c r="A46" s="311"/>
      <c r="B46" s="311"/>
      <c r="C46" s="311"/>
      <c r="D46" s="311"/>
      <c r="E46" s="311"/>
      <c r="F46" s="311"/>
      <c r="G46" s="311"/>
      <c r="H46" s="311"/>
      <c r="I46" s="311"/>
      <c r="J46" s="311"/>
      <c r="K46" s="311"/>
      <c r="L46" s="311"/>
      <c r="M46" s="311"/>
    </row>
    <row r="47" spans="1:13">
      <c r="A47" s="311"/>
      <c r="B47" s="311"/>
      <c r="C47" s="311"/>
      <c r="D47" s="311"/>
      <c r="E47" s="311"/>
      <c r="F47" s="311"/>
      <c r="G47" s="311"/>
      <c r="H47" s="311"/>
      <c r="I47" s="311"/>
      <c r="J47" s="311"/>
      <c r="K47" s="311"/>
      <c r="L47" s="311"/>
      <c r="M47" s="311"/>
    </row>
    <row r="48" spans="1:13">
      <c r="A48" s="311"/>
      <c r="B48" s="311"/>
      <c r="C48" s="311"/>
      <c r="D48" s="311"/>
      <c r="E48" s="311"/>
      <c r="F48" s="311"/>
      <c r="G48" s="311"/>
      <c r="H48" s="311"/>
      <c r="I48" s="311"/>
      <c r="J48" s="311"/>
      <c r="K48" s="311"/>
      <c r="L48" s="311"/>
      <c r="M48" s="311"/>
    </row>
  </sheetData>
  <mergeCells count="4">
    <mergeCell ref="B2:I2"/>
    <mergeCell ref="B3:I3"/>
    <mergeCell ref="B4:I4"/>
    <mergeCell ref="C7:J9"/>
  </mergeCells>
  <phoneticPr fontId="0"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8" tint="-0.499984740745262"/>
  </sheetPr>
  <dimension ref="A1:N68"/>
  <sheetViews>
    <sheetView showGridLines="0" zoomScale="90" zoomScaleNormal="90" workbookViewId="0">
      <pane ySplit="7" topLeftCell="A8" activePane="bottomLeft" state="frozen"/>
      <selection pane="bottomLeft" activeCell="E17" sqref="E17:K17"/>
    </sheetView>
  </sheetViews>
  <sheetFormatPr baseColWidth="10" defaultColWidth="0" defaultRowHeight="15" zeroHeight="1"/>
  <cols>
    <col min="1" max="1" width="13.140625" style="14" customWidth="1"/>
    <col min="2" max="2" width="18" style="14" customWidth="1"/>
    <col min="3" max="3" width="20.140625" style="14" customWidth="1"/>
    <col min="4" max="4" width="32.85546875" style="14" hidden="1" customWidth="1"/>
    <col min="5" max="5" width="7.85546875" style="14" customWidth="1"/>
    <col min="6" max="6" width="13.7109375" style="14" customWidth="1"/>
    <col min="7" max="10" width="11.42578125" style="14" customWidth="1"/>
    <col min="11" max="11" width="29.28515625" style="14" customWidth="1"/>
    <col min="12" max="13" width="11.42578125" style="14" customWidth="1"/>
    <col min="14" max="16384" width="0" style="14" hidden="1"/>
  </cols>
  <sheetData>
    <row r="1" spans="1:14" s="280" customFormat="1">
      <c r="A1" s="305"/>
      <c r="B1" s="305"/>
      <c r="C1" s="305"/>
      <c r="D1" s="305"/>
      <c r="E1" s="305"/>
      <c r="F1" s="305"/>
      <c r="G1" s="305"/>
      <c r="H1" s="305"/>
      <c r="I1" s="305"/>
      <c r="J1" s="305"/>
      <c r="K1" s="305"/>
      <c r="L1" s="306"/>
      <c r="M1" s="305"/>
    </row>
    <row r="2" spans="1:14" s="280" customFormat="1">
      <c r="A2" s="305"/>
      <c r="B2" s="305"/>
      <c r="C2" s="305"/>
      <c r="D2" s="305"/>
      <c r="E2" s="305"/>
      <c r="F2" s="305"/>
      <c r="G2" s="305"/>
      <c r="H2" s="305"/>
      <c r="I2" s="305"/>
      <c r="J2" s="305"/>
      <c r="K2" s="313" t="s">
        <v>1</v>
      </c>
      <c r="L2" s="314" t="s">
        <v>6</v>
      </c>
      <c r="M2" s="305"/>
    </row>
    <row r="3" spans="1:14" s="280" customFormat="1">
      <c r="A3" s="305"/>
      <c r="B3" s="307"/>
      <c r="C3" s="307"/>
      <c r="D3" s="307"/>
      <c r="E3" s="307"/>
      <c r="F3" s="307"/>
      <c r="G3" s="307"/>
      <c r="H3" s="307"/>
      <c r="I3" s="307"/>
      <c r="J3" s="308"/>
      <c r="K3" s="315" t="s">
        <v>3</v>
      </c>
      <c r="L3" s="316">
        <v>7</v>
      </c>
      <c r="M3" s="305"/>
    </row>
    <row r="4" spans="1:14" s="280" customFormat="1">
      <c r="A4" s="305"/>
      <c r="B4" s="307"/>
      <c r="C4" s="307"/>
      <c r="D4" s="307"/>
      <c r="E4" s="307"/>
      <c r="F4" s="307"/>
      <c r="G4" s="307"/>
      <c r="H4" s="307"/>
      <c r="I4" s="307"/>
      <c r="J4" s="308"/>
      <c r="K4" s="313" t="s">
        <v>4</v>
      </c>
      <c r="L4" s="317">
        <v>44250</v>
      </c>
      <c r="M4" s="305"/>
    </row>
    <row r="5" spans="1:14" s="280" customFormat="1">
      <c r="A5" s="305"/>
      <c r="B5" s="307"/>
      <c r="C5" s="307"/>
      <c r="D5" s="307"/>
      <c r="E5" s="307"/>
      <c r="F5" s="307"/>
      <c r="G5" s="307"/>
      <c r="H5" s="307"/>
      <c r="I5" s="307"/>
      <c r="J5" s="308"/>
      <c r="K5" s="313" t="s">
        <v>5</v>
      </c>
      <c r="L5" s="314" t="s">
        <v>76</v>
      </c>
      <c r="M5" s="305"/>
    </row>
    <row r="6" spans="1:14" s="280" customFormat="1">
      <c r="A6" s="305"/>
      <c r="B6" s="305"/>
      <c r="C6" s="305"/>
      <c r="D6" s="305"/>
      <c r="E6" s="305"/>
      <c r="F6" s="305"/>
      <c r="G6" s="305"/>
      <c r="H6" s="305"/>
      <c r="I6" s="305"/>
      <c r="J6" s="305"/>
      <c r="K6" s="305"/>
      <c r="L6" s="305"/>
      <c r="M6" s="305"/>
    </row>
    <row r="7" spans="1:14" s="280" customFormat="1" ht="30.75" customHeight="1">
      <c r="A7" s="305"/>
      <c r="B7" s="309"/>
      <c r="C7" s="309"/>
      <c r="D7" s="309"/>
      <c r="E7" s="310"/>
      <c r="F7" s="310"/>
      <c r="G7" s="310"/>
      <c r="H7" s="310"/>
      <c r="I7" s="310"/>
      <c r="J7" s="310"/>
      <c r="K7" s="310"/>
      <c r="L7" s="305"/>
      <c r="M7" s="305"/>
    </row>
    <row r="8" spans="1:14" ht="34.5" customHeight="1">
      <c r="B8" s="15"/>
      <c r="C8" s="15"/>
      <c r="D8" s="15"/>
      <c r="E8" s="12"/>
      <c r="F8" s="12"/>
      <c r="G8" s="12"/>
      <c r="H8" s="12"/>
      <c r="I8" s="12"/>
      <c r="J8" s="12"/>
      <c r="K8" s="12"/>
    </row>
    <row r="9" spans="1:14" s="17" customFormat="1" ht="108" customHeight="1">
      <c r="B9" s="727" t="s">
        <v>22</v>
      </c>
      <c r="C9" s="728"/>
      <c r="D9" s="398"/>
      <c r="E9" s="729" t="s">
        <v>1020</v>
      </c>
      <c r="F9" s="730"/>
      <c r="G9" s="730"/>
      <c r="H9" s="730"/>
      <c r="I9" s="730"/>
      <c r="J9" s="730"/>
      <c r="K9" s="731"/>
    </row>
    <row r="10" spans="1:14" s="17" customFormat="1" ht="33.75" customHeight="1">
      <c r="B10" s="735" t="s">
        <v>23</v>
      </c>
      <c r="C10" s="735"/>
      <c r="D10" s="735"/>
      <c r="E10" s="735"/>
      <c r="F10" s="735"/>
      <c r="G10" s="735"/>
      <c r="H10" s="735"/>
      <c r="I10" s="735"/>
      <c r="J10" s="735"/>
      <c r="K10" s="735"/>
    </row>
    <row r="11" spans="1:14" s="17" customFormat="1" ht="34.5" customHeight="1">
      <c r="B11" s="709" t="s">
        <v>12</v>
      </c>
      <c r="C11" s="710"/>
      <c r="D11" s="57"/>
      <c r="E11" s="732" t="s">
        <v>1128</v>
      </c>
      <c r="F11" s="733"/>
      <c r="G11" s="733"/>
      <c r="H11" s="733"/>
      <c r="I11" s="733"/>
      <c r="J11" s="733"/>
      <c r="K11" s="734"/>
      <c r="N11" s="18">
        <v>12</v>
      </c>
    </row>
    <row r="12" spans="1:14" s="17" customFormat="1" ht="27" customHeight="1">
      <c r="B12" s="727" t="s">
        <v>966</v>
      </c>
      <c r="C12" s="728"/>
      <c r="D12" s="56"/>
      <c r="E12" s="706" t="s">
        <v>1076</v>
      </c>
      <c r="F12" s="707"/>
      <c r="G12" s="707"/>
      <c r="H12" s="707"/>
      <c r="I12" s="707"/>
      <c r="J12" s="707"/>
      <c r="K12" s="708"/>
      <c r="N12" s="18">
        <v>36</v>
      </c>
    </row>
    <row r="13" spans="1:14" s="17" customFormat="1" ht="25.5" customHeight="1">
      <c r="B13" s="709" t="s">
        <v>935</v>
      </c>
      <c r="C13" s="710"/>
      <c r="D13" s="57"/>
      <c r="E13" s="706" t="s">
        <v>1077</v>
      </c>
      <c r="F13" s="707"/>
      <c r="G13" s="707"/>
      <c r="H13" s="707"/>
      <c r="I13" s="707"/>
      <c r="J13" s="707"/>
      <c r="K13" s="708"/>
      <c r="L13" s="499" t="str">
        <f>VLOOKUP(E13,BD_Ref!$A$58:$B$80,2,0)</f>
        <v>GC</v>
      </c>
    </row>
    <row r="14" spans="1:14" s="17" customFormat="1" ht="27.75" customHeight="1">
      <c r="B14" s="709" t="s">
        <v>934</v>
      </c>
      <c r="C14" s="710"/>
      <c r="D14" s="57"/>
      <c r="E14" s="706" t="s">
        <v>1078</v>
      </c>
      <c r="F14" s="707"/>
      <c r="G14" s="707"/>
      <c r="H14" s="707"/>
      <c r="I14" s="707"/>
      <c r="J14" s="707"/>
      <c r="K14" s="708"/>
    </row>
    <row r="15" spans="1:14" s="17" customFormat="1" ht="27.75" customHeight="1">
      <c r="B15" s="727" t="s">
        <v>967</v>
      </c>
      <c r="C15" s="728"/>
      <c r="D15" s="56"/>
      <c r="E15" s="706" t="s">
        <v>1079</v>
      </c>
      <c r="F15" s="707"/>
      <c r="G15" s="707"/>
      <c r="H15" s="707"/>
      <c r="I15" s="707"/>
      <c r="J15" s="707"/>
      <c r="K15" s="708"/>
    </row>
    <row r="16" spans="1:14" s="17" customFormat="1" ht="25.5" customHeight="1">
      <c r="B16" s="714" t="s">
        <v>777</v>
      </c>
      <c r="C16" s="721"/>
      <c r="D16" s="63"/>
      <c r="E16" s="724" t="s">
        <v>108</v>
      </c>
      <c r="F16" s="725"/>
      <c r="G16" s="725"/>
      <c r="H16" s="725"/>
      <c r="I16" s="725"/>
      <c r="J16" s="725"/>
      <c r="K16" s="726"/>
    </row>
    <row r="17" spans="2:11" s="17" customFormat="1" ht="25.5" customHeight="1">
      <c r="B17" s="713"/>
      <c r="C17" s="722"/>
      <c r="D17" s="302"/>
      <c r="E17" s="724" t="s">
        <v>766</v>
      </c>
      <c r="F17" s="725"/>
      <c r="G17" s="725"/>
      <c r="H17" s="725"/>
      <c r="I17" s="725"/>
      <c r="J17" s="725"/>
      <c r="K17" s="726"/>
    </row>
    <row r="18" spans="2:11" s="17" customFormat="1" ht="25.5" customHeight="1">
      <c r="B18" s="723"/>
      <c r="C18" s="722"/>
      <c r="D18" s="302"/>
      <c r="E18" s="724" t="s">
        <v>110</v>
      </c>
      <c r="F18" s="725"/>
      <c r="G18" s="725"/>
      <c r="H18" s="725"/>
      <c r="I18" s="725"/>
      <c r="J18" s="725"/>
      <c r="K18" s="726"/>
    </row>
    <row r="19" spans="2:11" s="17" customFormat="1" ht="36" customHeight="1">
      <c r="B19" s="711" t="s">
        <v>970</v>
      </c>
      <c r="C19" s="553" t="s">
        <v>878</v>
      </c>
      <c r="D19" s="65" t="str">
        <f>IFERROR(VLOOKUP(C19,BD_Ref!$A$6:$B$17,2,0),"")</f>
        <v>FACTOR4</v>
      </c>
      <c r="E19" s="714" t="s">
        <v>105</v>
      </c>
      <c r="F19" s="715"/>
      <c r="G19" s="719" t="s">
        <v>908</v>
      </c>
      <c r="H19" s="719"/>
      <c r="I19" s="719"/>
      <c r="J19" s="719"/>
      <c r="K19" s="720"/>
    </row>
    <row r="20" spans="2:11" s="17" customFormat="1" ht="19.5" customHeight="1">
      <c r="B20" s="712"/>
      <c r="C20" s="717" t="s">
        <v>882</v>
      </c>
      <c r="D20" s="65" t="str">
        <f>IFERROR(VLOOKUP(C20,BD_Ref!$A$6:$B$17,2,0),"")</f>
        <v>FACTOR5</v>
      </c>
      <c r="E20" s="714" t="s">
        <v>105</v>
      </c>
      <c r="F20" s="715"/>
      <c r="G20" s="719" t="s">
        <v>911</v>
      </c>
      <c r="H20" s="719"/>
      <c r="I20" s="719"/>
      <c r="J20" s="719"/>
      <c r="K20" s="720"/>
    </row>
    <row r="21" spans="2:11" s="17" customFormat="1" ht="19.5" customHeight="1">
      <c r="B21" s="712"/>
      <c r="C21" s="718"/>
      <c r="D21" s="65"/>
      <c r="E21" s="713"/>
      <c r="F21" s="716"/>
      <c r="G21" s="719" t="s">
        <v>912</v>
      </c>
      <c r="H21" s="719"/>
      <c r="I21" s="719"/>
      <c r="J21" s="719"/>
      <c r="K21" s="720"/>
    </row>
    <row r="22" spans="2:11" s="17" customFormat="1" ht="36" customHeight="1">
      <c r="B22" s="712"/>
      <c r="C22" s="553" t="s">
        <v>888</v>
      </c>
      <c r="D22" s="65" t="str">
        <f>IFERROR(VLOOKUP(C22,BD_Ref!$A$6:$B$17,2,0),"")</f>
        <v>FACTOR7</v>
      </c>
      <c r="E22" s="714" t="s">
        <v>105</v>
      </c>
      <c r="F22" s="715"/>
      <c r="G22" s="719" t="s">
        <v>917</v>
      </c>
      <c r="H22" s="719"/>
      <c r="I22" s="719"/>
      <c r="J22" s="719"/>
      <c r="K22" s="720"/>
    </row>
    <row r="23" spans="2:11" s="17" customFormat="1" ht="53.25" customHeight="1">
      <c r="B23" s="713"/>
      <c r="C23" s="554" t="s">
        <v>901</v>
      </c>
      <c r="D23" s="65" t="str">
        <f>IFERROR(VLOOKUP(C23,BD_Ref!$A$6:$B$17,2,0),"")</f>
        <v>FACTOR11</v>
      </c>
      <c r="E23" s="736" t="s">
        <v>105</v>
      </c>
      <c r="F23" s="736"/>
      <c r="G23" s="719" t="s">
        <v>930</v>
      </c>
      <c r="H23" s="719"/>
      <c r="I23" s="719"/>
      <c r="J23" s="719"/>
      <c r="K23" s="720"/>
    </row>
    <row r="24" spans="2:11" s="17" customFormat="1" ht="57" customHeight="1">
      <c r="B24" s="727" t="s">
        <v>13</v>
      </c>
      <c r="C24" s="728"/>
      <c r="D24" s="56"/>
      <c r="E24" s="737" t="s">
        <v>1129</v>
      </c>
      <c r="F24" s="738"/>
      <c r="G24" s="738"/>
      <c r="H24" s="738"/>
      <c r="I24" s="738"/>
      <c r="J24" s="738"/>
      <c r="K24" s="739"/>
    </row>
    <row r="25" spans="2:11" s="17" customFormat="1" ht="49.5" customHeight="1">
      <c r="B25" s="727" t="s">
        <v>7</v>
      </c>
      <c r="C25" s="728"/>
      <c r="D25" s="55"/>
      <c r="E25" s="740" t="s">
        <v>1130</v>
      </c>
      <c r="F25" s="741"/>
      <c r="G25" s="741"/>
      <c r="H25" s="741"/>
      <c r="I25" s="741"/>
      <c r="J25" s="741"/>
      <c r="K25" s="741"/>
    </row>
    <row r="26" spans="2:11" s="17" customFormat="1" ht="36.75" customHeight="1">
      <c r="B26" s="714" t="s">
        <v>969</v>
      </c>
      <c r="C26" s="715"/>
      <c r="D26" s="55"/>
      <c r="E26" s="744" t="s">
        <v>1111</v>
      </c>
      <c r="F26" s="745"/>
      <c r="G26" s="745"/>
      <c r="H26" s="745"/>
      <c r="I26" s="745"/>
      <c r="J26" s="745"/>
      <c r="K26" s="745"/>
    </row>
    <row r="27" spans="2:11" s="17" customFormat="1" ht="36.75" customHeight="1">
      <c r="B27" s="713"/>
      <c r="C27" s="716"/>
      <c r="D27" s="55"/>
      <c r="E27" s="744" t="s">
        <v>1012</v>
      </c>
      <c r="F27" s="745"/>
      <c r="G27" s="745"/>
      <c r="H27" s="745"/>
      <c r="I27" s="745"/>
      <c r="J27" s="745"/>
      <c r="K27" s="745"/>
    </row>
    <row r="28" spans="2:11" s="17" customFormat="1" ht="36.75" customHeight="1">
      <c r="B28" s="713"/>
      <c r="C28" s="716"/>
      <c r="D28" s="55"/>
      <c r="E28" s="744" t="s">
        <v>1112</v>
      </c>
      <c r="F28" s="745"/>
      <c r="G28" s="745"/>
      <c r="H28" s="745"/>
      <c r="I28" s="745"/>
      <c r="J28" s="745"/>
      <c r="K28" s="745"/>
    </row>
    <row r="29" spans="2:11" s="17" customFormat="1" ht="36.75" customHeight="1">
      <c r="B29" s="713"/>
      <c r="C29" s="716"/>
      <c r="D29" s="55"/>
      <c r="E29" s="744" t="s">
        <v>1079</v>
      </c>
      <c r="F29" s="745"/>
      <c r="G29" s="745"/>
      <c r="H29" s="745"/>
      <c r="I29" s="745"/>
      <c r="J29" s="745"/>
      <c r="K29" s="745"/>
    </row>
    <row r="30" spans="2:11" s="17" customFormat="1" ht="36.75" customHeight="1">
      <c r="B30" s="713"/>
      <c r="C30" s="716"/>
      <c r="D30" s="55"/>
      <c r="E30" s="744" t="s">
        <v>1086</v>
      </c>
      <c r="F30" s="745"/>
      <c r="G30" s="745"/>
      <c r="H30" s="745"/>
      <c r="I30" s="745"/>
      <c r="J30" s="745"/>
      <c r="K30" s="745"/>
    </row>
    <row r="31" spans="2:11" s="17" customFormat="1" ht="36.75" customHeight="1">
      <c r="B31" s="742"/>
      <c r="C31" s="743"/>
      <c r="D31" s="55"/>
      <c r="E31" s="744" t="s">
        <v>1013</v>
      </c>
      <c r="F31" s="745"/>
      <c r="G31" s="745"/>
      <c r="H31" s="745"/>
      <c r="I31" s="745"/>
      <c r="J31" s="745"/>
      <c r="K31" s="745"/>
    </row>
    <row r="32" spans="2:11" s="17" customFormat="1" ht="22.5" customHeight="1">
      <c r="B32" s="714" t="s">
        <v>971</v>
      </c>
      <c r="C32" s="715"/>
      <c r="D32" s="55"/>
      <c r="E32" s="747" t="s">
        <v>998</v>
      </c>
      <c r="F32" s="748"/>
      <c r="G32" s="749"/>
      <c r="H32" s="750" t="s">
        <v>972</v>
      </c>
      <c r="I32" s="751"/>
      <c r="J32" s="751"/>
      <c r="K32" s="752"/>
    </row>
    <row r="33" spans="2:11" ht="259.5" customHeight="1">
      <c r="B33" s="713"/>
      <c r="C33" s="716"/>
      <c r="D33" s="484"/>
      <c r="E33" s="746" t="s">
        <v>974</v>
      </c>
      <c r="F33" s="746"/>
      <c r="G33" s="746"/>
      <c r="H33" s="753" t="s">
        <v>1131</v>
      </c>
      <c r="I33" s="754"/>
      <c r="J33" s="754"/>
      <c r="K33" s="754"/>
    </row>
    <row r="34" spans="2:11" ht="257.25" customHeight="1">
      <c r="B34" s="713"/>
      <c r="C34" s="716"/>
      <c r="D34" s="484"/>
      <c r="E34" s="746" t="s">
        <v>976</v>
      </c>
      <c r="F34" s="746"/>
      <c r="G34" s="746"/>
      <c r="H34" s="753" t="s">
        <v>1132</v>
      </c>
      <c r="I34" s="754"/>
      <c r="J34" s="754"/>
      <c r="K34" s="754"/>
    </row>
    <row r="35" spans="2:11" ht="261" customHeight="1">
      <c r="B35" s="713"/>
      <c r="C35" s="716"/>
      <c r="D35" s="484"/>
      <c r="E35" s="746" t="s">
        <v>977</v>
      </c>
      <c r="F35" s="746"/>
      <c r="G35" s="746"/>
      <c r="H35" s="753" t="s">
        <v>1131</v>
      </c>
      <c r="I35" s="754"/>
      <c r="J35" s="754"/>
      <c r="K35" s="754"/>
    </row>
    <row r="36" spans="2:11" ht="74.25" customHeight="1">
      <c r="B36" s="742"/>
      <c r="C36" s="743"/>
      <c r="D36" s="484"/>
      <c r="E36" s="746" t="s">
        <v>986</v>
      </c>
      <c r="F36" s="746"/>
      <c r="G36" s="746"/>
      <c r="H36" s="753" t="s">
        <v>1133</v>
      </c>
      <c r="I36" s="754"/>
      <c r="J36" s="754"/>
      <c r="K36" s="754"/>
    </row>
    <row r="37" spans="2:11"/>
    <row r="38" spans="2:11"/>
    <row r="39" spans="2:11" hidden="1"/>
    <row r="40" spans="2:11" hidden="1"/>
    <row r="41" spans="2:11" hidden="1"/>
    <row r="42" spans="2:11" hidden="1"/>
    <row r="43" spans="2:11" hidden="1"/>
    <row r="44" spans="2:11" hidden="1"/>
    <row r="45" spans="2:11" hidden="1"/>
    <row r="46" spans="2:11" hidden="1"/>
    <row r="47" spans="2:11" hidden="1"/>
    <row r="48" spans="2:11" hidden="1"/>
    <row r="49" hidden="1"/>
    <row r="50" hidden="1"/>
    <row r="51" hidden="1"/>
    <row r="52" hidden="1"/>
    <row r="53" hidden="1"/>
    <row r="54" hidden="1"/>
    <row r="55" hidden="1"/>
    <row r="56" hidden="1"/>
    <row r="57" hidden="1"/>
    <row r="58" hidden="1"/>
    <row r="59" hidden="1"/>
    <row r="60"/>
    <row r="61"/>
    <row r="62"/>
    <row r="63"/>
    <row r="64"/>
    <row r="65"/>
    <row r="66"/>
    <row r="67"/>
    <row r="68"/>
  </sheetData>
  <dataConsolidate>
    <dataRefs count="1">
      <dataRef ref="E33:E34" sheet="BD_Ref"/>
    </dataRefs>
  </dataConsolidate>
  <mergeCells count="50">
    <mergeCell ref="E35:G35"/>
    <mergeCell ref="E36:G36"/>
    <mergeCell ref="B32:C36"/>
    <mergeCell ref="E32:G32"/>
    <mergeCell ref="H32:K32"/>
    <mergeCell ref="H35:K35"/>
    <mergeCell ref="H36:K36"/>
    <mergeCell ref="E34:G34"/>
    <mergeCell ref="H34:K34"/>
    <mergeCell ref="E33:G33"/>
    <mergeCell ref="H33:K33"/>
    <mergeCell ref="B26:C31"/>
    <mergeCell ref="E27:K27"/>
    <mergeCell ref="E28:K28"/>
    <mergeCell ref="E29:K29"/>
    <mergeCell ref="E30:K30"/>
    <mergeCell ref="E31:K31"/>
    <mergeCell ref="E26:K26"/>
    <mergeCell ref="G23:K23"/>
    <mergeCell ref="G22:K22"/>
    <mergeCell ref="E23:F23"/>
    <mergeCell ref="B24:C24"/>
    <mergeCell ref="B25:C25"/>
    <mergeCell ref="E24:K24"/>
    <mergeCell ref="E25:K25"/>
    <mergeCell ref="E9:K9"/>
    <mergeCell ref="E11:K11"/>
    <mergeCell ref="E12:K12"/>
    <mergeCell ref="E13:K13"/>
    <mergeCell ref="B9:C9"/>
    <mergeCell ref="B11:C11"/>
    <mergeCell ref="B12:C12"/>
    <mergeCell ref="B13:C13"/>
    <mergeCell ref="B10:K10"/>
    <mergeCell ref="E14:K14"/>
    <mergeCell ref="B14:C14"/>
    <mergeCell ref="B19:B23"/>
    <mergeCell ref="E20:F21"/>
    <mergeCell ref="C20:C21"/>
    <mergeCell ref="E22:F22"/>
    <mergeCell ref="G21:K21"/>
    <mergeCell ref="B16:C18"/>
    <mergeCell ref="E18:K18"/>
    <mergeCell ref="E19:F19"/>
    <mergeCell ref="E17:K17"/>
    <mergeCell ref="E16:K16"/>
    <mergeCell ref="B15:C15"/>
    <mergeCell ref="E15:K15"/>
    <mergeCell ref="G19:K19"/>
    <mergeCell ref="G20:K20"/>
  </mergeCells>
  <phoneticPr fontId="0" type="noConversion"/>
  <dataValidations count="8">
    <dataValidation type="list" allowBlank="1" showInputMessage="1" showErrorMessage="1" sqref="G19:K19">
      <formula1>INDIRECT($D$19)</formula1>
    </dataValidation>
    <dataValidation type="list" allowBlank="1" showInputMessage="1" showErrorMessage="1" sqref="G20:K21">
      <formula1>INDIRECT($D$20)</formula1>
    </dataValidation>
    <dataValidation type="list" allowBlank="1" showInputMessage="1" showErrorMessage="1" sqref="E16:K18">
      <formula1>MACROPROCESOS</formula1>
    </dataValidation>
    <dataValidation type="list" allowBlank="1" showInputMessage="1" showErrorMessage="1" sqref="E13:K13">
      <formula1>OBJPDI</formula1>
    </dataValidation>
    <dataValidation type="list" allowBlank="1" showInputMessage="1" showErrorMessage="1" sqref="G23:K23">
      <formula1>INDIRECT($D$23)</formula1>
    </dataValidation>
    <dataValidation type="list" allowBlank="1" showInputMessage="1" showErrorMessage="1" sqref="C19 C20 C22 C23">
      <formula1>FACTORES</formula1>
    </dataValidation>
    <dataValidation type="list" allowBlank="1" showInputMessage="1" showErrorMessage="1" sqref="G22:K22">
      <formula1>INDIRECT($D$22)</formula1>
    </dataValidation>
    <dataValidation type="list" allowBlank="1" showInputMessage="1" showErrorMessage="1" sqref="E15:K15">
      <formula1>INDIRECT($L$13)</formula1>
    </dataValidation>
  </dataValidation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BD_Ref!$D$40:$D$56</xm:f>
          </x14:formula1>
          <xm:sqref>E33:G36</xm:sqref>
        </x14:dataValidation>
        <x14:dataValidation type="list" allowBlank="1" showInputMessage="1" showErrorMessage="1">
          <x14:formula1>
            <xm:f>BD_Ref!$C$58:$C$80</xm:f>
          </x14:formula1>
          <xm:sqref>E26:K31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8" tint="-0.499984740745262"/>
  </sheetPr>
  <dimension ref="A1:J41"/>
  <sheetViews>
    <sheetView showGridLines="0" showZeros="0" topLeftCell="B1" zoomScale="80" zoomScaleNormal="80" workbookViewId="0">
      <pane ySplit="7" topLeftCell="A8" activePane="bottomLeft" state="frozen"/>
      <selection pane="bottomLeft" activeCell="G7" sqref="G7"/>
    </sheetView>
  </sheetViews>
  <sheetFormatPr baseColWidth="10" defaultColWidth="0" defaultRowHeight="16.5" zeroHeight="1"/>
  <cols>
    <col min="1" max="1" width="11.85546875" style="2" customWidth="1"/>
    <col min="2" max="2" width="28.85546875" style="2" customWidth="1"/>
    <col min="3" max="3" width="14.140625" style="2" customWidth="1"/>
    <col min="4" max="4" width="27.28515625" style="2" customWidth="1"/>
    <col min="5" max="8" width="14.140625" style="2" customWidth="1"/>
    <col min="9" max="9" width="45.28515625" style="2" customWidth="1"/>
    <col min="10" max="10" width="11.42578125" style="2" customWidth="1"/>
    <col min="11" max="16384" width="11.42578125" style="2" hidden="1"/>
  </cols>
  <sheetData>
    <row r="1" spans="1:10" s="4" customFormat="1" ht="15">
      <c r="A1" s="306"/>
      <c r="B1" s="306"/>
      <c r="C1" s="306"/>
      <c r="D1" s="306"/>
      <c r="E1" s="306"/>
      <c r="F1" s="306"/>
      <c r="G1" s="306"/>
      <c r="H1" s="306"/>
      <c r="I1" s="306"/>
      <c r="J1" s="306"/>
    </row>
    <row r="2" spans="1:10" s="4" customFormat="1" ht="15">
      <c r="A2" s="306"/>
      <c r="B2" s="320"/>
      <c r="C2" s="320"/>
      <c r="D2" s="320"/>
      <c r="E2" s="320"/>
      <c r="F2" s="320"/>
      <c r="G2" s="320"/>
      <c r="H2" s="313" t="s">
        <v>1</v>
      </c>
      <c r="I2" s="314" t="s">
        <v>6</v>
      </c>
      <c r="J2" s="306"/>
    </row>
    <row r="3" spans="1:10" s="4" customFormat="1" ht="15">
      <c r="A3" s="306"/>
      <c r="B3" s="320"/>
      <c r="C3" s="320"/>
      <c r="D3" s="320"/>
      <c r="E3" s="320"/>
      <c r="F3" s="320"/>
      <c r="G3" s="320"/>
      <c r="H3" s="315" t="s">
        <v>3</v>
      </c>
      <c r="I3" s="316">
        <v>7</v>
      </c>
      <c r="J3" s="306"/>
    </row>
    <row r="4" spans="1:10" s="4" customFormat="1" ht="15">
      <c r="A4" s="306"/>
      <c r="B4" s="320"/>
      <c r="C4" s="320"/>
      <c r="D4" s="320"/>
      <c r="E4" s="320"/>
      <c r="F4" s="320"/>
      <c r="G4" s="320"/>
      <c r="H4" s="313" t="s">
        <v>4</v>
      </c>
      <c r="I4" s="317">
        <v>44250</v>
      </c>
      <c r="J4" s="306"/>
    </row>
    <row r="5" spans="1:10" s="4" customFormat="1" ht="15">
      <c r="A5" s="306"/>
      <c r="B5" s="306"/>
      <c r="C5" s="306"/>
      <c r="D5" s="306"/>
      <c r="E5" s="306"/>
      <c r="F5" s="306"/>
      <c r="G5" s="306"/>
      <c r="H5" s="313" t="s">
        <v>5</v>
      </c>
      <c r="I5" s="314" t="s">
        <v>77</v>
      </c>
      <c r="J5" s="306"/>
    </row>
    <row r="6" spans="1:10" s="4" customFormat="1" ht="15">
      <c r="A6" s="306"/>
      <c r="B6" s="321"/>
      <c r="C6" s="322"/>
      <c r="D6" s="322"/>
      <c r="E6" s="322"/>
      <c r="F6" s="322"/>
      <c r="G6" s="322"/>
      <c r="H6" s="322"/>
      <c r="I6" s="322"/>
      <c r="J6" s="306"/>
    </row>
    <row r="7" spans="1:10" s="4" customFormat="1" ht="48.75" customHeight="1">
      <c r="A7" s="306"/>
      <c r="B7" s="321"/>
      <c r="C7" s="322"/>
      <c r="D7" s="322"/>
      <c r="E7" s="322"/>
      <c r="F7" s="322"/>
      <c r="G7" s="322"/>
      <c r="H7" s="322"/>
      <c r="I7" s="322"/>
      <c r="J7" s="306"/>
    </row>
    <row r="8" spans="1:10"/>
    <row r="9" spans="1:10" ht="30.75" customHeight="1">
      <c r="B9" s="764" t="s">
        <v>935</v>
      </c>
      <c r="C9" s="765"/>
      <c r="D9" s="755" t="str">
        <f>'PDI-01'!E13</f>
        <v>Gestión del contexto y visibilidad nacional e internacional</v>
      </c>
      <c r="E9" s="756"/>
      <c r="F9" s="756"/>
      <c r="G9" s="756"/>
      <c r="H9" s="756"/>
      <c r="I9" s="757"/>
    </row>
    <row r="10" spans="1:10" ht="6.75" customHeight="1">
      <c r="B10" s="19"/>
      <c r="C10" s="20"/>
      <c r="D10" s="20"/>
      <c r="E10" s="20"/>
      <c r="F10" s="20"/>
      <c r="G10" s="20"/>
      <c r="H10" s="20"/>
      <c r="I10" s="20"/>
    </row>
    <row r="11" spans="1:10" ht="31.5" customHeight="1">
      <c r="B11" s="764" t="s">
        <v>967</v>
      </c>
      <c r="C11" s="765"/>
      <c r="D11" s="755" t="str">
        <f>'PDI-01'!E15</f>
        <v>Procesos asociados al desarrollo sostenible, la competitividad y la movilización social</v>
      </c>
      <c r="E11" s="756"/>
      <c r="F11" s="756"/>
      <c r="G11" s="756"/>
      <c r="H11" s="756"/>
      <c r="I11" s="757"/>
    </row>
    <row r="12" spans="1:10" ht="6.75" customHeight="1">
      <c r="B12" s="19"/>
      <c r="C12" s="20"/>
      <c r="D12" s="20"/>
      <c r="E12" s="20"/>
      <c r="F12" s="20"/>
      <c r="G12" s="20"/>
      <c r="H12" s="20"/>
      <c r="I12" s="20"/>
    </row>
    <row r="13" spans="1:10" ht="31.5" customHeight="1">
      <c r="B13" s="764" t="s">
        <v>12</v>
      </c>
      <c r="C13" s="765"/>
      <c r="D13" s="772" t="str">
        <f>'PDI-01'!E11</f>
        <v>Movilización Social para la articulación de capacidades en el territorio (PDI2028 – GCV - 26)</v>
      </c>
      <c r="E13" s="772"/>
      <c r="F13" s="772"/>
      <c r="G13" s="772"/>
      <c r="H13" s="772"/>
      <c r="I13" s="772"/>
    </row>
    <row r="14" spans="1:10" ht="16.5" customHeight="1">
      <c r="B14" s="1"/>
      <c r="C14" s="1"/>
      <c r="D14" s="1"/>
      <c r="E14" s="1"/>
      <c r="F14" s="1"/>
      <c r="G14" s="1"/>
      <c r="H14" s="1"/>
    </row>
    <row r="15" spans="1:10" ht="12.75" customHeight="1"/>
    <row r="16" spans="1:10" ht="189" customHeight="1">
      <c r="B16" s="402" t="s">
        <v>24</v>
      </c>
      <c r="C16" s="769" t="s">
        <v>1021</v>
      </c>
      <c r="D16" s="770"/>
      <c r="E16" s="770"/>
      <c r="F16" s="770"/>
      <c r="G16" s="770"/>
      <c r="H16" s="770"/>
      <c r="I16" s="771"/>
    </row>
    <row r="17" spans="2:9" ht="36" customHeight="1">
      <c r="B17" s="735" t="s">
        <v>28</v>
      </c>
      <c r="C17" s="735"/>
      <c r="D17" s="735"/>
      <c r="E17" s="735"/>
      <c r="F17" s="735"/>
      <c r="G17" s="735"/>
      <c r="H17" s="735"/>
      <c r="I17" s="735"/>
    </row>
    <row r="18" spans="2:9" ht="16.5" customHeight="1">
      <c r="B18" s="711" t="s">
        <v>778</v>
      </c>
      <c r="C18" s="773" t="s">
        <v>779</v>
      </c>
      <c r="D18" s="774"/>
      <c r="E18" s="773" t="s">
        <v>780</v>
      </c>
      <c r="F18" s="775"/>
      <c r="G18" s="774"/>
      <c r="H18" s="773" t="s">
        <v>781</v>
      </c>
      <c r="I18" s="774"/>
    </row>
    <row r="19" spans="2:9" ht="59.25" customHeight="1">
      <c r="B19" s="712"/>
      <c r="C19" s="776" t="s">
        <v>1088</v>
      </c>
      <c r="D19" s="777"/>
      <c r="E19" s="760" t="s">
        <v>1134</v>
      </c>
      <c r="F19" s="761"/>
      <c r="G19" s="762"/>
      <c r="H19" s="760" t="s">
        <v>1135</v>
      </c>
      <c r="I19" s="763"/>
    </row>
    <row r="20" spans="2:9" ht="83.25" customHeight="1">
      <c r="B20" s="712"/>
      <c r="C20" s="778"/>
      <c r="D20" s="779"/>
      <c r="E20" s="760" t="s">
        <v>1136</v>
      </c>
      <c r="F20" s="761"/>
      <c r="G20" s="762"/>
      <c r="H20" s="758" t="s">
        <v>1080</v>
      </c>
      <c r="I20" s="759"/>
    </row>
    <row r="21" spans="2:9" ht="87.75" customHeight="1">
      <c r="B21" s="712"/>
      <c r="C21" s="778"/>
      <c r="D21" s="779"/>
      <c r="E21" s="760" t="s">
        <v>1137</v>
      </c>
      <c r="F21" s="761"/>
      <c r="G21" s="762"/>
      <c r="H21" s="758" t="s">
        <v>1138</v>
      </c>
      <c r="I21" s="759"/>
    </row>
    <row r="22" spans="2:9" ht="69.75" customHeight="1">
      <c r="B22" s="712"/>
      <c r="C22" s="778"/>
      <c r="D22" s="779"/>
      <c r="E22" s="760" t="s">
        <v>1062</v>
      </c>
      <c r="F22" s="761"/>
      <c r="G22" s="762"/>
      <c r="H22" s="758" t="s">
        <v>1139</v>
      </c>
      <c r="I22" s="783"/>
    </row>
    <row r="23" spans="2:9">
      <c r="B23" s="712"/>
      <c r="C23" s="778"/>
      <c r="D23" s="779"/>
      <c r="E23" s="773" t="s">
        <v>782</v>
      </c>
      <c r="F23" s="775"/>
      <c r="G23" s="774"/>
      <c r="H23" s="773" t="s">
        <v>783</v>
      </c>
      <c r="I23" s="774"/>
    </row>
    <row r="24" spans="2:9" ht="44.25" customHeight="1">
      <c r="B24" s="712"/>
      <c r="C24" s="778"/>
      <c r="D24" s="779"/>
      <c r="E24" s="780" t="s">
        <v>1038</v>
      </c>
      <c r="F24" s="781"/>
      <c r="G24" s="782"/>
      <c r="H24" s="780" t="s">
        <v>1140</v>
      </c>
      <c r="I24" s="782"/>
    </row>
    <row r="25" spans="2:9" ht="63.75" customHeight="1">
      <c r="B25" s="712"/>
      <c r="C25" s="778"/>
      <c r="D25" s="779"/>
      <c r="E25" s="780" t="s">
        <v>1141</v>
      </c>
      <c r="F25" s="781"/>
      <c r="G25" s="782"/>
      <c r="H25" s="780" t="s">
        <v>1142</v>
      </c>
      <c r="I25" s="782"/>
    </row>
    <row r="26" spans="2:9" ht="105.75" customHeight="1">
      <c r="B26" s="712"/>
      <c r="C26" s="778"/>
      <c r="D26" s="779"/>
      <c r="E26" s="780" t="s">
        <v>1143</v>
      </c>
      <c r="F26" s="781"/>
      <c r="G26" s="782"/>
      <c r="H26" s="780" t="s">
        <v>1144</v>
      </c>
      <c r="I26" s="782"/>
    </row>
    <row r="27" spans="2:9" ht="99" customHeight="1">
      <c r="B27" s="712"/>
      <c r="C27" s="778"/>
      <c r="D27" s="779"/>
      <c r="E27" s="780" t="s">
        <v>1145</v>
      </c>
      <c r="F27" s="781"/>
      <c r="G27" s="782"/>
      <c r="H27" s="780" t="s">
        <v>1146</v>
      </c>
      <c r="I27" s="782"/>
    </row>
    <row r="28" spans="2:9" ht="408.75" customHeight="1">
      <c r="B28" s="397" t="s">
        <v>968</v>
      </c>
      <c r="C28" s="766" t="s">
        <v>1046</v>
      </c>
      <c r="D28" s="767"/>
      <c r="E28" s="767"/>
      <c r="F28" s="767"/>
      <c r="G28" s="767"/>
      <c r="H28" s="767"/>
      <c r="I28" s="767"/>
    </row>
    <row r="29" spans="2:9" ht="91.5" customHeight="1">
      <c r="B29" s="397" t="s">
        <v>29</v>
      </c>
      <c r="C29" s="766" t="s">
        <v>1037</v>
      </c>
      <c r="D29" s="767"/>
      <c r="E29" s="767"/>
      <c r="F29" s="767"/>
      <c r="G29" s="767"/>
      <c r="H29" s="767"/>
      <c r="I29" s="767"/>
    </row>
    <row r="30" spans="2:9" ht="203.25" customHeight="1">
      <c r="B30" s="401" t="s">
        <v>26</v>
      </c>
      <c r="C30" s="758" t="s">
        <v>1083</v>
      </c>
      <c r="D30" s="768"/>
      <c r="E30" s="768"/>
      <c r="F30" s="768"/>
      <c r="G30" s="768"/>
      <c r="H30" s="768"/>
      <c r="I30" s="759"/>
    </row>
    <row r="31" spans="2:9" ht="73.5" customHeight="1">
      <c r="B31" s="397" t="s">
        <v>30</v>
      </c>
      <c r="C31" s="753" t="s">
        <v>1024</v>
      </c>
      <c r="D31" s="754"/>
      <c r="E31" s="754"/>
      <c r="F31" s="754"/>
      <c r="G31" s="754"/>
      <c r="H31" s="754"/>
      <c r="I31" s="754"/>
    </row>
    <row r="32" spans="2:9" ht="33" customHeight="1"/>
    <row r="33" hidden="1"/>
    <row r="34" hidden="1"/>
    <row r="35" hidden="1"/>
    <row r="36" hidden="1"/>
    <row r="37"/>
    <row r="38"/>
    <row r="39"/>
    <row r="40"/>
    <row r="41"/>
  </sheetData>
  <sheetProtection formatCells="0"/>
  <mergeCells count="35">
    <mergeCell ref="E27:G27"/>
    <mergeCell ref="H24:I24"/>
    <mergeCell ref="H25:I25"/>
    <mergeCell ref="H26:I26"/>
    <mergeCell ref="E22:G22"/>
    <mergeCell ref="H27:I27"/>
    <mergeCell ref="E26:G26"/>
    <mergeCell ref="H22:I22"/>
    <mergeCell ref="E23:G23"/>
    <mergeCell ref="H23:I23"/>
    <mergeCell ref="E24:G24"/>
    <mergeCell ref="E25:G25"/>
    <mergeCell ref="C31:I31"/>
    <mergeCell ref="B9:C9"/>
    <mergeCell ref="B13:C13"/>
    <mergeCell ref="B17:I17"/>
    <mergeCell ref="C28:I28"/>
    <mergeCell ref="C29:I29"/>
    <mergeCell ref="C30:I30"/>
    <mergeCell ref="C16:I16"/>
    <mergeCell ref="D9:I9"/>
    <mergeCell ref="D13:I13"/>
    <mergeCell ref="C18:D18"/>
    <mergeCell ref="E18:G18"/>
    <mergeCell ref="H18:I18"/>
    <mergeCell ref="B18:B27"/>
    <mergeCell ref="C19:D27"/>
    <mergeCell ref="B11:C11"/>
    <mergeCell ref="D11:I11"/>
    <mergeCell ref="H20:I20"/>
    <mergeCell ref="E21:G21"/>
    <mergeCell ref="H21:I21"/>
    <mergeCell ref="E19:G19"/>
    <mergeCell ref="H19:I19"/>
    <mergeCell ref="E20:G20"/>
  </mergeCells>
  <phoneticPr fontId="0" type="noConversion"/>
  <pageMargins left="0.70866141732283472" right="0.70866141732283472" top="0.74803149606299213" bottom="0.74803149606299213" header="0.31496062992125984" footer="0.31496062992125984"/>
  <pageSetup paperSize="9" scale="95" orientation="portrait" r:id="rId1"/>
  <colBreaks count="1" manualBreakCount="1">
    <brk id="9" max="1048575" man="1"/>
  </colBreaks>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theme="8" tint="-0.499984740745262"/>
  </sheetPr>
  <dimension ref="A1:X1048576"/>
  <sheetViews>
    <sheetView showGridLines="0" topLeftCell="A184" zoomScale="70" zoomScaleNormal="70" workbookViewId="0">
      <selection activeCell="E192" sqref="E192:F192"/>
    </sheetView>
  </sheetViews>
  <sheetFormatPr baseColWidth="10" defaultColWidth="0" defaultRowHeight="15" zeroHeight="1"/>
  <cols>
    <col min="1" max="1" width="6.7109375" style="7" customWidth="1"/>
    <col min="2" max="2" width="8.140625" style="7" customWidth="1"/>
    <col min="3" max="3" width="3.42578125" style="7" customWidth="1"/>
    <col min="4" max="4" width="43.5703125" style="6" customWidth="1"/>
    <col min="5" max="5" width="48.85546875" style="7" customWidth="1"/>
    <col min="6" max="6" width="44.7109375" style="7" customWidth="1"/>
    <col min="7" max="7" width="51.85546875" style="7" customWidth="1"/>
    <col min="8" max="8" width="37.42578125" style="7" customWidth="1"/>
    <col min="9" max="9" width="34.5703125" style="7" customWidth="1"/>
    <col min="10" max="13" width="27.42578125" style="7" customWidth="1"/>
    <col min="14" max="14" width="19.42578125" style="7" customWidth="1"/>
    <col min="15" max="15" width="21.85546875" style="7" customWidth="1"/>
    <col min="16" max="16" width="37.42578125" style="7" customWidth="1"/>
    <col min="17" max="17" width="38.5703125" style="7" customWidth="1"/>
    <col min="18" max="18" width="48.85546875" style="7" customWidth="1"/>
    <col min="19" max="19" width="31" style="7" customWidth="1"/>
    <col min="20" max="20" width="12.7109375" style="7" customWidth="1"/>
    <col min="21" max="21" width="11.42578125" style="7" hidden="1" customWidth="1"/>
    <col min="22" max="24" width="0" style="7" hidden="1" customWidth="1"/>
    <col min="25" max="16384" width="11.42578125" style="7" hidden="1"/>
  </cols>
  <sheetData>
    <row r="1" spans="1:20" s="4" customFormat="1">
      <c r="A1" s="306"/>
      <c r="B1" s="306"/>
      <c r="C1" s="306"/>
      <c r="D1" s="323"/>
      <c r="E1" s="306"/>
      <c r="F1" s="306"/>
      <c r="G1" s="306"/>
      <c r="H1" s="306"/>
      <c r="I1" s="306"/>
      <c r="J1" s="306"/>
      <c r="K1" s="306"/>
      <c r="L1" s="306"/>
      <c r="M1" s="306"/>
      <c r="N1" s="306"/>
      <c r="O1" s="306"/>
      <c r="P1" s="306"/>
      <c r="Q1" s="306"/>
      <c r="R1" s="306"/>
      <c r="S1" s="306"/>
      <c r="T1" s="306"/>
    </row>
    <row r="2" spans="1:20" s="4" customFormat="1">
      <c r="A2" s="306"/>
      <c r="B2" s="306"/>
      <c r="C2" s="306"/>
      <c r="D2" s="320"/>
      <c r="E2" s="320"/>
      <c r="F2" s="320"/>
      <c r="G2" s="306"/>
      <c r="H2" s="306"/>
      <c r="I2" s="313" t="s">
        <v>1</v>
      </c>
      <c r="J2" s="314" t="s">
        <v>6</v>
      </c>
      <c r="K2" s="602"/>
      <c r="L2" s="306"/>
      <c r="M2" s="306"/>
      <c r="N2" s="306"/>
      <c r="O2" s="306"/>
      <c r="P2" s="306"/>
      <c r="Q2" s="306"/>
      <c r="R2" s="306"/>
      <c r="S2" s="306"/>
      <c r="T2" s="306"/>
    </row>
    <row r="3" spans="1:20" s="4" customFormat="1">
      <c r="A3" s="306"/>
      <c r="B3" s="306"/>
      <c r="C3" s="306"/>
      <c r="D3" s="320"/>
      <c r="E3" s="320"/>
      <c r="F3" s="320"/>
      <c r="G3" s="306"/>
      <c r="H3" s="306"/>
      <c r="I3" s="315" t="s">
        <v>3</v>
      </c>
      <c r="J3" s="316">
        <v>7</v>
      </c>
      <c r="K3" s="602"/>
      <c r="L3" s="306"/>
      <c r="M3" s="306"/>
      <c r="N3" s="306"/>
      <c r="O3" s="306"/>
      <c r="P3" s="306"/>
      <c r="Q3" s="306"/>
      <c r="R3" s="306"/>
      <c r="S3" s="306"/>
      <c r="T3" s="306"/>
    </row>
    <row r="4" spans="1:20" s="4" customFormat="1">
      <c r="A4" s="306"/>
      <c r="B4" s="306"/>
      <c r="C4" s="306"/>
      <c r="D4" s="320"/>
      <c r="E4" s="320"/>
      <c r="F4" s="320"/>
      <c r="G4" s="306"/>
      <c r="H4" s="306"/>
      <c r="I4" s="313" t="s">
        <v>4</v>
      </c>
      <c r="J4" s="317">
        <v>44250</v>
      </c>
      <c r="K4" s="603"/>
      <c r="L4" s="306"/>
      <c r="M4" s="306"/>
      <c r="N4" s="306"/>
      <c r="O4" s="306"/>
      <c r="P4" s="306"/>
      <c r="Q4" s="306"/>
      <c r="R4" s="306"/>
      <c r="S4" s="306"/>
      <c r="T4" s="306"/>
    </row>
    <row r="5" spans="1:20" s="4" customFormat="1">
      <c r="A5" s="306"/>
      <c r="B5" s="306"/>
      <c r="C5" s="306"/>
      <c r="D5" s="323"/>
      <c r="E5" s="306"/>
      <c r="F5" s="306"/>
      <c r="G5" s="306"/>
      <c r="H5" s="306"/>
      <c r="I5" s="313" t="s">
        <v>5</v>
      </c>
      <c r="J5" s="314" t="s">
        <v>78</v>
      </c>
      <c r="K5" s="602"/>
      <c r="L5" s="306"/>
      <c r="M5" s="306"/>
      <c r="N5" s="306"/>
      <c r="O5" s="306"/>
      <c r="P5" s="306"/>
      <c r="Q5" s="306"/>
      <c r="R5" s="306"/>
      <c r="S5" s="306"/>
      <c r="T5" s="306"/>
    </row>
    <row r="6" spans="1:20" s="4" customFormat="1">
      <c r="A6" s="306"/>
      <c r="B6" s="306"/>
      <c r="C6" s="306"/>
      <c r="D6" s="323"/>
      <c r="E6" s="306"/>
      <c r="F6" s="306"/>
      <c r="G6" s="306"/>
      <c r="H6" s="306"/>
      <c r="I6" s="306"/>
      <c r="J6" s="306"/>
      <c r="K6" s="306"/>
      <c r="L6" s="306"/>
      <c r="M6" s="306"/>
      <c r="N6" s="306"/>
      <c r="O6" s="306"/>
      <c r="P6" s="306"/>
      <c r="Q6" s="306"/>
      <c r="R6" s="306"/>
      <c r="S6" s="306"/>
      <c r="T6" s="306"/>
    </row>
    <row r="7" spans="1:20" s="4" customFormat="1" ht="30" customHeight="1">
      <c r="A7" s="306"/>
      <c r="B7" s="306"/>
      <c r="C7" s="306"/>
      <c r="D7" s="323"/>
      <c r="E7" s="321"/>
      <c r="F7" s="321"/>
      <c r="G7" s="321"/>
      <c r="H7" s="321"/>
      <c r="I7" s="321"/>
      <c r="J7" s="321"/>
      <c r="K7" s="321"/>
      <c r="L7" s="321"/>
      <c r="M7" s="321"/>
      <c r="N7" s="321"/>
      <c r="O7" s="321"/>
      <c r="P7" s="321"/>
      <c r="Q7" s="321"/>
      <c r="R7" s="324"/>
      <c r="S7" s="306"/>
      <c r="T7" s="306"/>
    </row>
    <row r="8" spans="1:20" ht="27.75" customHeight="1"/>
    <row r="9" spans="1:20" s="22" customFormat="1" ht="30.95" customHeight="1">
      <c r="B9" s="764" t="s">
        <v>936</v>
      </c>
      <c r="C9" s="764"/>
      <c r="D9" s="764"/>
      <c r="E9" s="772" t="str">
        <f>'PDI-01'!E13</f>
        <v>Gestión del contexto y visibilidad nacional e internacional</v>
      </c>
      <c r="F9" s="772"/>
      <c r="G9" s="772"/>
      <c r="H9" s="21"/>
      <c r="I9" s="21"/>
      <c r="J9" s="21"/>
      <c r="K9" s="21"/>
      <c r="L9" s="21"/>
      <c r="M9" s="21"/>
      <c r="N9" s="21"/>
      <c r="O9" s="21"/>
      <c r="P9" s="21"/>
      <c r="Q9" s="21"/>
      <c r="R9" s="21"/>
      <c r="S9" s="21"/>
    </row>
    <row r="10" spans="1:20" s="22" customFormat="1" ht="6.75" customHeight="1">
      <c r="B10" s="23"/>
      <c r="C10" s="23"/>
      <c r="D10" s="24"/>
      <c r="E10" s="23"/>
      <c r="F10" s="23"/>
      <c r="G10" s="23"/>
      <c r="H10" s="23"/>
      <c r="I10" s="23"/>
      <c r="J10" s="23"/>
      <c r="K10" s="23"/>
      <c r="L10" s="23"/>
      <c r="M10" s="23"/>
      <c r="N10" s="23"/>
      <c r="O10" s="23"/>
      <c r="P10" s="23"/>
      <c r="Q10" s="23"/>
      <c r="R10" s="23"/>
      <c r="S10" s="23"/>
    </row>
    <row r="11" spans="1:20" s="22" customFormat="1" ht="30.95" customHeight="1">
      <c r="B11" s="764" t="s">
        <v>967</v>
      </c>
      <c r="C11" s="764"/>
      <c r="D11" s="764"/>
      <c r="E11" s="772" t="str">
        <f>'PDI-01'!E15</f>
        <v>Procesos asociados al desarrollo sostenible, la competitividad y la movilización social</v>
      </c>
      <c r="F11" s="772"/>
      <c r="G11" s="772"/>
      <c r="H11" s="23"/>
      <c r="I11" s="23"/>
      <c r="J11" s="23"/>
      <c r="K11" s="23"/>
      <c r="L11" s="23"/>
      <c r="M11" s="23"/>
      <c r="N11" s="23"/>
      <c r="O11" s="23"/>
      <c r="P11" s="23"/>
      <c r="Q11" s="23"/>
      <c r="R11" s="23"/>
      <c r="S11" s="23"/>
    </row>
    <row r="12" spans="1:20" s="22" customFormat="1" ht="6.75" customHeight="1">
      <c r="B12" s="23"/>
      <c r="C12" s="23"/>
      <c r="D12" s="24"/>
      <c r="E12" s="23"/>
      <c r="F12" s="23"/>
      <c r="G12" s="23"/>
      <c r="H12" s="23"/>
      <c r="I12" s="23"/>
      <c r="J12" s="23"/>
      <c r="K12" s="23"/>
      <c r="L12" s="23"/>
      <c r="M12" s="23"/>
      <c r="N12" s="23"/>
      <c r="O12" s="23"/>
      <c r="P12" s="23"/>
      <c r="Q12" s="23"/>
      <c r="R12" s="23"/>
      <c r="S12" s="23"/>
    </row>
    <row r="13" spans="1:20" s="22" customFormat="1" ht="30.95" customHeight="1">
      <c r="B13" s="813" t="s">
        <v>33</v>
      </c>
      <c r="C13" s="813"/>
      <c r="D13" s="813"/>
      <c r="E13" s="772" t="str">
        <f>'PDI-01'!E11</f>
        <v>Movilización Social para la articulación de capacidades en el territorio (PDI2028 – GCV - 26)</v>
      </c>
      <c r="F13" s="772"/>
      <c r="G13" s="772"/>
      <c r="H13" s="21"/>
      <c r="I13" s="21"/>
      <c r="J13" s="21"/>
      <c r="K13" s="21"/>
      <c r="L13" s="21"/>
      <c r="M13" s="21"/>
      <c r="N13" s="21"/>
      <c r="O13" s="21"/>
      <c r="P13" s="21"/>
      <c r="Q13" s="21"/>
      <c r="R13" s="21"/>
      <c r="S13" s="21"/>
    </row>
    <row r="14" spans="1:20" s="22" customFormat="1" ht="16.5">
      <c r="B14" s="404"/>
      <c r="C14" s="404"/>
      <c r="D14" s="404"/>
      <c r="E14" s="403"/>
      <c r="F14" s="403"/>
      <c r="G14" s="403"/>
      <c r="H14" s="21"/>
      <c r="I14" s="21"/>
      <c r="J14" s="21"/>
      <c r="K14" s="21"/>
      <c r="L14" s="21"/>
      <c r="M14" s="21"/>
      <c r="N14" s="21"/>
      <c r="O14" s="21"/>
      <c r="P14" s="21"/>
      <c r="Q14" s="21"/>
      <c r="R14" s="21"/>
      <c r="S14" s="21"/>
    </row>
    <row r="15" spans="1:20" s="22" customFormat="1" ht="16.5">
      <c r="B15" s="404"/>
      <c r="C15" s="404"/>
      <c r="D15" s="404"/>
      <c r="E15" s="403"/>
      <c r="F15" s="403"/>
      <c r="G15" s="403"/>
      <c r="H15" s="21"/>
      <c r="I15" s="21"/>
      <c r="J15" s="21"/>
      <c r="K15" s="21"/>
      <c r="L15" s="21"/>
      <c r="M15" s="21"/>
      <c r="N15" s="21"/>
      <c r="O15" s="21"/>
      <c r="P15" s="21"/>
      <c r="Q15" s="21"/>
      <c r="R15" s="21"/>
      <c r="S15" s="21"/>
    </row>
    <row r="16" spans="1:20" s="22" customFormat="1" ht="70.5" customHeight="1">
      <c r="B16" s="404"/>
      <c r="C16" s="404"/>
      <c r="D16" s="400" t="s">
        <v>785</v>
      </c>
      <c r="E16" s="815" t="str">
        <f>'PDI-02'!C19</f>
        <v>Baja efectividad en la gestión pública y en  la generación de alianzas estratégicas, que garanticen una efectiva  incidencia en Políticas Publicas y Proyectos Estructurales de alto impacto, que  consoliden una sociedad y economía basadas en el conocimiento.</v>
      </c>
      <c r="F16" s="815"/>
      <c r="G16" s="397" t="s">
        <v>784</v>
      </c>
      <c r="H16" s="766" t="s">
        <v>1084</v>
      </c>
      <c r="I16" s="766"/>
      <c r="J16" s="766"/>
      <c r="K16" s="766"/>
      <c r="L16" s="766"/>
      <c r="M16" s="766"/>
      <c r="N16" s="766"/>
      <c r="O16" s="766"/>
      <c r="P16" s="494"/>
      <c r="Q16" s="21"/>
      <c r="R16" s="21"/>
      <c r="S16" s="21"/>
    </row>
    <row r="17" spans="2:21" s="22" customFormat="1" ht="32.25" customHeight="1">
      <c r="B17" s="404"/>
      <c r="C17" s="404"/>
      <c r="D17" s="390" t="s">
        <v>786</v>
      </c>
      <c r="E17" s="815" t="str">
        <f>'PDI-02'!E19</f>
        <v>Débil articulación de las instituciones de educación superior para la incidencia en los índices de cobertura y calidad en la región.</v>
      </c>
      <c r="F17" s="815"/>
      <c r="G17" s="326" t="s">
        <v>790</v>
      </c>
      <c r="H17" s="767" t="s">
        <v>1061</v>
      </c>
      <c r="I17" s="767"/>
      <c r="J17" s="767"/>
      <c r="K17" s="767"/>
      <c r="L17" s="767"/>
      <c r="M17" s="767"/>
      <c r="N17" s="767"/>
      <c r="O17" s="767"/>
      <c r="P17" s="494"/>
      <c r="Q17" s="21"/>
      <c r="R17" s="21"/>
      <c r="S17" s="21"/>
    </row>
    <row r="18" spans="2:21" s="22" customFormat="1" ht="49.5" customHeight="1">
      <c r="B18" s="404"/>
      <c r="C18" s="404"/>
      <c r="D18" s="390" t="s">
        <v>787</v>
      </c>
      <c r="E18" s="815" t="str">
        <f>'PDI-02'!E20</f>
        <v>Bajos niveles de participación de la población estudiantil y algunos docentes, sobre las posibilidades de incidir en las Políticas Públicas y en la formulación de proyectos estructurales de alto impacto social.</v>
      </c>
      <c r="F18" s="815"/>
      <c r="G18" s="326" t="s">
        <v>791</v>
      </c>
      <c r="H18" s="766" t="s">
        <v>1147</v>
      </c>
      <c r="I18" s="767"/>
      <c r="J18" s="767"/>
      <c r="K18" s="767"/>
      <c r="L18" s="767"/>
      <c r="M18" s="767"/>
      <c r="N18" s="767"/>
      <c r="O18" s="767"/>
      <c r="P18" s="494"/>
      <c r="Q18" s="21"/>
      <c r="R18" s="21"/>
      <c r="S18" s="21"/>
    </row>
    <row r="19" spans="2:21" s="22" customFormat="1" ht="41.25" customHeight="1">
      <c r="B19" s="404"/>
      <c r="C19" s="404"/>
      <c r="D19" s="390" t="s">
        <v>788</v>
      </c>
      <c r="E19" s="815" t="str">
        <f>'PDI-02'!E21</f>
        <v>Relaciones ineficientes entre todos los actores  del Departamento de Risaralda en articulación con la academia, para la generación de proyectos estructurales de alto impacto y Políticas Públicas.</v>
      </c>
      <c r="F19" s="815"/>
      <c r="G19" s="326" t="s">
        <v>792</v>
      </c>
      <c r="H19" s="766" t="s">
        <v>1060</v>
      </c>
      <c r="I19" s="767"/>
      <c r="J19" s="767"/>
      <c r="K19" s="767"/>
      <c r="L19" s="767"/>
      <c r="M19" s="767"/>
      <c r="N19" s="767"/>
      <c r="O19" s="767"/>
      <c r="P19" s="494"/>
      <c r="Q19" s="21"/>
      <c r="R19" s="21"/>
      <c r="S19" s="21"/>
    </row>
    <row r="20" spans="2:21" s="22" customFormat="1" ht="39.75" customHeight="1">
      <c r="B20" s="404"/>
      <c r="C20" s="404"/>
      <c r="D20" s="390" t="s">
        <v>789</v>
      </c>
      <c r="E20" s="815" t="str">
        <f>'PDI-02'!E22</f>
        <v>Desarticulación de los actores que aportan a la transformación productiva del territorio desde la investigación, innovación y el desarrollo tecnológico.</v>
      </c>
      <c r="F20" s="815"/>
      <c r="G20" s="326" t="s">
        <v>793</v>
      </c>
      <c r="H20" s="758" t="s">
        <v>1063</v>
      </c>
      <c r="I20" s="817"/>
      <c r="J20" s="817"/>
      <c r="K20" s="817"/>
      <c r="L20" s="817"/>
      <c r="M20" s="817"/>
      <c r="N20" s="817"/>
      <c r="O20" s="783"/>
      <c r="P20" s="494"/>
      <c r="Q20" s="21"/>
      <c r="R20" s="21"/>
      <c r="S20" s="21"/>
    </row>
    <row r="21" spans="2:21" s="22" customFormat="1" ht="16.5">
      <c r="B21" s="404"/>
      <c r="C21" s="404"/>
      <c r="D21" s="404"/>
      <c r="E21" s="403"/>
      <c r="F21" s="403"/>
      <c r="G21" s="403"/>
      <c r="H21" s="21"/>
      <c r="I21" s="21"/>
      <c r="J21" s="21"/>
      <c r="K21" s="21"/>
      <c r="L21" s="21"/>
      <c r="M21" s="21"/>
      <c r="N21" s="21"/>
      <c r="O21" s="21"/>
      <c r="P21" s="21"/>
      <c r="Q21" s="21"/>
      <c r="R21" s="21"/>
      <c r="S21" s="21"/>
    </row>
    <row r="22" spans="2:21" s="2" customFormat="1" ht="16.5">
      <c r="D22" s="25"/>
    </row>
    <row r="23" spans="2:21" s="2" customFormat="1" ht="16.5">
      <c r="D23" s="397" t="s">
        <v>25</v>
      </c>
    </row>
    <row r="24" spans="2:21" s="2" customFormat="1" ht="16.5">
      <c r="D24" s="727" t="s">
        <v>31</v>
      </c>
      <c r="E24" s="816"/>
      <c r="F24" s="816"/>
      <c r="G24" s="816"/>
      <c r="H24" s="816"/>
      <c r="I24" s="816"/>
      <c r="J24" s="816"/>
      <c r="K24" s="816"/>
      <c r="L24" s="816"/>
      <c r="M24" s="816"/>
      <c r="N24" s="816"/>
      <c r="O24" s="816"/>
      <c r="P24" s="816"/>
      <c r="Q24" s="816"/>
      <c r="R24" s="728"/>
      <c r="S24" s="26"/>
      <c r="T24" s="26"/>
    </row>
    <row r="25" spans="2:21" s="2" customFormat="1" ht="16.5">
      <c r="D25" s="27"/>
      <c r="E25" s="27"/>
      <c r="F25" s="27"/>
      <c r="G25" s="27"/>
      <c r="H25" s="27"/>
      <c r="I25" s="27"/>
      <c r="J25" s="27"/>
      <c r="K25" s="27"/>
      <c r="L25" s="27"/>
      <c r="M25" s="27"/>
      <c r="N25" s="27"/>
      <c r="O25" s="27"/>
      <c r="P25" s="27"/>
      <c r="Q25" s="27"/>
      <c r="R25" s="27"/>
      <c r="S25" s="27"/>
      <c r="T25" s="26"/>
    </row>
    <row r="26" spans="2:21" s="28" customFormat="1" ht="16.5">
      <c r="D26" s="814" t="s">
        <v>1022</v>
      </c>
      <c r="E26" s="814"/>
      <c r="F26" s="814"/>
      <c r="G26" s="814"/>
      <c r="H26" s="814"/>
      <c r="I26" s="814"/>
      <c r="J26" s="814"/>
      <c r="K26" s="814"/>
      <c r="L26" s="814"/>
      <c r="M26" s="814"/>
      <c r="N26" s="814"/>
      <c r="O26" s="814"/>
      <c r="P26" s="814"/>
      <c r="Q26" s="814"/>
      <c r="R26" s="814"/>
      <c r="S26" s="814"/>
      <c r="T26" s="29"/>
    </row>
    <row r="27" spans="2:21" s="2" customFormat="1" ht="18" customHeight="1">
      <c r="B27" s="821" t="s">
        <v>794</v>
      </c>
      <c r="D27" s="794" t="s">
        <v>863</v>
      </c>
      <c r="E27" s="727" t="s">
        <v>18</v>
      </c>
      <c r="F27" s="816"/>
      <c r="G27" s="816"/>
      <c r="H27" s="816"/>
      <c r="I27" s="816"/>
      <c r="J27" s="816"/>
      <c r="K27" s="816"/>
      <c r="L27" s="816"/>
      <c r="M27" s="816"/>
      <c r="N27" s="816"/>
      <c r="O27" s="816"/>
      <c r="P27" s="728"/>
      <c r="Q27" s="794" t="s">
        <v>19</v>
      </c>
      <c r="R27" s="794" t="s">
        <v>89</v>
      </c>
      <c r="S27" s="794" t="s">
        <v>864</v>
      </c>
      <c r="T27" s="30"/>
    </row>
    <row r="28" spans="2:21" s="2" customFormat="1" ht="75" customHeight="1">
      <c r="B28" s="821"/>
      <c r="D28" s="736"/>
      <c r="E28" s="397" t="s">
        <v>1009</v>
      </c>
      <c r="F28" s="399" t="s">
        <v>15</v>
      </c>
      <c r="G28" s="397" t="s">
        <v>16</v>
      </c>
      <c r="H28" s="397" t="s">
        <v>17</v>
      </c>
      <c r="I28" s="397" t="s">
        <v>939</v>
      </c>
      <c r="J28" s="397" t="s">
        <v>795</v>
      </c>
      <c r="K28" s="598" t="s">
        <v>796</v>
      </c>
      <c r="L28" s="397" t="s">
        <v>797</v>
      </c>
      <c r="M28" s="581" t="s">
        <v>1192</v>
      </c>
      <c r="N28" s="599" t="s">
        <v>1275</v>
      </c>
      <c r="O28" s="599" t="s">
        <v>1007</v>
      </c>
      <c r="P28" s="489" t="s">
        <v>1008</v>
      </c>
      <c r="Q28" s="736"/>
      <c r="R28" s="795"/>
      <c r="S28" s="795"/>
      <c r="T28" s="30"/>
      <c r="U28" s="31">
        <v>3</v>
      </c>
    </row>
    <row r="29" spans="2:21" s="20" customFormat="1" ht="125.25" customHeight="1">
      <c r="B29" s="821"/>
      <c r="D29" s="543" t="s">
        <v>1122</v>
      </c>
      <c r="E29" s="562" t="s">
        <v>1040</v>
      </c>
      <c r="F29" s="544" t="s">
        <v>1041</v>
      </c>
      <c r="G29" s="544" t="s">
        <v>650</v>
      </c>
      <c r="H29" s="544" t="s">
        <v>1123</v>
      </c>
      <c r="I29" s="542">
        <v>12</v>
      </c>
      <c r="J29" s="542">
        <v>12</v>
      </c>
      <c r="K29" s="542">
        <v>20</v>
      </c>
      <c r="L29" s="304">
        <v>25</v>
      </c>
      <c r="M29" s="304">
        <v>37</v>
      </c>
      <c r="N29" s="304">
        <v>40</v>
      </c>
      <c r="O29" s="542">
        <v>40</v>
      </c>
      <c r="P29" s="542">
        <v>15</v>
      </c>
      <c r="Q29" s="562" t="s">
        <v>1042</v>
      </c>
      <c r="R29" s="544" t="s">
        <v>1043</v>
      </c>
      <c r="S29" s="562" t="s">
        <v>1124</v>
      </c>
      <c r="T29" s="278"/>
      <c r="U29" s="279" t="s">
        <v>0</v>
      </c>
    </row>
    <row r="30" spans="2:21" s="2" customFormat="1" ht="16.5">
      <c r="B30" s="32"/>
      <c r="C30" s="33"/>
      <c r="D30" s="34"/>
      <c r="E30" s="35"/>
      <c r="F30" s="36"/>
      <c r="G30" s="30"/>
      <c r="H30" s="30"/>
      <c r="I30" s="30"/>
      <c r="J30" s="30"/>
      <c r="K30" s="30"/>
      <c r="L30" s="30"/>
      <c r="M30" s="30"/>
      <c r="N30" s="30"/>
      <c r="O30" s="30"/>
      <c r="P30" s="30"/>
      <c r="Q30" s="30"/>
      <c r="R30" s="30"/>
      <c r="S30" s="30"/>
      <c r="T30" s="30"/>
    </row>
    <row r="31" spans="2:21" s="38" customFormat="1" ht="16.5">
      <c r="B31" s="37"/>
      <c r="D31" s="820" t="s">
        <v>1023</v>
      </c>
      <c r="E31" s="820"/>
      <c r="F31" s="820"/>
      <c r="G31" s="820"/>
      <c r="H31" s="820"/>
      <c r="I31" s="820"/>
      <c r="J31" s="820"/>
      <c r="K31" s="820"/>
      <c r="L31" s="820"/>
      <c r="M31" s="820"/>
      <c r="N31" s="820"/>
      <c r="O31" s="820"/>
      <c r="P31" s="820"/>
      <c r="Q31" s="820"/>
      <c r="R31" s="820"/>
      <c r="S31" s="820"/>
      <c r="T31" s="39"/>
    </row>
    <row r="32" spans="2:21" s="38" customFormat="1" ht="21.75" customHeight="1">
      <c r="B32" s="821" t="s">
        <v>798</v>
      </c>
      <c r="C32" s="2"/>
      <c r="D32" s="794" t="s">
        <v>1148</v>
      </c>
      <c r="E32" s="727" t="s">
        <v>18</v>
      </c>
      <c r="F32" s="816"/>
      <c r="G32" s="816"/>
      <c r="H32" s="816"/>
      <c r="I32" s="816"/>
      <c r="J32" s="816"/>
      <c r="K32" s="816"/>
      <c r="L32" s="816"/>
      <c r="M32" s="816"/>
      <c r="N32" s="816"/>
      <c r="O32" s="816"/>
      <c r="P32" s="728"/>
      <c r="Q32" s="794" t="s">
        <v>19</v>
      </c>
      <c r="R32" s="794" t="s">
        <v>89</v>
      </c>
      <c r="S32" s="794" t="s">
        <v>937</v>
      </c>
      <c r="T32" s="39"/>
    </row>
    <row r="33" spans="2:21" s="38" customFormat="1" ht="84" customHeight="1">
      <c r="B33" s="821"/>
      <c r="C33" s="2"/>
      <c r="D33" s="736"/>
      <c r="E33" s="397" t="s">
        <v>1006</v>
      </c>
      <c r="F33" s="399" t="s">
        <v>15</v>
      </c>
      <c r="G33" s="397" t="s">
        <v>16</v>
      </c>
      <c r="H33" s="397" t="s">
        <v>17</v>
      </c>
      <c r="I33" s="397" t="s">
        <v>939</v>
      </c>
      <c r="J33" s="490" t="s">
        <v>795</v>
      </c>
      <c r="K33" s="598" t="s">
        <v>796</v>
      </c>
      <c r="L33" s="490" t="s">
        <v>797</v>
      </c>
      <c r="M33" s="581" t="s">
        <v>1192</v>
      </c>
      <c r="N33" s="599" t="s">
        <v>1275</v>
      </c>
      <c r="O33" s="489" t="s">
        <v>1007</v>
      </c>
      <c r="P33" s="489" t="s">
        <v>1008</v>
      </c>
      <c r="Q33" s="736"/>
      <c r="R33" s="799"/>
      <c r="S33" s="795"/>
      <c r="T33" s="39"/>
    </row>
    <row r="34" spans="2:21" s="38" customFormat="1" ht="57.75" customHeight="1">
      <c r="B34" s="821"/>
      <c r="C34" s="2"/>
      <c r="D34" s="717" t="s">
        <v>1031</v>
      </c>
      <c r="E34" s="299" t="s">
        <v>1064</v>
      </c>
      <c r="F34" s="408" t="s">
        <v>1065</v>
      </c>
      <c r="G34" s="560" t="s">
        <v>1125</v>
      </c>
      <c r="H34" s="408" t="s">
        <v>1066</v>
      </c>
      <c r="I34" s="537">
        <v>2</v>
      </c>
      <c r="J34" s="42">
        <v>2</v>
      </c>
      <c r="K34" s="42">
        <v>3</v>
      </c>
      <c r="L34" s="303">
        <v>4</v>
      </c>
      <c r="M34" s="303">
        <v>3</v>
      </c>
      <c r="N34" s="303">
        <v>3</v>
      </c>
      <c r="O34" s="303">
        <v>3</v>
      </c>
      <c r="P34" s="540">
        <v>6</v>
      </c>
      <c r="Q34" s="805" t="s">
        <v>1067</v>
      </c>
      <c r="R34" s="808" t="s">
        <v>1068</v>
      </c>
      <c r="S34" s="808" t="s">
        <v>1069</v>
      </c>
      <c r="T34" s="39"/>
    </row>
    <row r="35" spans="2:21" s="38" customFormat="1" ht="62.25" customHeight="1">
      <c r="B35" s="821"/>
      <c r="C35" s="2"/>
      <c r="D35" s="718"/>
      <c r="E35" s="299" t="s">
        <v>1070</v>
      </c>
      <c r="F35" s="41" t="s">
        <v>1071</v>
      </c>
      <c r="G35" s="560" t="s">
        <v>1125</v>
      </c>
      <c r="H35" s="408" t="s">
        <v>1072</v>
      </c>
      <c r="I35" s="537">
        <v>4</v>
      </c>
      <c r="J35" s="541">
        <v>5</v>
      </c>
      <c r="K35" s="541">
        <v>6</v>
      </c>
      <c r="L35" s="541">
        <v>7</v>
      </c>
      <c r="M35" s="541">
        <v>7</v>
      </c>
      <c r="N35" s="541">
        <v>8</v>
      </c>
      <c r="O35" s="542">
        <v>8</v>
      </c>
      <c r="P35" s="540">
        <v>9</v>
      </c>
      <c r="Q35" s="806"/>
      <c r="R35" s="809"/>
      <c r="S35" s="809"/>
      <c r="T35" s="39"/>
    </row>
    <row r="36" spans="2:21" s="38" customFormat="1" ht="62.25" customHeight="1">
      <c r="B36" s="821"/>
      <c r="C36" s="2"/>
      <c r="D36" s="718"/>
      <c r="E36" s="299" t="s">
        <v>1073</v>
      </c>
      <c r="F36" s="41" t="s">
        <v>1074</v>
      </c>
      <c r="G36" s="560" t="s">
        <v>1125</v>
      </c>
      <c r="H36" s="408" t="s">
        <v>1075</v>
      </c>
      <c r="I36" s="537">
        <v>4</v>
      </c>
      <c r="J36" s="537">
        <v>5</v>
      </c>
      <c r="K36" s="537">
        <v>6</v>
      </c>
      <c r="L36" s="541">
        <v>7</v>
      </c>
      <c r="M36" s="541">
        <v>7</v>
      </c>
      <c r="N36" s="541">
        <v>8</v>
      </c>
      <c r="O36" s="540">
        <v>8</v>
      </c>
      <c r="P36" s="540">
        <v>9</v>
      </c>
      <c r="Q36" s="807"/>
      <c r="R36" s="810"/>
      <c r="S36" s="810"/>
      <c r="T36" s="39"/>
    </row>
    <row r="37" spans="2:21" s="38" customFormat="1" ht="105.75" customHeight="1">
      <c r="B37" s="821"/>
      <c r="C37" s="2"/>
      <c r="D37" s="811"/>
      <c r="E37" s="561" t="s">
        <v>1126</v>
      </c>
      <c r="F37" s="41" t="s">
        <v>1149</v>
      </c>
      <c r="G37" s="560" t="s">
        <v>1125</v>
      </c>
      <c r="H37" s="41" t="s">
        <v>1127</v>
      </c>
      <c r="I37" s="42">
        <v>1</v>
      </c>
      <c r="J37" s="42">
        <v>1</v>
      </c>
      <c r="K37" s="42">
        <v>1</v>
      </c>
      <c r="L37" s="42">
        <v>2</v>
      </c>
      <c r="M37" s="42">
        <v>1</v>
      </c>
      <c r="N37" s="42">
        <v>2</v>
      </c>
      <c r="O37" s="42">
        <v>3</v>
      </c>
      <c r="P37" s="42">
        <v>4</v>
      </c>
      <c r="Q37" s="552" t="s">
        <v>1067</v>
      </c>
      <c r="R37" s="543" t="s">
        <v>1150</v>
      </c>
      <c r="S37" s="543" t="s">
        <v>1089</v>
      </c>
      <c r="T37" s="39"/>
    </row>
    <row r="38" spans="2:21" s="2" customFormat="1" ht="16.5">
      <c r="B38" s="32"/>
      <c r="C38" s="33"/>
      <c r="D38" s="29"/>
      <c r="E38" s="35"/>
      <c r="F38" s="36"/>
      <c r="G38" s="30"/>
      <c r="H38" s="30"/>
      <c r="I38" s="30"/>
      <c r="J38" s="30"/>
      <c r="K38" s="30"/>
      <c r="L38" s="30"/>
      <c r="M38" s="30"/>
      <c r="N38" s="30"/>
      <c r="O38" s="30"/>
      <c r="P38" s="30"/>
      <c r="Q38" s="30"/>
      <c r="R38" s="30"/>
      <c r="S38" s="30"/>
      <c r="T38" s="30"/>
    </row>
    <row r="39" spans="2:21" s="2" customFormat="1" ht="16.5" customHeight="1">
      <c r="D39" s="814" t="s">
        <v>1151</v>
      </c>
      <c r="E39" s="814"/>
      <c r="F39" s="814"/>
      <c r="G39" s="814"/>
      <c r="H39" s="814"/>
      <c r="I39" s="814"/>
      <c r="J39" s="814"/>
      <c r="K39" s="814"/>
      <c r="L39" s="814"/>
      <c r="M39" s="814"/>
      <c r="N39" s="814"/>
      <c r="O39" s="814"/>
      <c r="P39" s="814"/>
      <c r="Q39" s="814"/>
      <c r="R39" s="565"/>
      <c r="S39" s="565"/>
      <c r="T39" s="40"/>
      <c r="U39" s="40"/>
    </row>
    <row r="40" spans="2:21" s="2" customFormat="1" ht="17.25" customHeight="1">
      <c r="B40" s="821" t="s">
        <v>799</v>
      </c>
      <c r="D40" s="736" t="s">
        <v>940</v>
      </c>
      <c r="E40" s="736" t="s">
        <v>100</v>
      </c>
      <c r="F40" s="736" t="s">
        <v>18</v>
      </c>
      <c r="G40" s="736"/>
      <c r="H40" s="736"/>
      <c r="I40" s="736"/>
      <c r="J40" s="736"/>
      <c r="K40" s="736"/>
      <c r="L40" s="736"/>
      <c r="M40" s="736"/>
      <c r="N40" s="736"/>
      <c r="O40" s="736"/>
      <c r="P40" s="736" t="s">
        <v>19</v>
      </c>
      <c r="Q40" s="736" t="s">
        <v>89</v>
      </c>
      <c r="R40" s="736" t="s">
        <v>90</v>
      </c>
      <c r="S40" s="604"/>
    </row>
    <row r="41" spans="2:21" s="2" customFormat="1" ht="46.5" customHeight="1">
      <c r="B41" s="821"/>
      <c r="D41" s="736"/>
      <c r="E41" s="736"/>
      <c r="F41" s="625" t="s">
        <v>14</v>
      </c>
      <c r="G41" s="625" t="s">
        <v>15</v>
      </c>
      <c r="H41" s="625" t="s">
        <v>16</v>
      </c>
      <c r="I41" s="625" t="s">
        <v>17</v>
      </c>
      <c r="J41" s="625" t="s">
        <v>795</v>
      </c>
      <c r="K41" s="625" t="s">
        <v>796</v>
      </c>
      <c r="L41" s="625" t="s">
        <v>797</v>
      </c>
      <c r="M41" s="625" t="s">
        <v>1192</v>
      </c>
      <c r="N41" s="625" t="s">
        <v>1275</v>
      </c>
      <c r="O41" s="625" t="s">
        <v>1007</v>
      </c>
      <c r="P41" s="736"/>
      <c r="Q41" s="736"/>
      <c r="R41" s="736"/>
      <c r="S41" s="604"/>
    </row>
    <row r="42" spans="2:21" s="2" customFormat="1" ht="89.25" customHeight="1">
      <c r="B42" s="821"/>
      <c r="D42" s="800" t="str">
        <f>H17</f>
        <v>Apoyar la generación de espacios de articulación de las instituciones de educación superior.</v>
      </c>
      <c r="E42" s="788" t="s">
        <v>1200</v>
      </c>
      <c r="F42" s="41" t="s">
        <v>1039</v>
      </c>
      <c r="G42" s="41" t="s">
        <v>1152</v>
      </c>
      <c r="H42" s="41" t="s">
        <v>1025</v>
      </c>
      <c r="I42" s="41" t="s">
        <v>1026</v>
      </c>
      <c r="J42" s="504">
        <v>0.85</v>
      </c>
      <c r="K42" s="504">
        <v>1</v>
      </c>
      <c r="L42" s="504">
        <v>1</v>
      </c>
      <c r="M42" s="504">
        <v>1</v>
      </c>
      <c r="N42" s="504">
        <v>1</v>
      </c>
      <c r="O42" s="504">
        <v>2</v>
      </c>
      <c r="P42" s="812" t="s">
        <v>1081</v>
      </c>
      <c r="Q42" s="812" t="s">
        <v>1082</v>
      </c>
      <c r="R42" s="812" t="s">
        <v>1089</v>
      </c>
      <c r="T42" s="30"/>
    </row>
    <row r="43" spans="2:21" s="2" customFormat="1" ht="86.25" customHeight="1">
      <c r="B43" s="821"/>
      <c r="D43" s="802"/>
      <c r="E43" s="790"/>
      <c r="F43" s="538" t="s">
        <v>1153</v>
      </c>
      <c r="G43" s="41" t="s">
        <v>1154</v>
      </c>
      <c r="H43" s="41" t="s">
        <v>1025</v>
      </c>
      <c r="I43" s="41" t="s">
        <v>1026</v>
      </c>
      <c r="J43" s="504">
        <v>0.85</v>
      </c>
      <c r="K43" s="504">
        <v>1</v>
      </c>
      <c r="L43" s="504" t="s">
        <v>1193</v>
      </c>
      <c r="M43" s="504" t="s">
        <v>1193</v>
      </c>
      <c r="N43" s="504" t="s">
        <v>1193</v>
      </c>
      <c r="O43" s="504" t="s">
        <v>1193</v>
      </c>
      <c r="P43" s="812"/>
      <c r="Q43" s="812"/>
      <c r="R43" s="812"/>
      <c r="T43" s="30"/>
    </row>
    <row r="44" spans="2:21" s="2" customFormat="1" ht="132" customHeight="1">
      <c r="B44" s="821"/>
      <c r="D44" s="800" t="str">
        <f>H18</f>
        <v>Fortalecer la conceptualización y difusión del sentido de la Movilización Social.</v>
      </c>
      <c r="E44" s="788" t="s">
        <v>1201</v>
      </c>
      <c r="F44" s="841" t="s">
        <v>1284</v>
      </c>
      <c r="G44" s="841" t="s">
        <v>1283</v>
      </c>
      <c r="H44" s="841" t="s">
        <v>1025</v>
      </c>
      <c r="I44" s="841" t="s">
        <v>1285</v>
      </c>
      <c r="J44" s="42" t="s">
        <v>1276</v>
      </c>
      <c r="K44" s="303" t="s">
        <v>1276</v>
      </c>
      <c r="L44" s="303" t="s">
        <v>1277</v>
      </c>
      <c r="M44" s="303" t="s">
        <v>1278</v>
      </c>
      <c r="N44" s="838">
        <v>1</v>
      </c>
      <c r="O44" s="838">
        <v>1</v>
      </c>
      <c r="P44" s="812" t="s">
        <v>1081</v>
      </c>
      <c r="Q44" s="812" t="s">
        <v>1082</v>
      </c>
      <c r="R44" s="812" t="s">
        <v>1089</v>
      </c>
      <c r="T44" s="30"/>
    </row>
    <row r="45" spans="2:21" s="2" customFormat="1" ht="99" customHeight="1">
      <c r="B45" s="821"/>
      <c r="D45" s="801"/>
      <c r="E45" s="789"/>
      <c r="F45" s="842"/>
      <c r="G45" s="842"/>
      <c r="H45" s="842"/>
      <c r="I45" s="842"/>
      <c r="J45" s="42" t="s">
        <v>1279</v>
      </c>
      <c r="K45" s="303" t="s">
        <v>1280</v>
      </c>
      <c r="L45" s="303" t="s">
        <v>1280</v>
      </c>
      <c r="M45" s="303" t="s">
        <v>1280</v>
      </c>
      <c r="N45" s="839"/>
      <c r="O45" s="839"/>
      <c r="P45" s="812"/>
      <c r="Q45" s="812"/>
      <c r="R45" s="812"/>
      <c r="T45" s="30"/>
    </row>
    <row r="46" spans="2:21" s="2" customFormat="1" ht="150" customHeight="1">
      <c r="B46" s="821"/>
      <c r="D46" s="800" t="str">
        <f>H19</f>
        <v>Movilizar alianzas estratégicas para la gestión e incidencia en Políticas Publicas y Proyectos estructurales de alto impacto.</v>
      </c>
      <c r="E46" s="788" t="s">
        <v>1202</v>
      </c>
      <c r="F46" s="841" t="s">
        <v>1287</v>
      </c>
      <c r="G46" s="841" t="s">
        <v>1283</v>
      </c>
      <c r="H46" s="841" t="s">
        <v>1025</v>
      </c>
      <c r="I46" s="841" t="s">
        <v>1285</v>
      </c>
      <c r="J46" s="42" t="s">
        <v>1281</v>
      </c>
      <c r="K46" s="303" t="s">
        <v>1281</v>
      </c>
      <c r="L46" s="303" t="s">
        <v>1281</v>
      </c>
      <c r="M46" s="303" t="s">
        <v>1282</v>
      </c>
      <c r="N46" s="838">
        <v>1</v>
      </c>
      <c r="O46" s="838">
        <v>1</v>
      </c>
      <c r="P46" s="812" t="s">
        <v>1081</v>
      </c>
      <c r="Q46" s="812" t="s">
        <v>1082</v>
      </c>
      <c r="R46" s="812" t="s">
        <v>1089</v>
      </c>
      <c r="T46" s="30"/>
    </row>
    <row r="47" spans="2:21" s="2" customFormat="1" ht="126.75" customHeight="1">
      <c r="B47" s="821"/>
      <c r="D47" s="801"/>
      <c r="E47" s="789"/>
      <c r="F47" s="843"/>
      <c r="G47" s="843"/>
      <c r="H47" s="843"/>
      <c r="I47" s="843"/>
      <c r="J47" s="42" t="s">
        <v>1286</v>
      </c>
      <c r="K47" s="303" t="s">
        <v>1286</v>
      </c>
      <c r="L47" s="303" t="s">
        <v>1286</v>
      </c>
      <c r="M47" s="303" t="s">
        <v>1286</v>
      </c>
      <c r="N47" s="840"/>
      <c r="O47" s="840"/>
      <c r="P47" s="812"/>
      <c r="Q47" s="812"/>
      <c r="R47" s="812"/>
      <c r="T47" s="30"/>
    </row>
    <row r="48" spans="2:21" s="2" customFormat="1" ht="124.5" customHeight="1">
      <c r="B48" s="821"/>
      <c r="D48" s="802"/>
      <c r="E48" s="790"/>
      <c r="F48" s="842"/>
      <c r="G48" s="842"/>
      <c r="H48" s="842"/>
      <c r="I48" s="842"/>
      <c r="J48" s="42">
        <v>5</v>
      </c>
      <c r="K48" s="303">
        <v>5</v>
      </c>
      <c r="L48" s="303">
        <v>5</v>
      </c>
      <c r="M48" s="594">
        <v>0.4</v>
      </c>
      <c r="N48" s="839"/>
      <c r="O48" s="839"/>
      <c r="P48" s="812"/>
      <c r="Q48" s="812"/>
      <c r="R48" s="812"/>
      <c r="T48" s="30"/>
    </row>
    <row r="49" spans="2:20" s="2" customFormat="1" ht="67.5" customHeight="1">
      <c r="B49" s="821"/>
      <c r="D49" s="800" t="str">
        <f>H20</f>
        <v>Fortalecer el trabajo en red para potenciar la contribución a la transformación productiva del territorio desde la investigación, innovación y el desarrollo tecnológico.</v>
      </c>
      <c r="E49" s="788" t="s">
        <v>1203</v>
      </c>
      <c r="F49" s="539" t="s">
        <v>1030</v>
      </c>
      <c r="G49" s="579" t="s">
        <v>1185</v>
      </c>
      <c r="H49" s="503" t="s">
        <v>1025</v>
      </c>
      <c r="I49" s="502" t="s">
        <v>1027</v>
      </c>
      <c r="J49" s="504">
        <v>0.85</v>
      </c>
      <c r="K49" s="504">
        <v>0.85</v>
      </c>
      <c r="L49" s="504">
        <v>1</v>
      </c>
      <c r="M49" s="504">
        <v>1</v>
      </c>
      <c r="N49" s="504">
        <v>1</v>
      </c>
      <c r="O49" s="504">
        <v>1</v>
      </c>
      <c r="P49" s="812" t="s">
        <v>1081</v>
      </c>
      <c r="Q49" s="812" t="s">
        <v>1082</v>
      </c>
      <c r="R49" s="812" t="s">
        <v>1089</v>
      </c>
      <c r="T49" s="30"/>
    </row>
    <row r="50" spans="2:20" s="2" customFormat="1" ht="49.5">
      <c r="B50" s="821"/>
      <c r="D50" s="801"/>
      <c r="E50" s="789"/>
      <c r="F50" s="539" t="s">
        <v>1155</v>
      </c>
      <c r="G50" s="502" t="s">
        <v>1036</v>
      </c>
      <c r="H50" s="503" t="s">
        <v>171</v>
      </c>
      <c r="I50" s="502" t="s">
        <v>1028</v>
      </c>
      <c r="J50" s="42">
        <v>2</v>
      </c>
      <c r="K50" s="303">
        <v>2</v>
      </c>
      <c r="L50" s="303" t="s">
        <v>1194</v>
      </c>
      <c r="M50" s="303" t="s">
        <v>1195</v>
      </c>
      <c r="N50" s="303" t="s">
        <v>1195</v>
      </c>
      <c r="O50" s="303" t="s">
        <v>1195</v>
      </c>
      <c r="P50" s="812"/>
      <c r="Q50" s="812"/>
      <c r="R50" s="812"/>
      <c r="T50" s="30"/>
    </row>
    <row r="51" spans="2:20" s="2" customFormat="1" ht="49.5">
      <c r="B51" s="821"/>
      <c r="D51" s="802"/>
      <c r="E51" s="790"/>
      <c r="F51" s="538" t="s">
        <v>1029</v>
      </c>
      <c r="G51" s="538" t="s">
        <v>1186</v>
      </c>
      <c r="H51" s="41" t="s">
        <v>1025</v>
      </c>
      <c r="I51" s="41" t="s">
        <v>1026</v>
      </c>
      <c r="J51" s="504">
        <v>0.85</v>
      </c>
      <c r="K51" s="504">
        <v>0.85</v>
      </c>
      <c r="L51" s="303" t="s">
        <v>1194</v>
      </c>
      <c r="M51" s="303" t="s">
        <v>1194</v>
      </c>
      <c r="N51" s="303" t="s">
        <v>1194</v>
      </c>
      <c r="O51" s="303" t="s">
        <v>1194</v>
      </c>
      <c r="P51" s="812"/>
      <c r="Q51" s="812"/>
      <c r="R51" s="812"/>
      <c r="T51" s="30"/>
    </row>
    <row r="52" spans="2:20" s="2" customFormat="1" ht="35.25" customHeight="1">
      <c r="D52" s="785" t="s">
        <v>1172</v>
      </c>
      <c r="E52" s="785"/>
      <c r="F52" s="785"/>
      <c r="G52" s="785"/>
      <c r="H52" s="785"/>
      <c r="I52" s="785"/>
      <c r="J52" s="785"/>
      <c r="K52" s="493"/>
      <c r="L52" s="501"/>
      <c r="M52" s="501"/>
      <c r="N52" s="501"/>
      <c r="O52" s="501"/>
      <c r="P52" s="493"/>
    </row>
    <row r="53" spans="2:20" s="20" customFormat="1" ht="16.5" customHeight="1">
      <c r="B53" s="796" t="s">
        <v>1173</v>
      </c>
      <c r="D53" s="794" t="str">
        <f>CONCATENATE("Actividades para Plan Operativo ",E42)</f>
        <v>Actividades para Plan Operativo 1. RUN - Red Risaralda Universitaria  - Clúster de Educación Superior</v>
      </c>
      <c r="E53" s="794"/>
      <c r="F53" s="794"/>
      <c r="G53" s="548" t="s">
        <v>865</v>
      </c>
      <c r="H53" s="548" t="s">
        <v>866</v>
      </c>
      <c r="I53" s="735" t="s">
        <v>864</v>
      </c>
      <c r="J53" s="735"/>
      <c r="K53" s="407"/>
      <c r="L53" s="278"/>
      <c r="M53" s="278"/>
      <c r="N53" s="278"/>
      <c r="O53" s="278"/>
    </row>
    <row r="54" spans="2:20" s="19" customFormat="1" ht="16.5">
      <c r="B54" s="796"/>
      <c r="D54" s="547">
        <v>1.1000000000000001</v>
      </c>
      <c r="E54" s="803" t="s">
        <v>1047</v>
      </c>
      <c r="F54" s="804"/>
      <c r="G54" s="576">
        <v>43862</v>
      </c>
      <c r="H54" s="576">
        <v>44165</v>
      </c>
      <c r="I54" s="744" t="s">
        <v>1089</v>
      </c>
      <c r="J54" s="744"/>
      <c r="K54" s="605"/>
    </row>
    <row r="55" spans="2:20" s="19" customFormat="1" ht="16.5">
      <c r="B55" s="796"/>
      <c r="D55" s="547">
        <v>1.2</v>
      </c>
      <c r="E55" s="818" t="s">
        <v>1156</v>
      </c>
      <c r="F55" s="819"/>
      <c r="G55" s="576">
        <v>43862</v>
      </c>
      <c r="H55" s="576">
        <v>44165</v>
      </c>
      <c r="I55" s="744" t="s">
        <v>1089</v>
      </c>
      <c r="J55" s="744"/>
      <c r="K55" s="605"/>
    </row>
    <row r="56" spans="2:20" s="19" customFormat="1" ht="16.5">
      <c r="B56" s="796"/>
      <c r="D56" s="547">
        <v>1.3</v>
      </c>
      <c r="E56" s="818" t="s">
        <v>1157</v>
      </c>
      <c r="F56" s="819"/>
      <c r="G56" s="576">
        <v>43862</v>
      </c>
      <c r="H56" s="576">
        <v>44165</v>
      </c>
      <c r="I56" s="744" t="s">
        <v>1089</v>
      </c>
      <c r="J56" s="744"/>
      <c r="K56" s="605"/>
    </row>
    <row r="57" spans="2:20" s="19" customFormat="1" ht="36.75" customHeight="1">
      <c r="B57" s="796"/>
      <c r="D57" s="547">
        <v>1.4</v>
      </c>
      <c r="E57" s="818" t="s">
        <v>1158</v>
      </c>
      <c r="F57" s="819"/>
      <c r="G57" s="576">
        <v>43862</v>
      </c>
      <c r="H57" s="576">
        <v>44165</v>
      </c>
      <c r="I57" s="744" t="s">
        <v>1089</v>
      </c>
      <c r="J57" s="744"/>
      <c r="K57" s="605"/>
    </row>
    <row r="58" spans="2:20" s="549" customFormat="1">
      <c r="B58" s="796"/>
      <c r="D58" s="550"/>
      <c r="G58" s="551"/>
      <c r="H58" s="551"/>
      <c r="I58" s="414"/>
      <c r="J58" s="414"/>
      <c r="K58" s="606"/>
    </row>
    <row r="59" spans="2:20" s="549" customFormat="1" ht="16.5" customHeight="1">
      <c r="B59" s="796"/>
      <c r="D59" s="736" t="str">
        <f>CONCATENATE("Actividades para Plan Operativo ",E44)</f>
        <v>Actividades para Plan Operativo 2. Conceptualización y difusión del sentido de la movilización Social</v>
      </c>
      <c r="E59" s="736"/>
      <c r="F59" s="736"/>
      <c r="G59" s="547" t="s">
        <v>865</v>
      </c>
      <c r="H59" s="547" t="s">
        <v>866</v>
      </c>
      <c r="I59" s="735" t="s">
        <v>864</v>
      </c>
      <c r="J59" s="735"/>
      <c r="K59" s="407"/>
    </row>
    <row r="60" spans="2:20" s="549" customFormat="1" ht="16.5">
      <c r="B60" s="796"/>
      <c r="D60" s="547">
        <v>2.1</v>
      </c>
      <c r="E60" s="803" t="s">
        <v>1049</v>
      </c>
      <c r="F60" s="804"/>
      <c r="G60" s="576">
        <v>43862</v>
      </c>
      <c r="H60" s="576">
        <v>44165</v>
      </c>
      <c r="I60" s="744" t="s">
        <v>1089</v>
      </c>
      <c r="J60" s="744"/>
      <c r="K60" s="605"/>
    </row>
    <row r="61" spans="2:20" s="549" customFormat="1" ht="16.5">
      <c r="B61" s="796"/>
      <c r="D61" s="547">
        <v>2.2000000000000002</v>
      </c>
      <c r="E61" s="803" t="s">
        <v>1048</v>
      </c>
      <c r="F61" s="804"/>
      <c r="G61" s="576">
        <v>43862</v>
      </c>
      <c r="H61" s="576">
        <v>44165</v>
      </c>
      <c r="I61" s="744" t="s">
        <v>1089</v>
      </c>
      <c r="J61" s="744"/>
      <c r="K61" s="605"/>
    </row>
    <row r="62" spans="2:20" s="549" customFormat="1" ht="37.5" customHeight="1">
      <c r="B62" s="796"/>
      <c r="D62" s="547">
        <v>2.2999999999999998</v>
      </c>
      <c r="E62" s="803" t="s">
        <v>1050</v>
      </c>
      <c r="F62" s="804"/>
      <c r="G62" s="576">
        <v>43862</v>
      </c>
      <c r="H62" s="576">
        <v>44165</v>
      </c>
      <c r="I62" s="744" t="s">
        <v>1089</v>
      </c>
      <c r="J62" s="744"/>
      <c r="K62" s="605"/>
    </row>
    <row r="63" spans="2:20" s="549" customFormat="1">
      <c r="B63" s="796"/>
      <c r="D63" s="550"/>
      <c r="E63" s="426"/>
      <c r="F63" s="426"/>
      <c r="G63" s="551"/>
      <c r="H63" s="551"/>
      <c r="I63" s="414"/>
      <c r="J63" s="414"/>
      <c r="K63" s="606"/>
    </row>
    <row r="64" spans="2:20" s="549" customFormat="1" ht="16.5" customHeight="1">
      <c r="B64" s="796"/>
      <c r="D64" s="736" t="str">
        <f>CONCATENATE("Actividades para Plan Operativo ",E46)</f>
        <v>Actividades para Plan Operativo 3. Generación y Gestión de acuerdos de trabajo - Políticas Públicas gestionadas, proyectos estructurales y de alto impacto </v>
      </c>
      <c r="E64" s="736"/>
      <c r="F64" s="736"/>
      <c r="G64" s="547" t="s">
        <v>865</v>
      </c>
      <c r="H64" s="547" t="s">
        <v>866</v>
      </c>
      <c r="I64" s="735" t="s">
        <v>864</v>
      </c>
      <c r="J64" s="735"/>
      <c r="K64" s="407"/>
    </row>
    <row r="65" spans="2:11" s="549" customFormat="1" ht="54.75" customHeight="1">
      <c r="B65" s="796"/>
      <c r="D65" s="547">
        <v>3.1</v>
      </c>
      <c r="E65" s="786" t="s">
        <v>1051</v>
      </c>
      <c r="F65" s="787"/>
      <c r="G65" s="576">
        <v>43862</v>
      </c>
      <c r="H65" s="576">
        <v>44165</v>
      </c>
      <c r="I65" s="744" t="s">
        <v>1089</v>
      </c>
      <c r="J65" s="744"/>
      <c r="K65" s="605"/>
    </row>
    <row r="66" spans="2:11" s="549" customFormat="1" ht="34.5" customHeight="1">
      <c r="B66" s="796"/>
      <c r="D66" s="547">
        <v>3.2</v>
      </c>
      <c r="E66" s="786" t="s">
        <v>1052</v>
      </c>
      <c r="F66" s="787"/>
      <c r="G66" s="576">
        <v>43862</v>
      </c>
      <c r="H66" s="576">
        <v>44165</v>
      </c>
      <c r="I66" s="744" t="s">
        <v>1089</v>
      </c>
      <c r="J66" s="744"/>
      <c r="K66" s="605"/>
    </row>
    <row r="67" spans="2:11" s="549" customFormat="1" ht="33.75" customHeight="1">
      <c r="B67" s="796"/>
      <c r="D67" s="547">
        <v>3.3</v>
      </c>
      <c r="E67" s="786" t="s">
        <v>1053</v>
      </c>
      <c r="F67" s="787"/>
      <c r="G67" s="576">
        <v>43862</v>
      </c>
      <c r="H67" s="576">
        <v>44165</v>
      </c>
      <c r="I67" s="744" t="s">
        <v>1089</v>
      </c>
      <c r="J67" s="744"/>
      <c r="K67" s="605"/>
    </row>
    <row r="68" spans="2:11" s="549" customFormat="1" ht="24" customHeight="1">
      <c r="B68" s="796"/>
      <c r="D68" s="547">
        <v>3.4</v>
      </c>
      <c r="E68" s="786" t="s">
        <v>1054</v>
      </c>
      <c r="F68" s="787"/>
      <c r="G68" s="576">
        <v>43862</v>
      </c>
      <c r="H68" s="576">
        <v>44165</v>
      </c>
      <c r="I68" s="744" t="s">
        <v>1089</v>
      </c>
      <c r="J68" s="744"/>
      <c r="K68" s="605"/>
    </row>
    <row r="69" spans="2:11" s="549" customFormat="1" ht="16.5" customHeight="1">
      <c r="B69" s="796"/>
      <c r="D69" s="547">
        <v>3.5</v>
      </c>
      <c r="E69" s="786" t="s">
        <v>1055</v>
      </c>
      <c r="F69" s="787"/>
      <c r="G69" s="576">
        <v>43862</v>
      </c>
      <c r="H69" s="576">
        <v>44165</v>
      </c>
      <c r="I69" s="744" t="s">
        <v>1089</v>
      </c>
      <c r="J69" s="744"/>
      <c r="K69" s="605"/>
    </row>
    <row r="70" spans="2:11" s="549" customFormat="1" ht="38.25" customHeight="1">
      <c r="B70" s="796"/>
      <c r="D70" s="547">
        <v>3.6</v>
      </c>
      <c r="E70" s="786" t="s">
        <v>1056</v>
      </c>
      <c r="F70" s="787"/>
      <c r="G70" s="576">
        <v>43862</v>
      </c>
      <c r="H70" s="576">
        <v>44165</v>
      </c>
      <c r="I70" s="744" t="s">
        <v>1089</v>
      </c>
      <c r="J70" s="744"/>
      <c r="K70" s="605"/>
    </row>
    <row r="71" spans="2:11" s="549" customFormat="1">
      <c r="B71" s="796"/>
      <c r="D71" s="550"/>
      <c r="E71" s="426"/>
      <c r="F71" s="426"/>
      <c r="G71" s="551"/>
      <c r="H71" s="551"/>
      <c r="I71" s="414"/>
      <c r="J71" s="414"/>
      <c r="K71" s="606"/>
    </row>
    <row r="72" spans="2:11" s="549" customFormat="1" ht="16.5" customHeight="1">
      <c r="B72" s="796"/>
      <c r="D72" s="793" t="str">
        <f>CONCATENATE("Actividades para Plan Operativo ",E49)</f>
        <v>Actividades para Plan Operativo 4. Red de Nodos de Innovación, Ciencia y Tecnología</v>
      </c>
      <c r="E72" s="793"/>
      <c r="F72" s="793"/>
      <c r="G72" s="547" t="s">
        <v>865</v>
      </c>
      <c r="H72" s="547" t="s">
        <v>866</v>
      </c>
      <c r="I72" s="735" t="s">
        <v>864</v>
      </c>
      <c r="J72" s="735"/>
      <c r="K72" s="407"/>
    </row>
    <row r="73" spans="2:11" s="549" customFormat="1" ht="16.5">
      <c r="B73" s="796"/>
      <c r="D73" s="547">
        <v>4.0999999999999996</v>
      </c>
      <c r="E73" s="818" t="s">
        <v>1057</v>
      </c>
      <c r="F73" s="819"/>
      <c r="G73" s="576">
        <v>43862</v>
      </c>
      <c r="H73" s="576">
        <v>44165</v>
      </c>
      <c r="I73" s="744" t="s">
        <v>1090</v>
      </c>
      <c r="J73" s="744"/>
      <c r="K73" s="605"/>
    </row>
    <row r="74" spans="2:11" s="549" customFormat="1" ht="16.5">
      <c r="B74" s="796"/>
      <c r="D74" s="547">
        <v>4.2</v>
      </c>
      <c r="E74" s="818" t="s">
        <v>1058</v>
      </c>
      <c r="F74" s="819"/>
      <c r="G74" s="576">
        <v>43862</v>
      </c>
      <c r="H74" s="576">
        <v>44165</v>
      </c>
      <c r="I74" s="744" t="s">
        <v>1090</v>
      </c>
      <c r="J74" s="744"/>
      <c r="K74" s="605"/>
    </row>
    <row r="75" spans="2:11" s="549" customFormat="1" ht="30.75" customHeight="1">
      <c r="B75" s="796"/>
      <c r="D75" s="547">
        <v>4.3</v>
      </c>
      <c r="E75" s="822" t="s">
        <v>1059</v>
      </c>
      <c r="F75" s="823"/>
      <c r="G75" s="576">
        <v>43862</v>
      </c>
      <c r="H75" s="576">
        <v>44165</v>
      </c>
      <c r="I75" s="744" t="s">
        <v>1090</v>
      </c>
      <c r="J75" s="744"/>
      <c r="K75" s="605"/>
    </row>
    <row r="76" spans="2:11">
      <c r="G76" s="546"/>
      <c r="H76" s="546"/>
      <c r="I76" s="545"/>
      <c r="J76" s="545"/>
      <c r="K76" s="607"/>
    </row>
    <row r="77" spans="2:11">
      <c r="G77" s="546"/>
      <c r="H77" s="546"/>
      <c r="I77" s="546"/>
      <c r="J77" s="546"/>
      <c r="K77" s="608"/>
    </row>
    <row r="78" spans="2:11">
      <c r="G78" s="546"/>
      <c r="H78" s="546"/>
      <c r="I78" s="546"/>
      <c r="J78" s="546"/>
      <c r="K78" s="608"/>
    </row>
    <row r="79" spans="2:11" ht="16.5">
      <c r="B79" s="2"/>
      <c r="C79" s="2"/>
      <c r="D79" s="785" t="s">
        <v>1175</v>
      </c>
      <c r="E79" s="785"/>
      <c r="F79" s="785"/>
      <c r="G79" s="785"/>
      <c r="H79" s="785"/>
      <c r="I79" s="785"/>
      <c r="J79" s="785"/>
      <c r="K79" s="609"/>
    </row>
    <row r="80" spans="2:11" ht="31.5" customHeight="1">
      <c r="B80" s="796" t="s">
        <v>1174</v>
      </c>
      <c r="C80" s="20"/>
      <c r="D80" s="794" t="str">
        <f>CONCATENATE("Actividades para Plan Operativo ",E42)</f>
        <v>Actividades para Plan Operativo 1. RUN - Red Risaralda Universitaria  - Clúster de Educación Superior</v>
      </c>
      <c r="E80" s="794"/>
      <c r="F80" s="794"/>
      <c r="G80" s="575" t="s">
        <v>1179</v>
      </c>
      <c r="H80" s="575" t="s">
        <v>1180</v>
      </c>
      <c r="I80" s="735" t="s">
        <v>864</v>
      </c>
      <c r="J80" s="735"/>
      <c r="K80" s="407"/>
    </row>
    <row r="81" spans="2:11" ht="16.5" customHeight="1">
      <c r="B81" s="796"/>
      <c r="C81" s="19"/>
      <c r="D81" s="574">
        <v>1.1000000000000001</v>
      </c>
      <c r="E81" s="803" t="s">
        <v>1047</v>
      </c>
      <c r="F81" s="804"/>
      <c r="G81" s="576">
        <v>44228</v>
      </c>
      <c r="H81" s="576">
        <v>44530</v>
      </c>
      <c r="I81" s="744" t="s">
        <v>1089</v>
      </c>
      <c r="J81" s="744"/>
      <c r="K81" s="605"/>
    </row>
    <row r="82" spans="2:11" ht="16.5" customHeight="1">
      <c r="B82" s="796"/>
      <c r="C82" s="19"/>
      <c r="D82" s="574">
        <v>1.2</v>
      </c>
      <c r="E82" s="803" t="s">
        <v>1176</v>
      </c>
      <c r="F82" s="804"/>
      <c r="G82" s="576">
        <v>44228</v>
      </c>
      <c r="H82" s="576">
        <v>44530</v>
      </c>
      <c r="I82" s="744" t="s">
        <v>1089</v>
      </c>
      <c r="J82" s="744"/>
      <c r="K82" s="605"/>
    </row>
    <row r="83" spans="2:11" ht="16.5" customHeight="1">
      <c r="B83" s="796"/>
      <c r="C83" s="19"/>
      <c r="D83" s="574">
        <v>1.3</v>
      </c>
      <c r="E83" s="803" t="s">
        <v>1177</v>
      </c>
      <c r="F83" s="804"/>
      <c r="G83" s="576">
        <v>44228</v>
      </c>
      <c r="H83" s="576">
        <v>44530</v>
      </c>
      <c r="I83" s="744" t="s">
        <v>1089</v>
      </c>
      <c r="J83" s="744"/>
      <c r="K83" s="605"/>
    </row>
    <row r="84" spans="2:11" ht="33.75" customHeight="1">
      <c r="B84" s="796"/>
      <c r="C84" s="19"/>
      <c r="D84" s="574">
        <v>1.4</v>
      </c>
      <c r="E84" s="803" t="s">
        <v>1178</v>
      </c>
      <c r="F84" s="804"/>
      <c r="G84" s="576">
        <v>44228</v>
      </c>
      <c r="H84" s="576">
        <v>44530</v>
      </c>
      <c r="I84" s="744" t="s">
        <v>1089</v>
      </c>
      <c r="J84" s="744"/>
      <c r="K84" s="605"/>
    </row>
    <row r="85" spans="2:11">
      <c r="B85" s="796"/>
      <c r="C85" s="549"/>
      <c r="D85" s="550"/>
      <c r="E85" s="549"/>
      <c r="F85" s="549"/>
      <c r="G85" s="551"/>
      <c r="H85" s="551"/>
      <c r="I85" s="414"/>
      <c r="J85" s="414"/>
      <c r="K85" s="606"/>
    </row>
    <row r="86" spans="2:11" ht="31.5" customHeight="1">
      <c r="B86" s="796"/>
      <c r="C86" s="549"/>
      <c r="D86" s="736" t="str">
        <f>CONCATENATE("Actividades para Plan Operativo ",E44)</f>
        <v>Actividades para Plan Operativo 2. Conceptualización y difusión del sentido de la movilización Social</v>
      </c>
      <c r="E86" s="736"/>
      <c r="F86" s="736"/>
      <c r="G86" s="574" t="s">
        <v>1179</v>
      </c>
      <c r="H86" s="574" t="s">
        <v>1180</v>
      </c>
      <c r="I86" s="735" t="s">
        <v>864</v>
      </c>
      <c r="J86" s="735"/>
      <c r="K86" s="407"/>
    </row>
    <row r="87" spans="2:11" ht="30.75" customHeight="1">
      <c r="B87" s="796"/>
      <c r="C87" s="549"/>
      <c r="D87" s="574">
        <v>2.1</v>
      </c>
      <c r="E87" s="824" t="s">
        <v>1181</v>
      </c>
      <c r="F87" s="825"/>
      <c r="G87" s="576">
        <v>44228</v>
      </c>
      <c r="H87" s="576">
        <v>44530</v>
      </c>
      <c r="I87" s="744" t="s">
        <v>1089</v>
      </c>
      <c r="J87" s="744"/>
      <c r="K87" s="605"/>
    </row>
    <row r="88" spans="2:11" ht="30.75" customHeight="1">
      <c r="B88" s="796"/>
      <c r="C88" s="549"/>
      <c r="D88" s="574">
        <v>2.2000000000000002</v>
      </c>
      <c r="E88" s="824" t="s">
        <v>1182</v>
      </c>
      <c r="F88" s="825"/>
      <c r="G88" s="576">
        <v>44228</v>
      </c>
      <c r="H88" s="576">
        <v>44530</v>
      </c>
      <c r="I88" s="744" t="s">
        <v>1089</v>
      </c>
      <c r="J88" s="744"/>
      <c r="K88" s="605"/>
    </row>
    <row r="89" spans="2:11" ht="16.5" customHeight="1">
      <c r="B89" s="796"/>
      <c r="C89" s="549"/>
      <c r="D89" s="574">
        <v>2.2999999999999998</v>
      </c>
      <c r="E89" s="824" t="s">
        <v>1050</v>
      </c>
      <c r="F89" s="825"/>
      <c r="G89" s="576">
        <v>44228</v>
      </c>
      <c r="H89" s="576">
        <v>44530</v>
      </c>
      <c r="I89" s="744" t="s">
        <v>1089</v>
      </c>
      <c r="J89" s="744"/>
      <c r="K89" s="605"/>
    </row>
    <row r="90" spans="2:11">
      <c r="B90" s="796"/>
      <c r="C90" s="549"/>
      <c r="D90" s="550"/>
      <c r="E90" s="426"/>
      <c r="F90" s="426"/>
      <c r="G90" s="551"/>
      <c r="H90" s="551"/>
      <c r="I90" s="414"/>
      <c r="J90" s="414"/>
      <c r="K90" s="606"/>
    </row>
    <row r="91" spans="2:11" ht="37.5" customHeight="1">
      <c r="B91" s="796"/>
      <c r="C91" s="549"/>
      <c r="D91" s="736" t="str">
        <f>CONCATENATE("Actividades para Plan Operativo ",E46)</f>
        <v>Actividades para Plan Operativo 3. Generación y Gestión de acuerdos de trabajo - Políticas Públicas gestionadas, proyectos estructurales y de alto impacto </v>
      </c>
      <c r="E91" s="711"/>
      <c r="F91" s="711"/>
      <c r="G91" s="574" t="s">
        <v>1179</v>
      </c>
      <c r="H91" s="574" t="s">
        <v>1180</v>
      </c>
      <c r="I91" s="735" t="s">
        <v>864</v>
      </c>
      <c r="J91" s="735"/>
      <c r="K91" s="407"/>
    </row>
    <row r="92" spans="2:11" ht="33.75" customHeight="1">
      <c r="B92" s="796"/>
      <c r="C92" s="549"/>
      <c r="D92" s="574">
        <v>3.1</v>
      </c>
      <c r="E92" s="784" t="s">
        <v>1183</v>
      </c>
      <c r="F92" s="784"/>
      <c r="G92" s="577">
        <v>44228</v>
      </c>
      <c r="H92" s="577">
        <v>44540</v>
      </c>
      <c r="I92" s="744" t="s">
        <v>1089</v>
      </c>
      <c r="J92" s="744"/>
      <c r="K92" s="605"/>
    </row>
    <row r="93" spans="2:11" ht="32.25" customHeight="1">
      <c r="B93" s="796"/>
      <c r="C93" s="549"/>
      <c r="D93" s="574">
        <v>3.2</v>
      </c>
      <c r="E93" s="784" t="s">
        <v>1053</v>
      </c>
      <c r="F93" s="784"/>
      <c r="G93" s="577">
        <v>44228</v>
      </c>
      <c r="H93" s="577">
        <v>44540</v>
      </c>
      <c r="I93" s="744" t="s">
        <v>1089</v>
      </c>
      <c r="J93" s="744"/>
      <c r="K93" s="605"/>
    </row>
    <row r="94" spans="2:11" ht="16.5" customHeight="1">
      <c r="B94" s="796"/>
      <c r="C94" s="549"/>
      <c r="D94" s="574">
        <v>3.3</v>
      </c>
      <c r="E94" s="784" t="s">
        <v>1054</v>
      </c>
      <c r="F94" s="784"/>
      <c r="G94" s="577">
        <v>44228</v>
      </c>
      <c r="H94" s="577">
        <v>44540</v>
      </c>
      <c r="I94" s="744" t="s">
        <v>1089</v>
      </c>
      <c r="J94" s="744"/>
      <c r="K94" s="605"/>
    </row>
    <row r="95" spans="2:11" ht="16.5" customHeight="1">
      <c r="B95" s="796"/>
      <c r="C95" s="549"/>
      <c r="D95" s="574">
        <v>3.4</v>
      </c>
      <c r="E95" s="784" t="s">
        <v>1055</v>
      </c>
      <c r="F95" s="784"/>
      <c r="G95" s="577">
        <v>44228</v>
      </c>
      <c r="H95" s="577">
        <v>44540</v>
      </c>
      <c r="I95" s="744" t="s">
        <v>1089</v>
      </c>
      <c r="J95" s="744"/>
      <c r="K95" s="605"/>
    </row>
    <row r="96" spans="2:11" ht="31.5" customHeight="1">
      <c r="B96" s="796"/>
      <c r="C96" s="549"/>
      <c r="D96" s="574">
        <v>3.5</v>
      </c>
      <c r="E96" s="784" t="s">
        <v>1184</v>
      </c>
      <c r="F96" s="784"/>
      <c r="G96" s="577">
        <v>44228</v>
      </c>
      <c r="H96" s="577">
        <v>44540</v>
      </c>
      <c r="I96" s="744" t="s">
        <v>1089</v>
      </c>
      <c r="J96" s="744"/>
      <c r="K96" s="605"/>
    </row>
    <row r="97" spans="2:11">
      <c r="B97" s="796"/>
      <c r="C97" s="549"/>
      <c r="D97" s="550"/>
      <c r="E97" s="426"/>
      <c r="F97" s="426"/>
      <c r="G97" s="551"/>
      <c r="H97" s="551"/>
      <c r="I97" s="414"/>
      <c r="J97" s="414"/>
      <c r="K97" s="606"/>
    </row>
    <row r="98" spans="2:11" ht="16.5">
      <c r="B98" s="796"/>
      <c r="C98" s="549"/>
      <c r="D98" s="793" t="str">
        <f>CONCATENATE("Actividades para Plan Operativo ",E49)</f>
        <v>Actividades para Plan Operativo 4. Red de Nodos de Innovación, Ciencia y Tecnología</v>
      </c>
      <c r="E98" s="793"/>
      <c r="F98" s="793"/>
      <c r="G98" s="574" t="s">
        <v>1179</v>
      </c>
      <c r="H98" s="574" t="s">
        <v>1180</v>
      </c>
      <c r="I98" s="735" t="s">
        <v>864</v>
      </c>
      <c r="J98" s="735"/>
      <c r="K98" s="407"/>
    </row>
    <row r="99" spans="2:11" ht="36.75" customHeight="1">
      <c r="B99" s="796"/>
      <c r="C99" s="549"/>
      <c r="D99" s="574">
        <v>4.0999999999999996</v>
      </c>
      <c r="E99" s="826" t="s">
        <v>1188</v>
      </c>
      <c r="F99" s="827"/>
      <c r="G99" s="576">
        <v>44228</v>
      </c>
      <c r="H99" s="576">
        <v>44530</v>
      </c>
      <c r="I99" s="744" t="s">
        <v>1090</v>
      </c>
      <c r="J99" s="744"/>
      <c r="K99" s="605"/>
    </row>
    <row r="100" spans="2:11" ht="41.25" customHeight="1">
      <c r="B100" s="796"/>
      <c r="C100" s="549"/>
      <c r="D100" s="574">
        <v>4.2</v>
      </c>
      <c r="E100" s="826" t="s">
        <v>1189</v>
      </c>
      <c r="F100" s="827"/>
      <c r="G100" s="576">
        <v>44228</v>
      </c>
      <c r="H100" s="576">
        <v>44530</v>
      </c>
      <c r="I100" s="744" t="s">
        <v>1090</v>
      </c>
      <c r="J100" s="744"/>
      <c r="K100" s="605"/>
    </row>
    <row r="101" spans="2:11" ht="38.25" customHeight="1">
      <c r="B101" s="796"/>
      <c r="C101" s="549"/>
      <c r="D101" s="574">
        <v>4.3</v>
      </c>
      <c r="E101" s="826" t="s">
        <v>1190</v>
      </c>
      <c r="F101" s="827"/>
      <c r="G101" s="576">
        <v>44228</v>
      </c>
      <c r="H101" s="576">
        <v>44530</v>
      </c>
      <c r="I101" s="744" t="s">
        <v>1090</v>
      </c>
      <c r="J101" s="744"/>
      <c r="K101" s="605"/>
    </row>
    <row r="102" spans="2:11">
      <c r="K102" s="610"/>
    </row>
    <row r="103" spans="2:11">
      <c r="K103" s="610"/>
    </row>
    <row r="104" spans="2:11">
      <c r="K104" s="610"/>
    </row>
    <row r="105" spans="2:11" ht="16.5">
      <c r="B105" s="2"/>
      <c r="C105" s="2"/>
      <c r="D105" s="785" t="s">
        <v>1199</v>
      </c>
      <c r="E105" s="785"/>
      <c r="F105" s="785"/>
      <c r="G105" s="785"/>
      <c r="H105" s="785"/>
      <c r="I105" s="785"/>
      <c r="J105" s="785"/>
      <c r="K105" s="609"/>
    </row>
    <row r="106" spans="2:11" ht="16.5">
      <c r="B106" s="796" t="s">
        <v>1196</v>
      </c>
      <c r="C106" s="20"/>
      <c r="D106" s="794" t="str">
        <f>CONCATENATE("Actividades para Plan Operativo ",E42)</f>
        <v>Actividades para Plan Operativo 1. RUN - Red Risaralda Universitaria  - Clúster de Educación Superior</v>
      </c>
      <c r="E106" s="794"/>
      <c r="F106" s="794"/>
      <c r="G106" s="583" t="s">
        <v>1197</v>
      </c>
      <c r="H106" s="583" t="s">
        <v>1198</v>
      </c>
      <c r="I106" s="735" t="s">
        <v>864</v>
      </c>
      <c r="J106" s="735"/>
      <c r="K106" s="407"/>
    </row>
    <row r="107" spans="2:11" ht="42.75" customHeight="1">
      <c r="B107" s="796"/>
      <c r="C107" s="19"/>
      <c r="D107" s="580">
        <v>1.1000000000000001</v>
      </c>
      <c r="E107" s="826" t="s">
        <v>1204</v>
      </c>
      <c r="F107" s="827"/>
      <c r="G107" s="576">
        <v>44593</v>
      </c>
      <c r="H107" s="576">
        <v>44895</v>
      </c>
      <c r="I107" s="744" t="s">
        <v>1089</v>
      </c>
      <c r="J107" s="744"/>
      <c r="K107" s="605"/>
    </row>
    <row r="108" spans="2:11" ht="36" customHeight="1">
      <c r="B108" s="796"/>
      <c r="C108" s="19"/>
      <c r="D108" s="580">
        <v>1.2</v>
      </c>
      <c r="E108" s="826" t="s">
        <v>1205</v>
      </c>
      <c r="F108" s="827" t="s">
        <v>1205</v>
      </c>
      <c r="G108" s="576">
        <v>44621</v>
      </c>
      <c r="H108" s="576">
        <v>44865</v>
      </c>
      <c r="I108" s="744" t="s">
        <v>1089</v>
      </c>
      <c r="J108" s="744"/>
      <c r="K108" s="605"/>
    </row>
    <row r="109" spans="2:11">
      <c r="B109" s="796"/>
      <c r="C109" s="549"/>
      <c r="D109" s="550"/>
      <c r="E109" s="549"/>
      <c r="F109" s="549"/>
      <c r="G109" s="551"/>
      <c r="H109" s="551"/>
      <c r="I109" s="414"/>
      <c r="J109" s="414"/>
      <c r="K109" s="606"/>
    </row>
    <row r="110" spans="2:11" ht="16.5">
      <c r="B110" s="796"/>
      <c r="C110" s="549"/>
      <c r="D110" s="736" t="str">
        <f>CONCATENATE("Actividades para Plan Operativo ",E44)</f>
        <v>Actividades para Plan Operativo 2. Conceptualización y difusión del sentido de la movilización Social</v>
      </c>
      <c r="E110" s="736"/>
      <c r="F110" s="736"/>
      <c r="G110" s="580" t="s">
        <v>1197</v>
      </c>
      <c r="H110" s="580" t="s">
        <v>1198</v>
      </c>
      <c r="I110" s="735" t="s">
        <v>864</v>
      </c>
      <c r="J110" s="735"/>
      <c r="K110" s="407"/>
    </row>
    <row r="111" spans="2:11" ht="35.25" customHeight="1">
      <c r="B111" s="796"/>
      <c r="C111" s="549"/>
      <c r="D111" s="580">
        <v>2.1</v>
      </c>
      <c r="E111" s="824" t="s">
        <v>1206</v>
      </c>
      <c r="F111" s="825"/>
      <c r="G111" s="584" t="s">
        <v>1209</v>
      </c>
      <c r="H111" s="584" t="s">
        <v>1210</v>
      </c>
      <c r="I111" s="744" t="s">
        <v>1089</v>
      </c>
      <c r="J111" s="744"/>
      <c r="K111" s="605"/>
    </row>
    <row r="112" spans="2:11" ht="33.75" customHeight="1">
      <c r="B112" s="796"/>
      <c r="C112" s="549"/>
      <c r="D112" s="580">
        <v>2.2000000000000002</v>
      </c>
      <c r="E112" s="824" t="s">
        <v>1207</v>
      </c>
      <c r="F112" s="825" t="s">
        <v>1207</v>
      </c>
      <c r="G112" s="584" t="s">
        <v>1211</v>
      </c>
      <c r="H112" s="584" t="s">
        <v>1210</v>
      </c>
      <c r="I112" s="744" t="s">
        <v>1089</v>
      </c>
      <c r="J112" s="744"/>
      <c r="K112" s="605"/>
    </row>
    <row r="113" spans="2:11" ht="39.75" customHeight="1">
      <c r="B113" s="796"/>
      <c r="C113" s="549"/>
      <c r="D113" s="580">
        <v>2.2999999999999998</v>
      </c>
      <c r="E113" s="824" t="s">
        <v>1208</v>
      </c>
      <c r="F113" s="825" t="s">
        <v>1208</v>
      </c>
      <c r="G113" s="584" t="s">
        <v>1211</v>
      </c>
      <c r="H113" s="584" t="s">
        <v>1210</v>
      </c>
      <c r="I113" s="744" t="s">
        <v>1089</v>
      </c>
      <c r="J113" s="744"/>
      <c r="K113" s="605"/>
    </row>
    <row r="114" spans="2:11">
      <c r="B114" s="796"/>
      <c r="C114" s="549"/>
      <c r="D114" s="550"/>
      <c r="E114" s="426"/>
      <c r="F114" s="426"/>
      <c r="G114" s="551"/>
      <c r="H114" s="551"/>
      <c r="I114" s="414"/>
      <c r="J114" s="414"/>
      <c r="K114" s="606"/>
    </row>
    <row r="115" spans="2:11" ht="16.5">
      <c r="B115" s="796"/>
      <c r="C115" s="549"/>
      <c r="D115" s="736" t="str">
        <f>CONCATENATE("Actividades para Plan Operativo ",E46)</f>
        <v>Actividades para Plan Operativo 3. Generación y Gestión de acuerdos de trabajo - Políticas Públicas gestionadas, proyectos estructurales y de alto impacto </v>
      </c>
      <c r="E115" s="711"/>
      <c r="F115" s="711"/>
      <c r="G115" s="582" t="s">
        <v>1197</v>
      </c>
      <c r="H115" s="582" t="s">
        <v>1198</v>
      </c>
      <c r="I115" s="735" t="s">
        <v>864</v>
      </c>
      <c r="J115" s="735"/>
      <c r="K115" s="407"/>
    </row>
    <row r="116" spans="2:11" ht="34.5" customHeight="1">
      <c r="B116" s="796"/>
      <c r="C116" s="549"/>
      <c r="D116" s="580">
        <v>3.1</v>
      </c>
      <c r="E116" s="828" t="s">
        <v>1212</v>
      </c>
      <c r="F116" s="829"/>
      <c r="G116" s="585">
        <v>44593</v>
      </c>
      <c r="H116" s="585">
        <v>44895</v>
      </c>
      <c r="I116" s="744" t="s">
        <v>1089</v>
      </c>
      <c r="J116" s="744"/>
      <c r="K116" s="605"/>
    </row>
    <row r="117" spans="2:11" ht="33" customHeight="1">
      <c r="B117" s="796"/>
      <c r="C117" s="549"/>
      <c r="D117" s="580">
        <v>3.2</v>
      </c>
      <c r="E117" s="828" t="s">
        <v>1217</v>
      </c>
      <c r="F117" s="829" t="s">
        <v>1213</v>
      </c>
      <c r="G117" s="585">
        <v>44593</v>
      </c>
      <c r="H117" s="585">
        <v>44895</v>
      </c>
      <c r="I117" s="744" t="s">
        <v>1089</v>
      </c>
      <c r="J117" s="744"/>
      <c r="K117" s="605"/>
    </row>
    <row r="118" spans="2:11" ht="24" customHeight="1">
      <c r="B118" s="796"/>
      <c r="C118" s="549"/>
      <c r="D118" s="580">
        <v>3.3</v>
      </c>
      <c r="E118" s="828" t="s">
        <v>1218</v>
      </c>
      <c r="F118" s="829" t="s">
        <v>1214</v>
      </c>
      <c r="G118" s="585">
        <v>44593</v>
      </c>
      <c r="H118" s="585">
        <v>44895</v>
      </c>
      <c r="I118" s="744" t="s">
        <v>1089</v>
      </c>
      <c r="J118" s="744"/>
      <c r="K118" s="605"/>
    </row>
    <row r="119" spans="2:11" ht="16.5">
      <c r="B119" s="796"/>
      <c r="C119" s="549"/>
      <c r="D119" s="580">
        <v>3.4</v>
      </c>
      <c r="E119" s="828" t="s">
        <v>1055</v>
      </c>
      <c r="F119" s="829" t="s">
        <v>1215</v>
      </c>
      <c r="G119" s="585">
        <v>44593</v>
      </c>
      <c r="H119" s="585">
        <v>44895</v>
      </c>
      <c r="I119" s="744" t="s">
        <v>1089</v>
      </c>
      <c r="J119" s="744"/>
      <c r="K119" s="605"/>
    </row>
    <row r="120" spans="2:11" ht="51.75" customHeight="1">
      <c r="B120" s="796"/>
      <c r="C120" s="549"/>
      <c r="D120" s="580">
        <v>3.5</v>
      </c>
      <c r="E120" s="828" t="s">
        <v>1219</v>
      </c>
      <c r="F120" s="829" t="s">
        <v>1216</v>
      </c>
      <c r="G120" s="585">
        <v>44593</v>
      </c>
      <c r="H120" s="585">
        <v>44895</v>
      </c>
      <c r="I120" s="744" t="s">
        <v>1089</v>
      </c>
      <c r="J120" s="744"/>
      <c r="K120" s="605"/>
    </row>
    <row r="121" spans="2:11">
      <c r="B121" s="796"/>
      <c r="C121" s="549"/>
      <c r="D121" s="550"/>
      <c r="E121" s="426"/>
      <c r="F121" s="426"/>
      <c r="G121" s="551"/>
      <c r="H121" s="551"/>
      <c r="I121" s="414"/>
      <c r="J121" s="414"/>
      <c r="K121" s="606"/>
    </row>
    <row r="122" spans="2:11" ht="16.5">
      <c r="B122" s="796"/>
      <c r="C122" s="549"/>
      <c r="D122" s="793" t="str">
        <f>CONCATENATE("Actividades para Plan Operativo ",E49)</f>
        <v>Actividades para Plan Operativo 4. Red de Nodos de Innovación, Ciencia y Tecnología</v>
      </c>
      <c r="E122" s="793"/>
      <c r="F122" s="793"/>
      <c r="G122" s="580" t="s">
        <v>1197</v>
      </c>
      <c r="H122" s="580" t="s">
        <v>1198</v>
      </c>
      <c r="I122" s="735" t="s">
        <v>864</v>
      </c>
      <c r="J122" s="735"/>
      <c r="K122" s="407"/>
    </row>
    <row r="123" spans="2:11" ht="16.5">
      <c r="B123" s="796"/>
      <c r="C123" s="549"/>
      <c r="D123" s="580">
        <v>4.0999999999999996</v>
      </c>
      <c r="E123" s="826" t="s">
        <v>1220</v>
      </c>
      <c r="F123" s="827"/>
      <c r="G123" s="577">
        <v>44594</v>
      </c>
      <c r="H123" s="577">
        <v>44895</v>
      </c>
      <c r="I123" s="744" t="s">
        <v>1090</v>
      </c>
      <c r="J123" s="744"/>
      <c r="K123" s="605"/>
    </row>
    <row r="124" spans="2:11" ht="16.5">
      <c r="B124" s="796"/>
      <c r="C124" s="549"/>
      <c r="D124" s="580">
        <v>4.2</v>
      </c>
      <c r="E124" s="826" t="s">
        <v>1221</v>
      </c>
      <c r="F124" s="827" t="s">
        <v>1221</v>
      </c>
      <c r="G124" s="577">
        <v>44594</v>
      </c>
      <c r="H124" s="577">
        <v>44895</v>
      </c>
      <c r="I124" s="744" t="s">
        <v>1090</v>
      </c>
      <c r="J124" s="744"/>
      <c r="K124" s="605"/>
    </row>
    <row r="125" spans="2:11" ht="16.5">
      <c r="B125" s="796"/>
      <c r="C125" s="549"/>
      <c r="D125" s="580">
        <v>4.3</v>
      </c>
      <c r="E125" s="826" t="s">
        <v>1222</v>
      </c>
      <c r="F125" s="827" t="s">
        <v>1222</v>
      </c>
      <c r="G125" s="577">
        <v>44594</v>
      </c>
      <c r="H125" s="577">
        <v>44895</v>
      </c>
      <c r="I125" s="744" t="s">
        <v>1090</v>
      </c>
      <c r="J125" s="744"/>
      <c r="K125" s="605"/>
    </row>
    <row r="126" spans="2:11" ht="39.75" customHeight="1">
      <c r="B126" s="796"/>
      <c r="C126" s="549"/>
      <c r="D126" s="580">
        <v>4.4000000000000004</v>
      </c>
      <c r="E126" s="826" t="s">
        <v>1223</v>
      </c>
      <c r="F126" s="827" t="s">
        <v>1223</v>
      </c>
      <c r="G126" s="577">
        <v>44594</v>
      </c>
      <c r="H126" s="577">
        <v>44895</v>
      </c>
      <c r="I126" s="744" t="s">
        <v>1090</v>
      </c>
      <c r="J126" s="744"/>
      <c r="K126" s="605"/>
    </row>
    <row r="127" spans="2:11">
      <c r="K127" s="610"/>
    </row>
    <row r="128" spans="2:11">
      <c r="K128" s="610"/>
    </row>
    <row r="129" spans="2:11">
      <c r="K129" s="610"/>
    </row>
    <row r="130" spans="2:11" ht="16.5">
      <c r="B130" s="2"/>
      <c r="C130" s="2"/>
      <c r="D130" s="785" t="s">
        <v>1239</v>
      </c>
      <c r="E130" s="785"/>
      <c r="F130" s="785"/>
      <c r="G130" s="785"/>
      <c r="H130" s="785"/>
      <c r="I130" s="785"/>
      <c r="J130" s="785"/>
      <c r="K130" s="609"/>
    </row>
    <row r="131" spans="2:11" ht="16.5">
      <c r="B131" s="796" t="s">
        <v>1240</v>
      </c>
      <c r="C131" s="20"/>
      <c r="D131" s="794" t="str">
        <f>CONCATENATE("Actividades para Plan Operativo ",E42)</f>
        <v>Actividades para Plan Operativo 1. RUN - Red Risaralda Universitaria  - Clúster de Educación Superior</v>
      </c>
      <c r="E131" s="794"/>
      <c r="F131" s="794"/>
      <c r="G131" s="589" t="s">
        <v>1241</v>
      </c>
      <c r="H131" s="589" t="s">
        <v>1242</v>
      </c>
      <c r="I131" s="735" t="s">
        <v>864</v>
      </c>
      <c r="J131" s="735"/>
      <c r="K131" s="407"/>
    </row>
    <row r="132" spans="2:11" ht="159" customHeight="1">
      <c r="B132" s="796"/>
      <c r="C132" s="19"/>
      <c r="D132" s="588">
        <v>1.1000000000000001</v>
      </c>
      <c r="E132" s="834" t="s">
        <v>1270</v>
      </c>
      <c r="F132" s="835"/>
      <c r="G132" s="576">
        <v>44958</v>
      </c>
      <c r="H132" s="576">
        <v>45260</v>
      </c>
      <c r="I132" s="744" t="s">
        <v>1089</v>
      </c>
      <c r="J132" s="744"/>
      <c r="K132" s="605"/>
    </row>
    <row r="133" spans="2:11" ht="51.75" customHeight="1">
      <c r="B133" s="796"/>
      <c r="C133" s="19"/>
      <c r="D133" s="588">
        <v>1.2</v>
      </c>
      <c r="E133" s="834" t="s">
        <v>1243</v>
      </c>
      <c r="F133" s="835" t="s">
        <v>1243</v>
      </c>
      <c r="G133" s="576">
        <v>44986</v>
      </c>
      <c r="H133" s="576">
        <v>45230</v>
      </c>
      <c r="I133" s="744" t="s">
        <v>1089</v>
      </c>
      <c r="J133" s="744"/>
      <c r="K133" s="605"/>
    </row>
    <row r="134" spans="2:11" ht="150" customHeight="1">
      <c r="B134" s="796"/>
      <c r="C134" s="19"/>
      <c r="D134" s="588">
        <v>1.3</v>
      </c>
      <c r="E134" s="834" t="s">
        <v>1244</v>
      </c>
      <c r="F134" s="835" t="s">
        <v>1244</v>
      </c>
      <c r="G134" s="576">
        <v>44986</v>
      </c>
      <c r="H134" s="576">
        <v>45230</v>
      </c>
      <c r="I134" s="744" t="s">
        <v>1089</v>
      </c>
      <c r="J134" s="744"/>
      <c r="K134" s="605"/>
    </row>
    <row r="135" spans="2:11">
      <c r="B135" s="796"/>
      <c r="C135" s="549"/>
      <c r="D135" s="550"/>
      <c r="E135" s="549"/>
      <c r="F135" s="549"/>
      <c r="G135" s="551"/>
      <c r="H135" s="551"/>
      <c r="I135" s="414"/>
      <c r="J135" s="414"/>
      <c r="K135" s="606"/>
    </row>
    <row r="136" spans="2:11" ht="16.5">
      <c r="B136" s="796"/>
      <c r="C136" s="549"/>
      <c r="D136" s="736" t="str">
        <f>CONCATENATE("Actividades para Plan Operativo ",E44)</f>
        <v>Actividades para Plan Operativo 2. Conceptualización y difusión del sentido de la movilización Social</v>
      </c>
      <c r="E136" s="736"/>
      <c r="F136" s="736"/>
      <c r="G136" s="588" t="s">
        <v>1241</v>
      </c>
      <c r="H136" s="588" t="s">
        <v>1242</v>
      </c>
      <c r="I136" s="735" t="s">
        <v>864</v>
      </c>
      <c r="J136" s="735"/>
      <c r="K136" s="407"/>
    </row>
    <row r="137" spans="2:11" ht="66" customHeight="1">
      <c r="B137" s="796"/>
      <c r="C137" s="549"/>
      <c r="D137" s="588">
        <v>2.1</v>
      </c>
      <c r="E137" s="836" t="s">
        <v>1247</v>
      </c>
      <c r="F137" s="837"/>
      <c r="G137" s="576">
        <v>44986</v>
      </c>
      <c r="H137" s="576">
        <v>45260</v>
      </c>
      <c r="I137" s="744" t="s">
        <v>1089</v>
      </c>
      <c r="J137" s="744"/>
      <c r="K137" s="605"/>
    </row>
    <row r="138" spans="2:11" ht="75.75" customHeight="1">
      <c r="B138" s="796"/>
      <c r="C138" s="549"/>
      <c r="D138" s="588">
        <v>2.2000000000000002</v>
      </c>
      <c r="E138" s="836" t="s">
        <v>1248</v>
      </c>
      <c r="F138" s="837" t="s">
        <v>1245</v>
      </c>
      <c r="G138" s="576">
        <v>44958</v>
      </c>
      <c r="H138" s="576">
        <v>45260</v>
      </c>
      <c r="I138" s="744" t="s">
        <v>1089</v>
      </c>
      <c r="J138" s="744"/>
      <c r="K138" s="605"/>
    </row>
    <row r="139" spans="2:11" ht="37.5" customHeight="1">
      <c r="B139" s="796"/>
      <c r="C139" s="549"/>
      <c r="D139" s="588">
        <v>2.2999999999999998</v>
      </c>
      <c r="E139" s="836" t="s">
        <v>1208</v>
      </c>
      <c r="F139" s="837" t="s">
        <v>1208</v>
      </c>
      <c r="G139" s="576">
        <v>45017</v>
      </c>
      <c r="H139" s="576">
        <v>45260</v>
      </c>
      <c r="I139" s="744" t="s">
        <v>1089</v>
      </c>
      <c r="J139" s="744"/>
      <c r="K139" s="605"/>
    </row>
    <row r="140" spans="2:11" ht="39.75" customHeight="1">
      <c r="B140" s="796"/>
      <c r="C140" s="549"/>
      <c r="D140" s="588">
        <v>2.4</v>
      </c>
      <c r="E140" s="836" t="s">
        <v>1249</v>
      </c>
      <c r="F140" s="837" t="s">
        <v>1246</v>
      </c>
      <c r="G140" s="576">
        <v>45017</v>
      </c>
      <c r="H140" s="576">
        <v>45260</v>
      </c>
      <c r="I140" s="744" t="s">
        <v>1089</v>
      </c>
      <c r="J140" s="744"/>
      <c r="K140" s="605"/>
    </row>
    <row r="141" spans="2:11">
      <c r="B141" s="796"/>
      <c r="C141" s="549"/>
      <c r="D141" s="550"/>
      <c r="E141" s="426"/>
      <c r="F141" s="426"/>
      <c r="G141" s="551"/>
      <c r="H141" s="551"/>
      <c r="I141" s="414"/>
      <c r="J141" s="414"/>
      <c r="K141" s="606"/>
    </row>
    <row r="142" spans="2:11" ht="16.5">
      <c r="B142" s="796"/>
      <c r="C142" s="549"/>
      <c r="D142" s="736" t="str">
        <f>CONCATENATE("Actividades para Plan Operativo ",E46)</f>
        <v>Actividades para Plan Operativo 3. Generación y Gestión de acuerdos de trabajo - Políticas Públicas gestionadas, proyectos estructurales y de alto impacto </v>
      </c>
      <c r="E142" s="711"/>
      <c r="F142" s="711"/>
      <c r="G142" s="588" t="s">
        <v>1241</v>
      </c>
      <c r="H142" s="588" t="s">
        <v>1242</v>
      </c>
      <c r="I142" s="735" t="s">
        <v>864</v>
      </c>
      <c r="J142" s="735"/>
      <c r="K142" s="407"/>
    </row>
    <row r="143" spans="2:11" ht="49.5" customHeight="1">
      <c r="B143" s="796"/>
      <c r="C143" s="549"/>
      <c r="D143" s="588">
        <v>3.1</v>
      </c>
      <c r="E143" s="830" t="s">
        <v>1260</v>
      </c>
      <c r="F143" s="831"/>
      <c r="G143" s="576">
        <v>44986</v>
      </c>
      <c r="H143" s="576">
        <v>45260</v>
      </c>
      <c r="I143" s="744" t="s">
        <v>1089</v>
      </c>
      <c r="J143" s="744"/>
      <c r="K143" s="605"/>
    </row>
    <row r="144" spans="2:11" ht="101.25" customHeight="1">
      <c r="B144" s="796"/>
      <c r="C144" s="549"/>
      <c r="D144" s="588">
        <v>3.2</v>
      </c>
      <c r="E144" s="830" t="s">
        <v>1250</v>
      </c>
      <c r="F144" s="831" t="s">
        <v>1250</v>
      </c>
      <c r="G144" s="576">
        <v>44986</v>
      </c>
      <c r="H144" s="576">
        <v>45260</v>
      </c>
      <c r="I144" s="744" t="s">
        <v>1089</v>
      </c>
      <c r="J144" s="744"/>
      <c r="K144" s="605"/>
    </row>
    <row r="145" spans="2:11" ht="69.75" customHeight="1">
      <c r="B145" s="796"/>
      <c r="C145" s="549"/>
      <c r="D145" s="588">
        <v>3.3</v>
      </c>
      <c r="E145" s="830" t="s">
        <v>1251</v>
      </c>
      <c r="F145" s="831" t="s">
        <v>1251</v>
      </c>
      <c r="G145" s="576">
        <v>44986</v>
      </c>
      <c r="H145" s="576">
        <v>45260</v>
      </c>
      <c r="I145" s="744" t="s">
        <v>1089</v>
      </c>
      <c r="J145" s="744"/>
      <c r="K145" s="605"/>
    </row>
    <row r="146" spans="2:11" ht="68.25" customHeight="1">
      <c r="B146" s="796"/>
      <c r="C146" s="549"/>
      <c r="D146" s="588">
        <v>3.4</v>
      </c>
      <c r="E146" s="830" t="s">
        <v>1252</v>
      </c>
      <c r="F146" s="831" t="s">
        <v>1252</v>
      </c>
      <c r="G146" s="576">
        <v>44986</v>
      </c>
      <c r="H146" s="576">
        <v>45260</v>
      </c>
      <c r="I146" s="744" t="s">
        <v>1089</v>
      </c>
      <c r="J146" s="744"/>
      <c r="K146" s="605"/>
    </row>
    <row r="147" spans="2:11" ht="76.5" customHeight="1">
      <c r="B147" s="796"/>
      <c r="C147" s="549"/>
      <c r="D147" s="588">
        <v>3.5</v>
      </c>
      <c r="E147" s="830" t="s">
        <v>1261</v>
      </c>
      <c r="F147" s="831" t="s">
        <v>1253</v>
      </c>
      <c r="G147" s="576">
        <v>45017</v>
      </c>
      <c r="H147" s="576">
        <v>45260</v>
      </c>
      <c r="I147" s="744" t="s">
        <v>1089</v>
      </c>
      <c r="J147" s="744"/>
      <c r="K147" s="605"/>
    </row>
    <row r="148" spans="2:11" ht="39" customHeight="1">
      <c r="B148" s="796"/>
      <c r="C148" s="549"/>
      <c r="D148" s="588">
        <v>3.6</v>
      </c>
      <c r="E148" s="830" t="s">
        <v>1254</v>
      </c>
      <c r="F148" s="831" t="s">
        <v>1254</v>
      </c>
      <c r="G148" s="576">
        <v>45017</v>
      </c>
      <c r="H148" s="576">
        <v>45260</v>
      </c>
      <c r="I148" s="744" t="s">
        <v>1089</v>
      </c>
      <c r="J148" s="744"/>
      <c r="K148" s="605"/>
    </row>
    <row r="149" spans="2:11" ht="34.5" customHeight="1">
      <c r="B149" s="796"/>
      <c r="C149" s="549"/>
      <c r="D149" s="588">
        <v>3.7</v>
      </c>
      <c r="E149" s="830" t="s">
        <v>1255</v>
      </c>
      <c r="F149" s="831" t="s">
        <v>1255</v>
      </c>
      <c r="G149" s="576">
        <v>45017</v>
      </c>
      <c r="H149" s="576">
        <v>45260</v>
      </c>
      <c r="I149" s="744" t="s">
        <v>1089</v>
      </c>
      <c r="J149" s="744"/>
      <c r="K149" s="605"/>
    </row>
    <row r="150" spans="2:11" ht="16.5">
      <c r="B150" s="796"/>
      <c r="C150" s="549"/>
      <c r="D150" s="588">
        <v>3.8</v>
      </c>
      <c r="E150" s="830" t="s">
        <v>1262</v>
      </c>
      <c r="F150" s="831" t="s">
        <v>1256</v>
      </c>
      <c r="G150" s="576">
        <v>44958</v>
      </c>
      <c r="H150" s="576">
        <v>45260</v>
      </c>
      <c r="I150" s="744" t="s">
        <v>1089</v>
      </c>
      <c r="J150" s="744"/>
      <c r="K150" s="605"/>
    </row>
    <row r="151" spans="2:11" ht="16.5" customHeight="1">
      <c r="B151" s="796"/>
      <c r="C151" s="549"/>
      <c r="D151" s="588">
        <v>3.9</v>
      </c>
      <c r="E151" s="830" t="s">
        <v>1263</v>
      </c>
      <c r="F151" s="831" t="s">
        <v>1257</v>
      </c>
      <c r="G151" s="576">
        <v>44986</v>
      </c>
      <c r="H151" s="576">
        <v>45260</v>
      </c>
      <c r="I151" s="744" t="s">
        <v>1089</v>
      </c>
      <c r="J151" s="744"/>
      <c r="K151" s="605"/>
    </row>
    <row r="152" spans="2:11" ht="51" customHeight="1">
      <c r="B152" s="796"/>
      <c r="C152" s="549"/>
      <c r="D152" s="595">
        <v>3.1</v>
      </c>
      <c r="E152" s="830" t="s">
        <v>1264</v>
      </c>
      <c r="F152" s="831" t="s">
        <v>1258</v>
      </c>
      <c r="G152" s="576">
        <v>44986</v>
      </c>
      <c r="H152" s="576">
        <v>45260</v>
      </c>
      <c r="I152" s="744" t="s">
        <v>1089</v>
      </c>
      <c r="J152" s="744"/>
      <c r="K152" s="605"/>
    </row>
    <row r="153" spans="2:11" ht="72.75" customHeight="1">
      <c r="B153" s="796"/>
      <c r="C153" s="549"/>
      <c r="D153" s="588">
        <v>3.11</v>
      </c>
      <c r="E153" s="830" t="s">
        <v>1265</v>
      </c>
      <c r="F153" s="831" t="s">
        <v>1259</v>
      </c>
      <c r="G153" s="576">
        <v>44986</v>
      </c>
      <c r="H153" s="576">
        <v>45260</v>
      </c>
      <c r="I153" s="744" t="s">
        <v>1089</v>
      </c>
      <c r="J153" s="744"/>
      <c r="K153" s="605"/>
    </row>
    <row r="154" spans="2:11">
      <c r="B154" s="796"/>
      <c r="C154" s="549"/>
      <c r="D154" s="550"/>
      <c r="E154" s="426"/>
      <c r="F154" s="426"/>
      <c r="G154" s="551"/>
      <c r="H154" s="551"/>
      <c r="I154" s="414"/>
      <c r="J154" s="414"/>
      <c r="K154" s="606"/>
    </row>
    <row r="155" spans="2:11" ht="16.5">
      <c r="B155" s="796"/>
      <c r="C155" s="549"/>
      <c r="D155" s="793" t="str">
        <f>CONCATENATE("Actividades para Plan Operativo ",E49)</f>
        <v>Actividades para Plan Operativo 4. Red de Nodos de Innovación, Ciencia y Tecnología</v>
      </c>
      <c r="E155" s="793"/>
      <c r="F155" s="793"/>
      <c r="G155" s="588" t="s">
        <v>1241</v>
      </c>
      <c r="H155" s="588" t="s">
        <v>1242</v>
      </c>
      <c r="I155" s="735" t="s">
        <v>864</v>
      </c>
      <c r="J155" s="735"/>
      <c r="K155" s="407"/>
    </row>
    <row r="156" spans="2:11" ht="110.25" customHeight="1">
      <c r="B156" s="796"/>
      <c r="C156" s="549"/>
      <c r="D156" s="588">
        <v>4.0999999999999996</v>
      </c>
      <c r="E156" s="832" t="s">
        <v>1266</v>
      </c>
      <c r="F156" s="833"/>
      <c r="G156" s="596">
        <v>44958</v>
      </c>
      <c r="H156" s="596">
        <v>45016</v>
      </c>
      <c r="I156" s="744" t="s">
        <v>1090</v>
      </c>
      <c r="J156" s="744"/>
      <c r="K156" s="605"/>
    </row>
    <row r="157" spans="2:11" ht="86.25" customHeight="1">
      <c r="B157" s="796"/>
      <c r="C157" s="549"/>
      <c r="D157" s="588">
        <v>4.2</v>
      </c>
      <c r="E157" s="832" t="s">
        <v>1267</v>
      </c>
      <c r="F157" s="833" t="s">
        <v>1267</v>
      </c>
      <c r="G157" s="596">
        <v>44958</v>
      </c>
      <c r="H157" s="596">
        <v>45260</v>
      </c>
      <c r="I157" s="744" t="s">
        <v>1090</v>
      </c>
      <c r="J157" s="744"/>
      <c r="K157" s="605"/>
    </row>
    <row r="158" spans="2:11" ht="72" customHeight="1">
      <c r="B158" s="796"/>
      <c r="C158" s="549"/>
      <c r="D158" s="588">
        <v>4.3</v>
      </c>
      <c r="E158" s="832" t="s">
        <v>1268</v>
      </c>
      <c r="F158" s="833" t="s">
        <v>1268</v>
      </c>
      <c r="G158" s="596">
        <v>44958</v>
      </c>
      <c r="H158" s="596">
        <v>45260</v>
      </c>
      <c r="I158" s="744" t="s">
        <v>1090</v>
      </c>
      <c r="J158" s="744"/>
      <c r="K158" s="605"/>
    </row>
    <row r="159" spans="2:11" ht="105.75" customHeight="1">
      <c r="B159" s="796"/>
      <c r="C159" s="549"/>
      <c r="D159" s="588">
        <v>4.4000000000000004</v>
      </c>
      <c r="E159" s="832" t="s">
        <v>1269</v>
      </c>
      <c r="F159" s="833" t="s">
        <v>1269</v>
      </c>
      <c r="G159" s="596">
        <v>44958</v>
      </c>
      <c r="H159" s="596">
        <v>45260</v>
      </c>
      <c r="I159" s="744" t="s">
        <v>1090</v>
      </c>
      <c r="J159" s="744"/>
      <c r="K159" s="605"/>
    </row>
    <row r="160" spans="2:11"/>
    <row r="161" spans="2:10"/>
    <row r="162" spans="2:10"/>
    <row r="163" spans="2:10" ht="16.5">
      <c r="B163" s="2"/>
      <c r="C163" s="2"/>
      <c r="D163" s="785" t="s">
        <v>1288</v>
      </c>
      <c r="E163" s="785"/>
      <c r="F163" s="785"/>
      <c r="G163" s="785"/>
      <c r="H163" s="785"/>
      <c r="I163" s="785"/>
      <c r="J163" s="785"/>
    </row>
    <row r="164" spans="2:10" ht="16.5">
      <c r="B164" s="796" t="s">
        <v>1291</v>
      </c>
      <c r="C164" s="20"/>
      <c r="D164" s="794" t="str">
        <f>CONCATENATE("Actividades para Plan Operativo ",E42)</f>
        <v>Actividades para Plan Operativo 1. RUN - Red Risaralda Universitaria  - Clúster de Educación Superior</v>
      </c>
      <c r="E164" s="794"/>
      <c r="F164" s="794"/>
      <c r="G164" s="601" t="s">
        <v>1289</v>
      </c>
      <c r="H164" s="601" t="s">
        <v>1290</v>
      </c>
      <c r="I164" s="735" t="s">
        <v>864</v>
      </c>
      <c r="J164" s="735"/>
    </row>
    <row r="165" spans="2:10" ht="137.25" customHeight="1">
      <c r="B165" s="796"/>
      <c r="C165" s="19"/>
      <c r="D165" s="598">
        <v>1.1000000000000001</v>
      </c>
      <c r="E165" s="844" t="s">
        <v>1292</v>
      </c>
      <c r="F165" s="845"/>
      <c r="G165" s="613" t="s">
        <v>1295</v>
      </c>
      <c r="H165" s="612">
        <v>45626</v>
      </c>
      <c r="I165" s="744" t="s">
        <v>1297</v>
      </c>
      <c r="J165" s="744"/>
    </row>
    <row r="166" spans="2:10" ht="89.25" customHeight="1">
      <c r="B166" s="796"/>
      <c r="C166" s="19"/>
      <c r="D166" s="598">
        <v>1.2</v>
      </c>
      <c r="E166" s="844" t="s">
        <v>1293</v>
      </c>
      <c r="F166" s="845" t="s">
        <v>1293</v>
      </c>
      <c r="G166" s="614" t="s">
        <v>1296</v>
      </c>
      <c r="H166" s="611">
        <v>45596</v>
      </c>
      <c r="I166" s="744" t="s">
        <v>1297</v>
      </c>
      <c r="J166" s="744"/>
    </row>
    <row r="167" spans="2:10" ht="131.25" customHeight="1">
      <c r="B167" s="796"/>
      <c r="C167" s="19"/>
      <c r="D167" s="598">
        <v>1.3</v>
      </c>
      <c r="E167" s="844" t="s">
        <v>1294</v>
      </c>
      <c r="F167" s="845" t="s">
        <v>1294</v>
      </c>
      <c r="G167" s="614" t="s">
        <v>1296</v>
      </c>
      <c r="H167" s="611">
        <v>45596</v>
      </c>
      <c r="I167" s="744" t="s">
        <v>1297</v>
      </c>
      <c r="J167" s="744"/>
    </row>
    <row r="168" spans="2:10">
      <c r="B168" s="796"/>
      <c r="C168" s="549"/>
      <c r="D168" s="550"/>
      <c r="E168" s="549"/>
      <c r="F168" s="549"/>
      <c r="G168" s="551"/>
      <c r="H168" s="551"/>
      <c r="I168" s="414"/>
      <c r="J168" s="414"/>
    </row>
    <row r="169" spans="2:10" ht="16.5">
      <c r="B169" s="796"/>
      <c r="C169" s="549"/>
      <c r="D169" s="736" t="str">
        <f>CONCATENATE("Actividades para Plan Operativo ",E44)</f>
        <v>Actividades para Plan Operativo 2. Conceptualización y difusión del sentido de la movilización Social</v>
      </c>
      <c r="E169" s="711"/>
      <c r="F169" s="711"/>
      <c r="G169" s="600" t="s">
        <v>1289</v>
      </c>
      <c r="H169" s="600" t="s">
        <v>1290</v>
      </c>
      <c r="I169" s="735" t="s">
        <v>864</v>
      </c>
      <c r="J169" s="735"/>
    </row>
    <row r="170" spans="2:10" ht="123" customHeight="1">
      <c r="B170" s="796"/>
      <c r="C170" s="549"/>
      <c r="D170" s="599">
        <v>2.1</v>
      </c>
      <c r="E170" s="846" t="s">
        <v>1298</v>
      </c>
      <c r="F170" s="847"/>
      <c r="G170" s="615">
        <v>45352</v>
      </c>
      <c r="H170" s="615">
        <v>45596</v>
      </c>
      <c r="I170" s="798" t="s">
        <v>1297</v>
      </c>
      <c r="J170" s="744"/>
    </row>
    <row r="171" spans="2:10" ht="323.25" customHeight="1">
      <c r="B171" s="796"/>
      <c r="C171" s="549"/>
      <c r="D171" s="599">
        <v>2.2000000000000002</v>
      </c>
      <c r="E171" s="846" t="s">
        <v>1299</v>
      </c>
      <c r="F171" s="847" t="s">
        <v>1299</v>
      </c>
      <c r="G171" s="615">
        <v>45323</v>
      </c>
      <c r="H171" s="615">
        <v>45626</v>
      </c>
      <c r="I171" s="798" t="s">
        <v>1297</v>
      </c>
      <c r="J171" s="744"/>
    </row>
    <row r="172" spans="2:10" ht="51.75" customHeight="1">
      <c r="B172" s="796"/>
      <c r="C172" s="549"/>
      <c r="D172" s="599">
        <v>2.2999999999999998</v>
      </c>
      <c r="E172" s="846" t="s">
        <v>1300</v>
      </c>
      <c r="F172" s="847" t="s">
        <v>1300</v>
      </c>
      <c r="G172" s="615">
        <v>45383</v>
      </c>
      <c r="H172" s="615">
        <v>45626</v>
      </c>
      <c r="I172" s="798" t="s">
        <v>1297</v>
      </c>
      <c r="J172" s="744"/>
    </row>
    <row r="173" spans="2:10" ht="163.5" customHeight="1">
      <c r="B173" s="796"/>
      <c r="C173" s="549"/>
      <c r="D173" s="599">
        <v>2.4</v>
      </c>
      <c r="E173" s="846" t="s">
        <v>1301</v>
      </c>
      <c r="F173" s="847" t="s">
        <v>1301</v>
      </c>
      <c r="G173" s="615">
        <v>45383</v>
      </c>
      <c r="H173" s="615">
        <v>45626</v>
      </c>
      <c r="I173" s="798" t="s">
        <v>1297</v>
      </c>
      <c r="J173" s="744"/>
    </row>
    <row r="174" spans="2:10">
      <c r="B174" s="796"/>
      <c r="C174" s="549"/>
      <c r="D174" s="550"/>
      <c r="E174" s="426"/>
      <c r="F174" s="426"/>
      <c r="G174" s="551"/>
      <c r="H174" s="551"/>
      <c r="I174" s="414"/>
      <c r="J174" s="414"/>
    </row>
    <row r="175" spans="2:10" ht="16.5">
      <c r="B175" s="796"/>
      <c r="C175" s="549"/>
      <c r="D175" s="736" t="str">
        <f>CONCATENATE("Actividades para Plan Operativo ",E46)</f>
        <v>Actividades para Plan Operativo 3. Generación y Gestión de acuerdos de trabajo - Políticas Públicas gestionadas, proyectos estructurales y de alto impacto </v>
      </c>
      <c r="E175" s="711"/>
      <c r="F175" s="711"/>
      <c r="G175" s="598" t="s">
        <v>1289</v>
      </c>
      <c r="H175" s="598" t="s">
        <v>1290</v>
      </c>
      <c r="I175" s="735" t="s">
        <v>864</v>
      </c>
      <c r="J175" s="735"/>
    </row>
    <row r="176" spans="2:10" ht="49.5" customHeight="1">
      <c r="B176" s="796"/>
      <c r="C176" s="549"/>
      <c r="D176" s="598">
        <v>3.1</v>
      </c>
      <c r="E176" s="848" t="s">
        <v>1262</v>
      </c>
      <c r="F176" s="849"/>
      <c r="G176" s="616">
        <v>45323</v>
      </c>
      <c r="H176" s="616">
        <v>45626</v>
      </c>
      <c r="I176" s="744" t="s">
        <v>1297</v>
      </c>
      <c r="J176" s="744"/>
    </row>
    <row r="177" spans="2:10" ht="38.25" customHeight="1">
      <c r="B177" s="796"/>
      <c r="C177" s="549"/>
      <c r="D177" s="598">
        <v>3.2</v>
      </c>
      <c r="E177" s="848" t="s">
        <v>1263</v>
      </c>
      <c r="F177" s="849" t="s">
        <v>1257</v>
      </c>
      <c r="G177" s="616">
        <v>45323</v>
      </c>
      <c r="H177" s="616">
        <v>45626</v>
      </c>
      <c r="I177" s="744" t="s">
        <v>1297</v>
      </c>
      <c r="J177" s="744"/>
    </row>
    <row r="178" spans="2:10" ht="130.5" customHeight="1">
      <c r="B178" s="796"/>
      <c r="C178" s="549"/>
      <c r="D178" s="598">
        <v>3.3</v>
      </c>
      <c r="E178" s="848" t="s">
        <v>1306</v>
      </c>
      <c r="F178" s="849" t="s">
        <v>1302</v>
      </c>
      <c r="G178" s="616">
        <v>45323</v>
      </c>
      <c r="H178" s="616">
        <v>45626</v>
      </c>
      <c r="I178" s="744" t="s">
        <v>1297</v>
      </c>
      <c r="J178" s="744"/>
    </row>
    <row r="179" spans="2:10" ht="132" customHeight="1">
      <c r="B179" s="796"/>
      <c r="C179" s="549"/>
      <c r="D179" s="598">
        <v>3.4</v>
      </c>
      <c r="E179" s="848" t="s">
        <v>1303</v>
      </c>
      <c r="F179" s="849" t="s">
        <v>1303</v>
      </c>
      <c r="G179" s="618">
        <v>45352</v>
      </c>
      <c r="H179" s="616">
        <v>45626</v>
      </c>
      <c r="I179" s="744" t="s">
        <v>1297</v>
      </c>
      <c r="J179" s="744"/>
    </row>
    <row r="180" spans="2:10" ht="162.75" customHeight="1">
      <c r="B180" s="796"/>
      <c r="C180" s="549"/>
      <c r="D180" s="598">
        <v>3.5</v>
      </c>
      <c r="E180" s="848" t="s">
        <v>1307</v>
      </c>
      <c r="F180" s="849" t="s">
        <v>1304</v>
      </c>
      <c r="G180" s="616">
        <v>45352</v>
      </c>
      <c r="H180" s="617">
        <v>45626</v>
      </c>
      <c r="I180" s="744" t="s">
        <v>1297</v>
      </c>
      <c r="J180" s="744"/>
    </row>
    <row r="181" spans="2:10" ht="56.25" customHeight="1">
      <c r="B181" s="796"/>
      <c r="C181" s="549"/>
      <c r="D181" s="598">
        <v>3.6</v>
      </c>
      <c r="E181" s="848" t="s">
        <v>1305</v>
      </c>
      <c r="F181" s="849" t="s">
        <v>1305</v>
      </c>
      <c r="G181" s="618">
        <v>45383</v>
      </c>
      <c r="H181" s="618">
        <v>45626</v>
      </c>
      <c r="I181" s="744" t="s">
        <v>1297</v>
      </c>
      <c r="J181" s="744"/>
    </row>
    <row r="182" spans="2:10">
      <c r="B182" s="796"/>
      <c r="C182" s="549"/>
      <c r="D182" s="550"/>
      <c r="E182" s="426"/>
      <c r="F182" s="426"/>
      <c r="G182" s="551"/>
      <c r="H182" s="551"/>
      <c r="I182" s="414"/>
      <c r="J182" s="414"/>
    </row>
    <row r="183" spans="2:10" ht="16.5">
      <c r="B183" s="796"/>
      <c r="C183" s="549"/>
      <c r="D183" s="793" t="str">
        <f>CONCATENATE("Actividades para Plan Operativo ",E49)</f>
        <v>Actividades para Plan Operativo 4. Red de Nodos de Innovación, Ciencia y Tecnología</v>
      </c>
      <c r="E183" s="793"/>
      <c r="F183" s="793"/>
      <c r="G183" s="598" t="s">
        <v>1289</v>
      </c>
      <c r="H183" s="598" t="s">
        <v>1290</v>
      </c>
      <c r="I183" s="735" t="s">
        <v>864</v>
      </c>
      <c r="J183" s="735"/>
    </row>
    <row r="184" spans="2:10" ht="79.5" customHeight="1">
      <c r="B184" s="796"/>
      <c r="C184" s="549"/>
      <c r="D184" s="598">
        <v>4.0999999999999996</v>
      </c>
      <c r="E184" s="850" t="s">
        <v>1308</v>
      </c>
      <c r="F184" s="851"/>
      <c r="G184" s="619">
        <v>45311</v>
      </c>
      <c r="H184" s="619">
        <v>45641</v>
      </c>
      <c r="I184" s="744" t="s">
        <v>1297</v>
      </c>
      <c r="J184" s="744"/>
    </row>
    <row r="185" spans="2:10" ht="79.5" customHeight="1">
      <c r="B185" s="796"/>
      <c r="C185" s="549"/>
      <c r="D185" s="598">
        <v>4.2</v>
      </c>
      <c r="E185" s="850" t="s">
        <v>1309</v>
      </c>
      <c r="F185" s="851" t="s">
        <v>1309</v>
      </c>
      <c r="G185" s="619">
        <v>45323</v>
      </c>
      <c r="H185" s="619">
        <v>45626</v>
      </c>
      <c r="I185" s="744" t="s">
        <v>1297</v>
      </c>
      <c r="J185" s="744"/>
    </row>
    <row r="186" spans="2:10" ht="79.5" customHeight="1">
      <c r="B186" s="796"/>
      <c r="C186" s="549"/>
      <c r="D186" s="598">
        <v>4.3</v>
      </c>
      <c r="E186" s="850" t="s">
        <v>1310</v>
      </c>
      <c r="F186" s="851" t="s">
        <v>1310</v>
      </c>
      <c r="G186" s="619">
        <v>45316</v>
      </c>
      <c r="H186" s="619">
        <v>45641</v>
      </c>
      <c r="I186" s="744" t="s">
        <v>1297</v>
      </c>
      <c r="J186" s="744"/>
    </row>
    <row r="187" spans="2:10" ht="16.5" customHeight="1"/>
    <row r="188" spans="2:10"/>
    <row r="189" spans="2:10"/>
    <row r="190" spans="2:10" ht="16.5">
      <c r="B190" s="2"/>
      <c r="C190" s="2"/>
      <c r="D190" s="785" t="s">
        <v>1317</v>
      </c>
      <c r="E190" s="785"/>
      <c r="F190" s="785"/>
      <c r="G190" s="785"/>
      <c r="H190" s="785"/>
      <c r="I190" s="785"/>
      <c r="J190" s="785"/>
    </row>
    <row r="191" spans="2:10" ht="16.5">
      <c r="B191" s="796" t="s">
        <v>1318</v>
      </c>
      <c r="C191" s="20"/>
      <c r="D191" s="794" t="str">
        <f>CONCATENATE("Actividades para Plan Operativo ",E42)</f>
        <v>Actividades para Plan Operativo 1. RUN - Red Risaralda Universitaria  - Clúster de Educación Superior</v>
      </c>
      <c r="E191" s="794"/>
      <c r="F191" s="794"/>
      <c r="G191" s="624" t="s">
        <v>1319</v>
      </c>
      <c r="H191" s="624" t="s">
        <v>1320</v>
      </c>
      <c r="I191" s="735" t="s">
        <v>864</v>
      </c>
      <c r="J191" s="735"/>
    </row>
    <row r="192" spans="2:10" ht="162" customHeight="1">
      <c r="B192" s="796"/>
      <c r="C192" s="19"/>
      <c r="D192" s="623">
        <v>1.1000000000000001</v>
      </c>
      <c r="E192" s="791" t="s">
        <v>1321</v>
      </c>
      <c r="F192" s="792"/>
      <c r="G192" s="626">
        <v>45689</v>
      </c>
      <c r="H192" s="626">
        <v>45991</v>
      </c>
      <c r="I192" s="744" t="s">
        <v>1297</v>
      </c>
      <c r="J192" s="744"/>
    </row>
    <row r="193" spans="2:10" ht="51.75" customHeight="1">
      <c r="B193" s="796"/>
      <c r="C193" s="19"/>
      <c r="D193" s="623">
        <v>1.2</v>
      </c>
      <c r="E193" s="791" t="s">
        <v>1243</v>
      </c>
      <c r="F193" s="792"/>
      <c r="G193" s="626">
        <v>45717</v>
      </c>
      <c r="H193" s="627">
        <v>45961</v>
      </c>
      <c r="I193" s="744" t="s">
        <v>1297</v>
      </c>
      <c r="J193" s="744"/>
    </row>
    <row r="194" spans="2:10" ht="162" customHeight="1">
      <c r="B194" s="796"/>
      <c r="C194" s="19"/>
      <c r="D194" s="623">
        <v>1.3</v>
      </c>
      <c r="E194" s="791" t="s">
        <v>1244</v>
      </c>
      <c r="F194" s="792"/>
      <c r="G194" s="626">
        <v>45717</v>
      </c>
      <c r="H194" s="627">
        <v>45961</v>
      </c>
      <c r="I194" s="744" t="s">
        <v>1297</v>
      </c>
      <c r="J194" s="744"/>
    </row>
    <row r="195" spans="2:10">
      <c r="B195" s="796"/>
      <c r="C195" s="549"/>
      <c r="D195" s="550"/>
      <c r="E195" s="549"/>
      <c r="F195" s="549"/>
      <c r="G195" s="551"/>
      <c r="H195" s="551"/>
      <c r="I195" s="414"/>
      <c r="J195" s="414"/>
    </row>
    <row r="196" spans="2:10" ht="16.5">
      <c r="B196" s="796"/>
      <c r="C196" s="549"/>
      <c r="D196" s="736" t="str">
        <f>CONCATENATE("Actividades para Plan Operativo ",E44)</f>
        <v>Actividades para Plan Operativo 2. Conceptualización y difusión del sentido de la movilización Social</v>
      </c>
      <c r="E196" s="711"/>
      <c r="F196" s="711"/>
      <c r="G196" s="621" t="s">
        <v>1319</v>
      </c>
      <c r="H196" s="621" t="s">
        <v>1320</v>
      </c>
      <c r="I196" s="735" t="s">
        <v>864</v>
      </c>
      <c r="J196" s="735"/>
    </row>
    <row r="197" spans="2:10" ht="101.25" customHeight="1">
      <c r="B197" s="796"/>
      <c r="C197" s="549"/>
      <c r="D197" s="622">
        <v>2.1</v>
      </c>
      <c r="E197" s="797" t="s">
        <v>1322</v>
      </c>
      <c r="F197" s="797"/>
      <c r="G197" s="628" t="s">
        <v>1329</v>
      </c>
      <c r="H197" s="628" t="s">
        <v>1330</v>
      </c>
      <c r="I197" s="798" t="s">
        <v>1297</v>
      </c>
      <c r="J197" s="744"/>
    </row>
    <row r="198" spans="2:10" ht="273.75" customHeight="1">
      <c r="B198" s="796"/>
      <c r="C198" s="549"/>
      <c r="D198" s="622">
        <v>2.2000000000000002</v>
      </c>
      <c r="E198" s="797" t="s">
        <v>1323</v>
      </c>
      <c r="F198" s="797"/>
      <c r="G198" s="577">
        <v>45689</v>
      </c>
      <c r="H198" s="629">
        <v>45991</v>
      </c>
      <c r="I198" s="798" t="s">
        <v>1297</v>
      </c>
      <c r="J198" s="744"/>
    </row>
    <row r="199" spans="2:10" ht="34.5" customHeight="1">
      <c r="B199" s="796"/>
      <c r="C199" s="549"/>
      <c r="D199" s="622">
        <v>2.2999999999999998</v>
      </c>
      <c r="E199" s="797" t="s">
        <v>1300</v>
      </c>
      <c r="F199" s="797"/>
      <c r="G199" s="628" t="s">
        <v>1331</v>
      </c>
      <c r="H199" s="629">
        <v>45991</v>
      </c>
      <c r="I199" s="798" t="s">
        <v>1297</v>
      </c>
      <c r="J199" s="744"/>
    </row>
    <row r="200" spans="2:10" ht="183.75" customHeight="1">
      <c r="B200" s="796"/>
      <c r="C200" s="549"/>
      <c r="D200" s="622">
        <v>2.4</v>
      </c>
      <c r="E200" s="797" t="s">
        <v>1324</v>
      </c>
      <c r="F200" s="797"/>
      <c r="G200" s="628" t="s">
        <v>1331</v>
      </c>
      <c r="H200" s="629">
        <v>45991</v>
      </c>
      <c r="I200" s="798" t="s">
        <v>1297</v>
      </c>
      <c r="J200" s="744"/>
    </row>
    <row r="201" spans="2:10">
      <c r="B201" s="796"/>
      <c r="C201" s="549"/>
      <c r="D201" s="550"/>
      <c r="E201" s="426"/>
      <c r="F201" s="426"/>
      <c r="G201" s="551"/>
      <c r="H201" s="551"/>
      <c r="I201" s="414"/>
      <c r="J201" s="414"/>
    </row>
    <row r="202" spans="2:10" ht="16.5">
      <c r="B202" s="796"/>
      <c r="C202" s="549"/>
      <c r="D202" s="736" t="str">
        <f>CONCATENATE("Actividades para Plan Operativo ",E46)</f>
        <v>Actividades para Plan Operativo 3. Generación y Gestión de acuerdos de trabajo - Políticas Públicas gestionadas, proyectos estructurales y de alto impacto </v>
      </c>
      <c r="E202" s="711"/>
      <c r="F202" s="711"/>
      <c r="G202" s="623" t="s">
        <v>1319</v>
      </c>
      <c r="H202" s="623" t="s">
        <v>1320</v>
      </c>
      <c r="I202" s="735" t="s">
        <v>864</v>
      </c>
      <c r="J202" s="735"/>
    </row>
    <row r="203" spans="2:10" ht="16.5">
      <c r="B203" s="796"/>
      <c r="C203" s="549"/>
      <c r="D203" s="623">
        <v>3.1</v>
      </c>
      <c r="E203" s="791" t="s">
        <v>1384</v>
      </c>
      <c r="F203" s="792"/>
      <c r="G203" s="577">
        <v>45689</v>
      </c>
      <c r="H203" s="629">
        <v>45991</v>
      </c>
      <c r="I203" s="744" t="s">
        <v>1297</v>
      </c>
      <c r="J203" s="744"/>
    </row>
    <row r="204" spans="2:10" ht="16.5">
      <c r="B204" s="796"/>
      <c r="C204" s="549"/>
      <c r="D204" s="623">
        <v>3.2</v>
      </c>
      <c r="E204" s="791" t="s">
        <v>1263</v>
      </c>
      <c r="F204" s="792"/>
      <c r="G204" s="577">
        <v>45689</v>
      </c>
      <c r="H204" s="629">
        <v>45991</v>
      </c>
      <c r="I204" s="744" t="s">
        <v>1297</v>
      </c>
      <c r="J204" s="744"/>
    </row>
    <row r="205" spans="2:10" ht="117.75" customHeight="1">
      <c r="B205" s="796"/>
      <c r="C205" s="549"/>
      <c r="D205" s="623">
        <v>3.3</v>
      </c>
      <c r="E205" s="791" t="s">
        <v>1306</v>
      </c>
      <c r="F205" s="792"/>
      <c r="G205" s="577">
        <v>45689</v>
      </c>
      <c r="H205" s="629">
        <v>45991</v>
      </c>
      <c r="I205" s="744" t="s">
        <v>1297</v>
      </c>
      <c r="J205" s="744"/>
    </row>
    <row r="206" spans="2:10" ht="91.5" customHeight="1">
      <c r="B206" s="796"/>
      <c r="C206" s="549"/>
      <c r="D206" s="623">
        <v>3.4</v>
      </c>
      <c r="E206" s="791" t="s">
        <v>1325</v>
      </c>
      <c r="F206" s="792"/>
      <c r="G206" s="577">
        <v>45717</v>
      </c>
      <c r="H206" s="629">
        <v>45991</v>
      </c>
      <c r="I206" s="744" t="s">
        <v>1297</v>
      </c>
      <c r="J206" s="744"/>
    </row>
    <row r="207" spans="2:10" ht="136.5" customHeight="1">
      <c r="B207" s="796"/>
      <c r="C207" s="549"/>
      <c r="D207" s="623">
        <v>3.5</v>
      </c>
      <c r="E207" s="791" t="s">
        <v>1385</v>
      </c>
      <c r="F207" s="792"/>
      <c r="G207" s="577">
        <v>45717</v>
      </c>
      <c r="H207" s="629">
        <v>45991</v>
      </c>
      <c r="I207" s="744" t="s">
        <v>1297</v>
      </c>
      <c r="J207" s="744"/>
    </row>
    <row r="208" spans="2:10" ht="75.75" customHeight="1">
      <c r="B208" s="796"/>
      <c r="C208" s="549"/>
      <c r="D208" s="623">
        <v>3.6</v>
      </c>
      <c r="E208" s="791" t="s">
        <v>1305</v>
      </c>
      <c r="F208" s="792"/>
      <c r="G208" s="577">
        <v>45748</v>
      </c>
      <c r="H208" s="629">
        <v>45991</v>
      </c>
      <c r="I208" s="744" t="s">
        <v>1297</v>
      </c>
      <c r="J208" s="744"/>
    </row>
    <row r="209" spans="2:10">
      <c r="B209" s="796"/>
      <c r="C209" s="549"/>
      <c r="D209" s="550"/>
      <c r="E209" s="426"/>
      <c r="F209" s="426"/>
      <c r="G209" s="551"/>
      <c r="H209" s="551"/>
      <c r="I209" s="414"/>
      <c r="J209" s="414"/>
    </row>
    <row r="210" spans="2:10" ht="16.5">
      <c r="B210" s="796"/>
      <c r="C210" s="549"/>
      <c r="D210" s="793" t="str">
        <f>CONCATENATE("Actividades para Plan Operativo ",E49)</f>
        <v>Actividades para Plan Operativo 4. Red de Nodos de Innovación, Ciencia y Tecnología</v>
      </c>
      <c r="E210" s="793"/>
      <c r="F210" s="793"/>
      <c r="G210" s="623" t="s">
        <v>1319</v>
      </c>
      <c r="H210" s="623" t="s">
        <v>1320</v>
      </c>
      <c r="I210" s="735" t="s">
        <v>864</v>
      </c>
      <c r="J210" s="735"/>
    </row>
    <row r="211" spans="2:10" ht="63.75" customHeight="1">
      <c r="B211" s="796"/>
      <c r="C211" s="549"/>
      <c r="D211" s="623">
        <v>4.0999999999999996</v>
      </c>
      <c r="E211" s="791" t="s">
        <v>1326</v>
      </c>
      <c r="F211" s="792"/>
      <c r="G211" s="630">
        <v>45689</v>
      </c>
      <c r="H211" s="630">
        <v>46006</v>
      </c>
      <c r="I211" s="744" t="s">
        <v>1297</v>
      </c>
      <c r="J211" s="744"/>
    </row>
    <row r="212" spans="2:10" ht="63.75" customHeight="1">
      <c r="B212" s="796"/>
      <c r="C212" s="549"/>
      <c r="D212" s="623">
        <v>4.2</v>
      </c>
      <c r="E212" s="791" t="s">
        <v>1327</v>
      </c>
      <c r="F212" s="792"/>
      <c r="G212" s="630">
        <v>45689</v>
      </c>
      <c r="H212" s="630">
        <v>46006</v>
      </c>
      <c r="I212" s="744" t="s">
        <v>1297</v>
      </c>
      <c r="J212" s="744"/>
    </row>
    <row r="213" spans="2:10" ht="63.75" customHeight="1">
      <c r="B213" s="796"/>
      <c r="C213" s="549"/>
      <c r="D213" s="623">
        <v>4.3</v>
      </c>
      <c r="E213" s="791" t="s">
        <v>1328</v>
      </c>
      <c r="F213" s="792"/>
      <c r="G213" s="630">
        <v>45689</v>
      </c>
      <c r="H213" s="630">
        <v>46006</v>
      </c>
      <c r="I213" s="744" t="s">
        <v>1297</v>
      </c>
      <c r="J213" s="744"/>
    </row>
    <row r="214" spans="2:10"/>
    <row r="215" spans="2:10"/>
    <row r="216" spans="2:10"/>
    <row r="217" spans="2:10"/>
    <row r="218" spans="2:10"/>
    <row r="219" spans="2:10"/>
    <row r="220" spans="2:10"/>
    <row r="221" spans="2:10"/>
    <row r="222" spans="2:10"/>
    <row r="223" spans="2:10"/>
    <row r="224" spans="2:10"/>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row r="1048568"/>
    <row r="1048569"/>
    <row r="1048570"/>
    <row r="1048571"/>
    <row r="1048572"/>
    <row r="1048573"/>
    <row r="1048574"/>
    <row r="1048575"/>
    <row r="1048576"/>
  </sheetData>
  <sheetProtection formatCells="0"/>
  <mergeCells count="333">
    <mergeCell ref="D183:F183"/>
    <mergeCell ref="I183:J183"/>
    <mergeCell ref="E184:F184"/>
    <mergeCell ref="I184:J184"/>
    <mergeCell ref="E185:F185"/>
    <mergeCell ref="I185:J185"/>
    <mergeCell ref="E186:F186"/>
    <mergeCell ref="I186:J186"/>
    <mergeCell ref="E177:F177"/>
    <mergeCell ref="I177:J177"/>
    <mergeCell ref="E178:F178"/>
    <mergeCell ref="I178:J178"/>
    <mergeCell ref="E179:F179"/>
    <mergeCell ref="I179:J179"/>
    <mergeCell ref="E180:F180"/>
    <mergeCell ref="I180:J180"/>
    <mergeCell ref="E181:F181"/>
    <mergeCell ref="I181:J181"/>
    <mergeCell ref="D163:J163"/>
    <mergeCell ref="B164:B186"/>
    <mergeCell ref="D164:F164"/>
    <mergeCell ref="I164:J164"/>
    <mergeCell ref="E165:F165"/>
    <mergeCell ref="I165:J165"/>
    <mergeCell ref="E166:F166"/>
    <mergeCell ref="I166:J166"/>
    <mergeCell ref="E167:F167"/>
    <mergeCell ref="I167:J167"/>
    <mergeCell ref="D169:F169"/>
    <mergeCell ref="I169:J169"/>
    <mergeCell ref="E170:F170"/>
    <mergeCell ref="I170:J170"/>
    <mergeCell ref="E171:F171"/>
    <mergeCell ref="I171:J171"/>
    <mergeCell ref="E172:F172"/>
    <mergeCell ref="I172:J172"/>
    <mergeCell ref="E173:F173"/>
    <mergeCell ref="I173:J173"/>
    <mergeCell ref="D175:F175"/>
    <mergeCell ref="I175:J175"/>
    <mergeCell ref="E176:F176"/>
    <mergeCell ref="I176:J176"/>
    <mergeCell ref="D39:Q39"/>
    <mergeCell ref="N44:N45"/>
    <mergeCell ref="N46:N48"/>
    <mergeCell ref="H44:H45"/>
    <mergeCell ref="G44:G45"/>
    <mergeCell ref="F44:F45"/>
    <mergeCell ref="I44:I45"/>
    <mergeCell ref="F46:F48"/>
    <mergeCell ref="G46:G48"/>
    <mergeCell ref="H46:H48"/>
    <mergeCell ref="I46:I48"/>
    <mergeCell ref="F40:O40"/>
    <mergeCell ref="O44:O45"/>
    <mergeCell ref="O46:O48"/>
    <mergeCell ref="B131:B159"/>
    <mergeCell ref="D131:F131"/>
    <mergeCell ref="I131:J131"/>
    <mergeCell ref="E132:F132"/>
    <mergeCell ref="I132:J132"/>
    <mergeCell ref="E134:F134"/>
    <mergeCell ref="I134:J134"/>
    <mergeCell ref="D136:F136"/>
    <mergeCell ref="I136:J136"/>
    <mergeCell ref="E137:F137"/>
    <mergeCell ref="I137:J137"/>
    <mergeCell ref="E138:F138"/>
    <mergeCell ref="I138:J138"/>
    <mergeCell ref="E140:F140"/>
    <mergeCell ref="I140:J140"/>
    <mergeCell ref="D142:F142"/>
    <mergeCell ref="I142:J142"/>
    <mergeCell ref="E158:F158"/>
    <mergeCell ref="I158:J158"/>
    <mergeCell ref="E159:F159"/>
    <mergeCell ref="I159:J159"/>
    <mergeCell ref="E133:F133"/>
    <mergeCell ref="I133:J133"/>
    <mergeCell ref="E139:F139"/>
    <mergeCell ref="E156:F156"/>
    <mergeCell ref="I156:J156"/>
    <mergeCell ref="E157:F157"/>
    <mergeCell ref="I157:J157"/>
    <mergeCell ref="D130:J130"/>
    <mergeCell ref="I139:J139"/>
    <mergeCell ref="E147:F147"/>
    <mergeCell ref="E148:F148"/>
    <mergeCell ref="E149:F149"/>
    <mergeCell ref="E150:F150"/>
    <mergeCell ref="E151:F151"/>
    <mergeCell ref="E152:F152"/>
    <mergeCell ref="E153:F153"/>
    <mergeCell ref="I147:J147"/>
    <mergeCell ref="I148:J148"/>
    <mergeCell ref="I149:J149"/>
    <mergeCell ref="I150:J150"/>
    <mergeCell ref="I151:J151"/>
    <mergeCell ref="I152:J152"/>
    <mergeCell ref="I153:J153"/>
    <mergeCell ref="E143:F143"/>
    <mergeCell ref="I143:J143"/>
    <mergeCell ref="E146:F146"/>
    <mergeCell ref="I146:J146"/>
    <mergeCell ref="I95:J95"/>
    <mergeCell ref="D155:F155"/>
    <mergeCell ref="I155:J155"/>
    <mergeCell ref="D105:J105"/>
    <mergeCell ref="D98:F98"/>
    <mergeCell ref="E124:F124"/>
    <mergeCell ref="I124:J124"/>
    <mergeCell ref="E144:F144"/>
    <mergeCell ref="I144:J144"/>
    <mergeCell ref="E145:F145"/>
    <mergeCell ref="I145:J145"/>
    <mergeCell ref="E96:F96"/>
    <mergeCell ref="E125:F125"/>
    <mergeCell ref="E117:F117"/>
    <mergeCell ref="I117:J117"/>
    <mergeCell ref="E118:F118"/>
    <mergeCell ref="I118:J118"/>
    <mergeCell ref="B106:B126"/>
    <mergeCell ref="D106:F106"/>
    <mergeCell ref="I106:J106"/>
    <mergeCell ref="E107:F107"/>
    <mergeCell ref="I107:J107"/>
    <mergeCell ref="E108:F108"/>
    <mergeCell ref="I108:J108"/>
    <mergeCell ref="D110:F110"/>
    <mergeCell ref="I110:J110"/>
    <mergeCell ref="E111:F111"/>
    <mergeCell ref="I111:J111"/>
    <mergeCell ref="E112:F112"/>
    <mergeCell ref="I112:J112"/>
    <mergeCell ref="E113:F113"/>
    <mergeCell ref="I113:J113"/>
    <mergeCell ref="D115:F115"/>
    <mergeCell ref="I115:J115"/>
    <mergeCell ref="E116:F116"/>
    <mergeCell ref="I125:J125"/>
    <mergeCell ref="I96:J96"/>
    <mergeCell ref="I98:J98"/>
    <mergeCell ref="E99:F99"/>
    <mergeCell ref="I99:J99"/>
    <mergeCell ref="E119:F119"/>
    <mergeCell ref="I119:J119"/>
    <mergeCell ref="E120:F120"/>
    <mergeCell ref="I120:J120"/>
    <mergeCell ref="D122:F122"/>
    <mergeCell ref="I122:J122"/>
    <mergeCell ref="E100:F100"/>
    <mergeCell ref="I100:J100"/>
    <mergeCell ref="E101:F101"/>
    <mergeCell ref="B80:B101"/>
    <mergeCell ref="D80:F80"/>
    <mergeCell ref="I80:J80"/>
    <mergeCell ref="E81:F81"/>
    <mergeCell ref="I81:J81"/>
    <mergeCell ref="E82:F82"/>
    <mergeCell ref="I82:J82"/>
    <mergeCell ref="E83:F83"/>
    <mergeCell ref="I83:J83"/>
    <mergeCell ref="E84:F84"/>
    <mergeCell ref="I84:J84"/>
    <mergeCell ref="D86:F86"/>
    <mergeCell ref="I86:J86"/>
    <mergeCell ref="E87:F87"/>
    <mergeCell ref="I87:J87"/>
    <mergeCell ref="E88:F88"/>
    <mergeCell ref="I88:J88"/>
    <mergeCell ref="E89:F89"/>
    <mergeCell ref="I89:J89"/>
    <mergeCell ref="D91:F91"/>
    <mergeCell ref="I93:J93"/>
    <mergeCell ref="E94:F94"/>
    <mergeCell ref="I94:J94"/>
    <mergeCell ref="E95:F95"/>
    <mergeCell ref="B27:B29"/>
    <mergeCell ref="E67:F67"/>
    <mergeCell ref="B32:B37"/>
    <mergeCell ref="I72:J72"/>
    <mergeCell ref="I73:J73"/>
    <mergeCell ref="E74:F74"/>
    <mergeCell ref="I74:J74"/>
    <mergeCell ref="E69:F69"/>
    <mergeCell ref="E70:F70"/>
    <mergeCell ref="D72:F72"/>
    <mergeCell ref="E57:F57"/>
    <mergeCell ref="E56:F56"/>
    <mergeCell ref="I62:J62"/>
    <mergeCell ref="I67:J67"/>
    <mergeCell ref="B53:B75"/>
    <mergeCell ref="D64:F64"/>
    <mergeCell ref="B40:B51"/>
    <mergeCell ref="E68:F68"/>
    <mergeCell ref="E73:F73"/>
    <mergeCell ref="E75:F75"/>
    <mergeCell ref="E27:P27"/>
    <mergeCell ref="E32:P32"/>
    <mergeCell ref="P49:P51"/>
    <mergeCell ref="P40:P41"/>
    <mergeCell ref="S27:S28"/>
    <mergeCell ref="D44:D45"/>
    <mergeCell ref="D46:D48"/>
    <mergeCell ref="I54:J54"/>
    <mergeCell ref="I55:J55"/>
    <mergeCell ref="Q42:Q43"/>
    <mergeCell ref="Q44:Q45"/>
    <mergeCell ref="Q46:Q48"/>
    <mergeCell ref="Q49:Q51"/>
    <mergeCell ref="E49:E51"/>
    <mergeCell ref="D27:D28"/>
    <mergeCell ref="Q27:Q28"/>
    <mergeCell ref="D32:D33"/>
    <mergeCell ref="E40:E41"/>
    <mergeCell ref="E42:E43"/>
    <mergeCell ref="I53:J53"/>
    <mergeCell ref="P42:P43"/>
    <mergeCell ref="P44:P45"/>
    <mergeCell ref="P46:P48"/>
    <mergeCell ref="D53:F53"/>
    <mergeCell ref="E54:F54"/>
    <mergeCell ref="E55:F55"/>
    <mergeCell ref="D42:D43"/>
    <mergeCell ref="D31:S31"/>
    <mergeCell ref="E9:G9"/>
    <mergeCell ref="E13:G13"/>
    <mergeCell ref="B13:D13"/>
    <mergeCell ref="B9:D9"/>
    <mergeCell ref="D26:S26"/>
    <mergeCell ref="E16:F16"/>
    <mergeCell ref="E17:F17"/>
    <mergeCell ref="E18:F18"/>
    <mergeCell ref="E19:F19"/>
    <mergeCell ref="H16:O16"/>
    <mergeCell ref="H17:O17"/>
    <mergeCell ref="H18:O18"/>
    <mergeCell ref="H19:O19"/>
    <mergeCell ref="B11:D11"/>
    <mergeCell ref="E11:G11"/>
    <mergeCell ref="D24:R24"/>
    <mergeCell ref="E20:F20"/>
    <mergeCell ref="H20:O20"/>
    <mergeCell ref="R32:R33"/>
    <mergeCell ref="Q32:Q33"/>
    <mergeCell ref="S32:S33"/>
    <mergeCell ref="D49:D51"/>
    <mergeCell ref="E62:F62"/>
    <mergeCell ref="I59:J59"/>
    <mergeCell ref="I60:J60"/>
    <mergeCell ref="Q40:Q41"/>
    <mergeCell ref="D40:D41"/>
    <mergeCell ref="D52:J52"/>
    <mergeCell ref="D59:F59"/>
    <mergeCell ref="E60:F60"/>
    <mergeCell ref="E61:F61"/>
    <mergeCell ref="I56:J56"/>
    <mergeCell ref="Q34:Q36"/>
    <mergeCell ref="R34:R36"/>
    <mergeCell ref="S34:S36"/>
    <mergeCell ref="D34:D37"/>
    <mergeCell ref="I57:J57"/>
    <mergeCell ref="R46:R48"/>
    <mergeCell ref="R49:R51"/>
    <mergeCell ref="R42:R43"/>
    <mergeCell ref="R44:R45"/>
    <mergeCell ref="R40:R41"/>
    <mergeCell ref="R27:R28"/>
    <mergeCell ref="E44:E45"/>
    <mergeCell ref="B191:B213"/>
    <mergeCell ref="D191:F191"/>
    <mergeCell ref="I191:J191"/>
    <mergeCell ref="E192:F192"/>
    <mergeCell ref="I192:J192"/>
    <mergeCell ref="E193:F193"/>
    <mergeCell ref="I193:J193"/>
    <mergeCell ref="E194:F194"/>
    <mergeCell ref="I194:J194"/>
    <mergeCell ref="D196:F196"/>
    <mergeCell ref="I196:J196"/>
    <mergeCell ref="E197:F197"/>
    <mergeCell ref="I197:J197"/>
    <mergeCell ref="E198:F198"/>
    <mergeCell ref="I198:J198"/>
    <mergeCell ref="E199:F199"/>
    <mergeCell ref="I199:J199"/>
    <mergeCell ref="E200:F200"/>
    <mergeCell ref="I200:J200"/>
    <mergeCell ref="D202:F202"/>
    <mergeCell ref="I202:J202"/>
    <mergeCell ref="E203:F203"/>
    <mergeCell ref="E211:F211"/>
    <mergeCell ref="I211:J211"/>
    <mergeCell ref="E212:F212"/>
    <mergeCell ref="I212:J212"/>
    <mergeCell ref="E213:F213"/>
    <mergeCell ref="I213:J213"/>
    <mergeCell ref="E204:F204"/>
    <mergeCell ref="I204:J204"/>
    <mergeCell ref="E205:F205"/>
    <mergeCell ref="I205:J205"/>
    <mergeCell ref="E206:F206"/>
    <mergeCell ref="I206:J206"/>
    <mergeCell ref="E207:F207"/>
    <mergeCell ref="I207:J207"/>
    <mergeCell ref="E208:F208"/>
    <mergeCell ref="I208:J208"/>
    <mergeCell ref="D210:F210"/>
    <mergeCell ref="I210:J210"/>
    <mergeCell ref="I203:J203"/>
    <mergeCell ref="I91:J91"/>
    <mergeCell ref="E92:F92"/>
    <mergeCell ref="I92:J92"/>
    <mergeCell ref="I101:J101"/>
    <mergeCell ref="D190:J190"/>
    <mergeCell ref="E65:F65"/>
    <mergeCell ref="E66:F66"/>
    <mergeCell ref="E46:E48"/>
    <mergeCell ref="I70:J70"/>
    <mergeCell ref="I66:J66"/>
    <mergeCell ref="I68:J68"/>
    <mergeCell ref="I69:J69"/>
    <mergeCell ref="I61:J61"/>
    <mergeCell ref="I65:J65"/>
    <mergeCell ref="I64:J64"/>
    <mergeCell ref="I75:J75"/>
    <mergeCell ref="D79:J79"/>
    <mergeCell ref="E93:F93"/>
    <mergeCell ref="I116:J116"/>
    <mergeCell ref="E123:F123"/>
    <mergeCell ref="I123:J123"/>
    <mergeCell ref="E126:F126"/>
    <mergeCell ref="I126:J126"/>
  </mergeCells>
  <phoneticPr fontId="0" type="noConversion"/>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BD_Ref!$A$21:$A$31</xm:f>
          </x14:formula1>
          <xm:sqref>D29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AZ512"/>
  <sheetViews>
    <sheetView workbookViewId="0">
      <selection activeCell="E103" sqref="E103"/>
    </sheetView>
  </sheetViews>
  <sheetFormatPr baseColWidth="10" defaultColWidth="0" defaultRowHeight="15"/>
  <cols>
    <col min="1" max="1" width="8.5703125" style="647" customWidth="1"/>
    <col min="2" max="2" width="38.42578125" style="637" customWidth="1"/>
    <col min="3" max="3" width="28.140625" style="637" customWidth="1"/>
    <col min="4" max="4" width="32.140625" style="637" customWidth="1"/>
    <col min="5" max="5" width="30.28515625" style="637" customWidth="1"/>
    <col min="6" max="6" width="25.140625" style="637" customWidth="1"/>
    <col min="7" max="7" width="25.85546875" style="637" customWidth="1"/>
    <col min="8" max="9" width="25.140625" style="637" customWidth="1"/>
    <col min="10" max="10" width="36.42578125" style="637" customWidth="1"/>
    <col min="11" max="11" width="35.140625" style="637" customWidth="1"/>
    <col min="12" max="12" width="31" style="637" customWidth="1"/>
    <col min="13" max="13" width="24.5703125" style="637" customWidth="1"/>
    <col min="14" max="14" width="25.85546875" style="637" customWidth="1"/>
    <col min="15" max="15" width="22.7109375" style="648" customWidth="1"/>
    <col min="16" max="16" width="20.28515625" style="637" customWidth="1"/>
    <col min="17" max="17" width="17.42578125" style="637" customWidth="1"/>
    <col min="18" max="18" width="21.7109375" style="637" customWidth="1"/>
    <col min="19" max="19" width="5" style="637" customWidth="1"/>
    <col min="20" max="20" width="11.42578125" style="637" hidden="1" customWidth="1"/>
    <col min="21" max="21" width="27.140625" style="637" hidden="1" customWidth="1"/>
    <col min="22" max="36" width="11.42578125" style="637" hidden="1" customWidth="1"/>
    <col min="37" max="16384" width="0" style="637" hidden="1"/>
  </cols>
  <sheetData>
    <row r="1" spans="1:52" ht="18.75" customHeight="1">
      <c r="A1" s="632"/>
      <c r="B1" s="633"/>
      <c r="C1" s="634"/>
      <c r="D1" s="634"/>
      <c r="E1" s="634"/>
      <c r="F1" s="634"/>
      <c r="G1" s="634"/>
      <c r="H1" s="634"/>
      <c r="I1" s="634"/>
      <c r="J1" s="634"/>
      <c r="K1" s="634"/>
      <c r="L1" s="634"/>
      <c r="M1" s="634"/>
      <c r="N1" s="634"/>
      <c r="O1" s="635"/>
      <c r="P1" s="634"/>
      <c r="Q1" s="634"/>
      <c r="R1" s="634"/>
      <c r="S1" s="634"/>
      <c r="T1" s="636"/>
      <c r="U1" s="636"/>
    </row>
    <row r="2" spans="1:52" ht="18.75" customHeight="1">
      <c r="A2" s="632"/>
      <c r="B2" s="633"/>
      <c r="C2" s="638"/>
      <c r="D2" s="638"/>
      <c r="E2" s="638"/>
      <c r="F2" s="638"/>
      <c r="G2" s="638"/>
      <c r="H2" s="638"/>
      <c r="I2" s="638"/>
      <c r="J2" s="638"/>
      <c r="K2" s="638"/>
      <c r="L2" s="634"/>
      <c r="M2" s="639" t="s">
        <v>1</v>
      </c>
      <c r="N2" s="640" t="s">
        <v>6</v>
      </c>
      <c r="O2" s="635"/>
      <c r="P2" s="634"/>
      <c r="Q2" s="632"/>
      <c r="R2" s="632"/>
      <c r="S2" s="641"/>
      <c r="T2" s="636"/>
      <c r="U2" s="636"/>
    </row>
    <row r="3" spans="1:52" ht="18.75" customHeight="1">
      <c r="A3" s="632"/>
      <c r="B3" s="633"/>
      <c r="C3" s="638"/>
      <c r="D3" s="638"/>
      <c r="E3" s="638"/>
      <c r="F3" s="638"/>
      <c r="G3" s="638"/>
      <c r="H3" s="638"/>
      <c r="I3" s="638"/>
      <c r="J3" s="638"/>
      <c r="K3" s="638"/>
      <c r="L3" s="634"/>
      <c r="M3" s="642" t="s">
        <v>3</v>
      </c>
      <c r="N3" s="643">
        <v>7</v>
      </c>
      <c r="O3" s="635"/>
      <c r="P3" s="634"/>
      <c r="Q3" s="632"/>
      <c r="R3" s="632"/>
      <c r="S3" s="641"/>
      <c r="T3" s="636"/>
      <c r="U3" s="636"/>
    </row>
    <row r="4" spans="1:52" ht="18.75" customHeight="1">
      <c r="A4" s="632"/>
      <c r="B4" s="633"/>
      <c r="C4" s="638"/>
      <c r="D4" s="638"/>
      <c r="E4" s="638"/>
      <c r="F4" s="638"/>
      <c r="G4" s="638"/>
      <c r="H4" s="638"/>
      <c r="I4" s="638"/>
      <c r="J4" s="638"/>
      <c r="K4" s="638"/>
      <c r="L4" s="634"/>
      <c r="M4" s="639" t="s">
        <v>4</v>
      </c>
      <c r="N4" s="644">
        <v>44250</v>
      </c>
      <c r="O4" s="635"/>
      <c r="P4" s="634"/>
      <c r="Q4" s="632"/>
      <c r="R4" s="632"/>
      <c r="S4" s="645"/>
      <c r="T4" s="636"/>
      <c r="U4" s="636"/>
    </row>
    <row r="5" spans="1:52" ht="18.75" customHeight="1">
      <c r="A5" s="632"/>
      <c r="B5" s="633"/>
      <c r="C5" s="634"/>
      <c r="D5" s="634"/>
      <c r="E5" s="634"/>
      <c r="F5" s="634"/>
      <c r="G5" s="634"/>
      <c r="H5" s="634"/>
      <c r="I5" s="634"/>
      <c r="J5" s="634"/>
      <c r="K5" s="634"/>
      <c r="L5" s="634"/>
      <c r="M5" s="639" t="s">
        <v>5</v>
      </c>
      <c r="N5" s="640" t="s">
        <v>1332</v>
      </c>
      <c r="O5" s="635"/>
      <c r="P5" s="634"/>
      <c r="Q5" s="632"/>
      <c r="R5" s="632"/>
      <c r="S5" s="641"/>
      <c r="T5" s="636"/>
      <c r="U5" s="636"/>
    </row>
    <row r="6" spans="1:52" ht="18.75" customHeight="1">
      <c r="A6" s="632"/>
      <c r="B6" s="633"/>
      <c r="C6" s="634"/>
      <c r="D6" s="634"/>
      <c r="E6" s="634"/>
      <c r="F6" s="634"/>
      <c r="G6" s="634"/>
      <c r="H6" s="634"/>
      <c r="I6" s="634"/>
      <c r="J6" s="634"/>
      <c r="K6" s="634"/>
      <c r="L6" s="634"/>
      <c r="M6" s="634"/>
      <c r="N6" s="634"/>
      <c r="O6" s="635"/>
      <c r="P6" s="634"/>
      <c r="Q6" s="634"/>
      <c r="R6" s="634"/>
      <c r="S6" s="634"/>
      <c r="T6" s="636"/>
      <c r="U6" s="636"/>
    </row>
    <row r="7" spans="1:52" ht="18.75" customHeight="1">
      <c r="A7" s="632"/>
      <c r="B7" s="633"/>
      <c r="C7" s="646"/>
      <c r="D7" s="646"/>
      <c r="E7" s="646"/>
      <c r="F7" s="646"/>
      <c r="G7" s="646"/>
      <c r="H7" s="646"/>
      <c r="I7" s="646"/>
      <c r="J7" s="646"/>
      <c r="K7" s="646"/>
      <c r="L7" s="646"/>
      <c r="M7" s="646"/>
      <c r="N7" s="646"/>
      <c r="O7" s="646"/>
      <c r="P7" s="646"/>
      <c r="Q7" s="646"/>
      <c r="R7" s="646"/>
      <c r="S7" s="646"/>
      <c r="T7" s="636"/>
      <c r="U7" s="636"/>
    </row>
    <row r="8" spans="1:52" s="647" customFormat="1">
      <c r="O8" s="648"/>
    </row>
    <row r="9" spans="1:52">
      <c r="B9" s="12" t="s">
        <v>935</v>
      </c>
      <c r="C9" s="852" t="s">
        <v>1077</v>
      </c>
      <c r="D9" s="853"/>
      <c r="E9" s="853"/>
      <c r="F9" s="853"/>
      <c r="G9" s="853"/>
      <c r="H9" s="853"/>
      <c r="I9" s="853"/>
      <c r="J9" s="853"/>
      <c r="K9" s="854"/>
      <c r="L9" s="649"/>
      <c r="M9" s="649"/>
      <c r="N9" s="649"/>
      <c r="O9" s="649"/>
      <c r="P9" s="649"/>
      <c r="Q9" s="649"/>
      <c r="R9" s="649"/>
      <c r="S9" s="649"/>
      <c r="T9" s="647"/>
      <c r="U9" s="647"/>
      <c r="V9" s="647"/>
      <c r="W9" s="647"/>
      <c r="X9" s="647"/>
      <c r="Y9" s="647"/>
      <c r="Z9" s="647"/>
      <c r="AA9" s="647"/>
      <c r="AB9" s="647"/>
      <c r="AC9" s="647"/>
      <c r="AD9" s="647"/>
      <c r="AE9" s="647"/>
      <c r="AF9" s="647"/>
      <c r="AG9" s="647"/>
      <c r="AH9" s="647"/>
      <c r="AI9" s="647"/>
      <c r="AJ9" s="647"/>
      <c r="AK9" s="647"/>
      <c r="AL9" s="647"/>
      <c r="AM9" s="647"/>
      <c r="AN9" s="647"/>
      <c r="AO9" s="647"/>
      <c r="AP9" s="647"/>
      <c r="AQ9" s="647"/>
      <c r="AR9" s="647"/>
      <c r="AS9" s="647"/>
      <c r="AT9" s="647"/>
      <c r="AU9" s="647"/>
      <c r="AV9" s="647"/>
      <c r="AW9" s="647"/>
      <c r="AX9" s="647"/>
      <c r="AY9" s="647"/>
      <c r="AZ9" s="647"/>
    </row>
    <row r="10" spans="1:52" s="647" customFormat="1">
      <c r="B10" s="650"/>
      <c r="C10" s="650"/>
      <c r="D10" s="650"/>
      <c r="E10" s="650"/>
      <c r="F10" s="650"/>
      <c r="G10" s="650"/>
      <c r="H10" s="650"/>
      <c r="I10" s="650"/>
      <c r="J10" s="650"/>
      <c r="K10" s="650"/>
      <c r="L10" s="651"/>
      <c r="M10" s="651"/>
      <c r="N10" s="651"/>
      <c r="O10" s="651"/>
      <c r="P10" s="651"/>
      <c r="Q10" s="651"/>
      <c r="R10" s="651"/>
      <c r="S10" s="651"/>
    </row>
    <row r="11" spans="1:52">
      <c r="B11" s="12" t="s">
        <v>967</v>
      </c>
      <c r="C11" s="852" t="s">
        <v>1079</v>
      </c>
      <c r="D11" s="853"/>
      <c r="E11" s="853"/>
      <c r="F11" s="853"/>
      <c r="G11" s="853"/>
      <c r="H11" s="853"/>
      <c r="I11" s="853"/>
      <c r="J11" s="853"/>
      <c r="K11" s="854"/>
      <c r="L11" s="649"/>
      <c r="M11" s="649"/>
      <c r="N11" s="649"/>
      <c r="O11" s="649"/>
      <c r="P11" s="649"/>
      <c r="Q11" s="649"/>
      <c r="R11" s="649"/>
      <c r="S11" s="649"/>
      <c r="T11" s="647"/>
      <c r="U11" s="647"/>
      <c r="V11" s="647"/>
      <c r="W11" s="647"/>
      <c r="X11" s="647"/>
      <c r="Y11" s="647"/>
      <c r="Z11" s="647"/>
      <c r="AA11" s="647"/>
      <c r="AB11" s="647"/>
      <c r="AC11" s="647"/>
      <c r="AD11" s="647"/>
      <c r="AE11" s="647"/>
      <c r="AF11" s="647"/>
      <c r="AG11" s="647"/>
      <c r="AH11" s="647"/>
      <c r="AI11" s="647"/>
      <c r="AJ11" s="647"/>
      <c r="AK11" s="647"/>
      <c r="AL11" s="647"/>
      <c r="AM11" s="647"/>
      <c r="AN11" s="647"/>
      <c r="AO11" s="647"/>
      <c r="AP11" s="647"/>
      <c r="AQ11" s="647"/>
      <c r="AR11" s="647"/>
      <c r="AS11" s="647"/>
      <c r="AT11" s="647"/>
      <c r="AU11" s="647"/>
      <c r="AV11" s="647"/>
      <c r="AW11" s="647"/>
      <c r="AX11" s="647"/>
      <c r="AY11" s="647"/>
      <c r="AZ11" s="647"/>
    </row>
    <row r="12" spans="1:52" s="647" customFormat="1">
      <c r="B12" s="652"/>
      <c r="C12" s="652"/>
      <c r="D12" s="652"/>
      <c r="E12" s="652"/>
      <c r="F12" s="652"/>
      <c r="G12" s="652"/>
      <c r="H12" s="652"/>
      <c r="I12" s="652"/>
      <c r="J12" s="652"/>
      <c r="K12" s="652"/>
      <c r="L12" s="653"/>
      <c r="M12" s="653"/>
      <c r="N12" s="653"/>
      <c r="O12" s="653"/>
      <c r="P12" s="653"/>
      <c r="Q12" s="653"/>
      <c r="R12" s="653"/>
      <c r="S12" s="653"/>
    </row>
    <row r="13" spans="1:52">
      <c r="B13" s="12" t="s">
        <v>12</v>
      </c>
      <c r="C13" s="852" t="s">
        <v>1128</v>
      </c>
      <c r="D13" s="853"/>
      <c r="E13" s="853"/>
      <c r="F13" s="853"/>
      <c r="G13" s="853"/>
      <c r="H13" s="853"/>
      <c r="I13" s="853"/>
      <c r="J13" s="853"/>
      <c r="K13" s="854"/>
      <c r="L13" s="649"/>
      <c r="M13" s="649"/>
      <c r="N13" s="649"/>
      <c r="O13" s="649"/>
      <c r="P13" s="649"/>
      <c r="Q13" s="649"/>
      <c r="R13" s="649"/>
      <c r="S13" s="649"/>
      <c r="T13" s="647"/>
      <c r="U13" s="647"/>
      <c r="V13" s="647"/>
      <c r="W13" s="647"/>
      <c r="X13" s="647"/>
      <c r="Y13" s="647"/>
      <c r="Z13" s="647"/>
      <c r="AA13" s="647"/>
      <c r="AB13" s="647"/>
      <c r="AC13" s="647"/>
      <c r="AD13" s="647"/>
      <c r="AE13" s="647"/>
      <c r="AF13" s="647"/>
      <c r="AG13" s="647"/>
      <c r="AH13" s="647"/>
      <c r="AI13" s="647"/>
      <c r="AJ13" s="647"/>
      <c r="AK13" s="647"/>
      <c r="AL13" s="647"/>
      <c r="AM13" s="647"/>
      <c r="AN13" s="647"/>
      <c r="AO13" s="647"/>
      <c r="AP13" s="647"/>
      <c r="AQ13" s="647"/>
      <c r="AR13" s="647"/>
      <c r="AS13" s="647"/>
      <c r="AT13" s="647"/>
      <c r="AU13" s="647"/>
      <c r="AV13" s="647"/>
      <c r="AW13" s="647"/>
      <c r="AX13" s="647"/>
      <c r="AY13" s="647"/>
      <c r="AZ13" s="647"/>
    </row>
    <row r="14" spans="1:52" s="647" customFormat="1">
      <c r="B14" s="13"/>
      <c r="C14" s="13"/>
      <c r="D14" s="13"/>
      <c r="E14" s="13"/>
      <c r="F14" s="13"/>
      <c r="G14" s="13"/>
      <c r="H14" s="13"/>
      <c r="I14" s="13"/>
      <c r="J14" s="13"/>
      <c r="K14" s="13"/>
      <c r="L14" s="654"/>
      <c r="M14" s="654"/>
      <c r="N14" s="654"/>
      <c r="O14" s="654"/>
      <c r="P14" s="654"/>
      <c r="Q14" s="654"/>
      <c r="R14" s="654"/>
      <c r="S14" s="654"/>
    </row>
    <row r="15" spans="1:52" s="648" customFormat="1" ht="80.25" customHeight="1">
      <c r="A15" s="647"/>
      <c r="B15" s="855" t="s">
        <v>34</v>
      </c>
      <c r="C15" s="856"/>
      <c r="D15" s="857" t="s">
        <v>1333</v>
      </c>
      <c r="E15" s="857"/>
      <c r="F15" s="857"/>
      <c r="G15" s="857"/>
      <c r="H15" s="857"/>
      <c r="I15" s="857"/>
      <c r="J15" s="857"/>
      <c r="K15" s="857"/>
      <c r="L15" s="655"/>
      <c r="M15" s="655"/>
      <c r="N15" s="655"/>
      <c r="O15" s="655"/>
      <c r="P15" s="655"/>
      <c r="Q15" s="655"/>
      <c r="R15" s="655"/>
      <c r="S15" s="655"/>
    </row>
    <row r="16" spans="1:52" s="648" customFormat="1" ht="21.75" customHeight="1">
      <c r="A16" s="647"/>
      <c r="B16" s="858" t="s">
        <v>803</v>
      </c>
      <c r="C16" s="858"/>
      <c r="D16" s="858"/>
      <c r="E16" s="858"/>
      <c r="F16" s="858"/>
      <c r="G16" s="858"/>
      <c r="H16" s="858"/>
      <c r="I16" s="858"/>
      <c r="J16" s="858"/>
      <c r="K16" s="858"/>
      <c r="L16" s="656"/>
      <c r="M16" s="656"/>
      <c r="N16" s="656"/>
      <c r="O16" s="656"/>
      <c r="P16" s="656"/>
      <c r="Q16" s="656"/>
      <c r="R16" s="656"/>
      <c r="S16" s="656"/>
    </row>
    <row r="17" spans="1:19" s="648" customFormat="1">
      <c r="A17" s="647"/>
      <c r="B17" s="647"/>
      <c r="C17" s="647"/>
      <c r="D17" s="647"/>
      <c r="E17" s="647"/>
      <c r="F17" s="647"/>
      <c r="G17" s="647"/>
      <c r="H17" s="647"/>
      <c r="I17" s="647"/>
      <c r="J17" s="647"/>
      <c r="K17" s="647"/>
    </row>
    <row r="18" spans="1:19" s="648" customFormat="1" hidden="1">
      <c r="A18" s="647"/>
      <c r="B18" s="865" t="s">
        <v>1334</v>
      </c>
      <c r="C18" s="866"/>
      <c r="D18" s="866"/>
      <c r="E18" s="866"/>
      <c r="F18" s="866"/>
      <c r="G18" s="866"/>
      <c r="H18" s="866"/>
      <c r="I18" s="866"/>
      <c r="J18" s="866"/>
      <c r="K18" s="866"/>
    </row>
    <row r="19" spans="1:19" s="648" customFormat="1" hidden="1">
      <c r="A19" s="647"/>
      <c r="B19" s="866"/>
      <c r="C19" s="866"/>
      <c r="D19" s="866"/>
      <c r="E19" s="866"/>
      <c r="F19" s="866"/>
      <c r="G19" s="866"/>
      <c r="H19" s="866"/>
      <c r="I19" s="866"/>
      <c r="J19" s="866"/>
      <c r="K19" s="866"/>
    </row>
    <row r="20" spans="1:19" s="648" customFormat="1" hidden="1">
      <c r="A20" s="647"/>
      <c r="B20" s="866"/>
      <c r="C20" s="866"/>
      <c r="D20" s="866"/>
      <c r="E20" s="866"/>
      <c r="F20" s="866"/>
      <c r="G20" s="866"/>
      <c r="H20" s="866"/>
      <c r="I20" s="866"/>
      <c r="J20" s="866"/>
      <c r="K20" s="866"/>
    </row>
    <row r="21" spans="1:19" s="648" customFormat="1" hidden="1">
      <c r="A21" s="647"/>
      <c r="B21" s="866"/>
      <c r="C21" s="866"/>
      <c r="D21" s="866"/>
      <c r="E21" s="866"/>
      <c r="F21" s="866"/>
      <c r="G21" s="866"/>
      <c r="H21" s="866"/>
      <c r="I21" s="866"/>
      <c r="J21" s="866"/>
      <c r="K21" s="866"/>
    </row>
    <row r="22" spans="1:19" s="648" customFormat="1" hidden="1">
      <c r="A22" s="647"/>
      <c r="B22" s="866"/>
      <c r="C22" s="866"/>
      <c r="D22" s="866"/>
      <c r="E22" s="866"/>
      <c r="F22" s="866"/>
      <c r="G22" s="866"/>
      <c r="H22" s="866"/>
      <c r="I22" s="866"/>
      <c r="J22" s="866"/>
      <c r="K22" s="866"/>
    </row>
    <row r="23" spans="1:19" s="648" customFormat="1" hidden="1">
      <c r="A23" s="647"/>
      <c r="B23" s="866"/>
      <c r="C23" s="866"/>
      <c r="D23" s="866"/>
      <c r="E23" s="866"/>
      <c r="F23" s="866"/>
      <c r="G23" s="866"/>
      <c r="H23" s="866"/>
      <c r="I23" s="866"/>
      <c r="J23" s="866"/>
      <c r="K23" s="866"/>
    </row>
    <row r="24" spans="1:19" s="648" customFormat="1" hidden="1">
      <c r="A24" s="647"/>
      <c r="B24" s="866"/>
      <c r="C24" s="866"/>
      <c r="D24" s="866"/>
      <c r="E24" s="866"/>
      <c r="F24" s="866"/>
      <c r="G24" s="866"/>
      <c r="H24" s="866"/>
      <c r="I24" s="866"/>
      <c r="J24" s="866"/>
      <c r="K24" s="866"/>
    </row>
    <row r="25" spans="1:19" s="648" customFormat="1" hidden="1">
      <c r="A25" s="647"/>
      <c r="B25" s="866"/>
      <c r="C25" s="866"/>
      <c r="D25" s="866"/>
      <c r="E25" s="866"/>
      <c r="F25" s="866"/>
      <c r="G25" s="866"/>
      <c r="H25" s="866"/>
      <c r="I25" s="866"/>
      <c r="J25" s="866"/>
      <c r="K25" s="866"/>
    </row>
    <row r="26" spans="1:19" s="648" customFormat="1" hidden="1">
      <c r="A26" s="647"/>
      <c r="B26" s="647"/>
      <c r="C26" s="647"/>
      <c r="D26" s="647"/>
      <c r="E26" s="647"/>
      <c r="F26" s="647"/>
      <c r="G26" s="647"/>
      <c r="H26" s="647"/>
      <c r="I26" s="647"/>
      <c r="J26" s="647"/>
      <c r="K26" s="647"/>
    </row>
    <row r="27" spans="1:19" s="648" customFormat="1" hidden="1">
      <c r="A27" s="647"/>
      <c r="B27" s="647"/>
      <c r="C27" s="647"/>
      <c r="D27" s="647"/>
      <c r="E27" s="647"/>
      <c r="F27" s="647"/>
      <c r="G27" s="647"/>
      <c r="H27" s="647"/>
      <c r="I27" s="647"/>
      <c r="J27" s="647"/>
      <c r="K27" s="647"/>
    </row>
    <row r="28" spans="1:19" s="648" customFormat="1" ht="16.5" hidden="1">
      <c r="A28" s="647"/>
      <c r="B28" s="657"/>
      <c r="C28" s="657"/>
      <c r="D28" s="657"/>
      <c r="E28" s="867" t="s">
        <v>93</v>
      </c>
      <c r="F28" s="867"/>
      <c r="G28" s="867"/>
      <c r="H28" s="867"/>
      <c r="I28" s="867"/>
      <c r="J28" s="867"/>
      <c r="K28" s="867"/>
    </row>
    <row r="29" spans="1:19" s="662" customFormat="1" ht="33.75" hidden="1" customHeight="1">
      <c r="A29" s="658"/>
      <c r="B29" s="864" t="str">
        <f>CONCATENATE("Items para Plan Operativo ",'[1]PDI-03'!E40)</f>
        <v>Items para Plan Operativo Nombre del Plan Operativo</v>
      </c>
      <c r="C29" s="864"/>
      <c r="D29" s="659" t="s">
        <v>101</v>
      </c>
      <c r="E29" s="660" t="s">
        <v>1335</v>
      </c>
      <c r="F29" s="660" t="s">
        <v>1336</v>
      </c>
      <c r="G29" s="660" t="s">
        <v>1337</v>
      </c>
      <c r="H29" s="660" t="s">
        <v>1338</v>
      </c>
      <c r="I29" s="660" t="s">
        <v>1339</v>
      </c>
      <c r="J29" s="660" t="s">
        <v>1340</v>
      </c>
      <c r="K29" s="661" t="s">
        <v>32</v>
      </c>
      <c r="Q29" s="663"/>
    </row>
    <row r="30" spans="1:19" s="662" customFormat="1" ht="33" hidden="1">
      <c r="A30" s="658"/>
      <c r="B30" s="660">
        <v>1</v>
      </c>
      <c r="C30" s="664" t="s">
        <v>1341</v>
      </c>
      <c r="D30" s="665"/>
      <c r="E30" s="666">
        <v>0</v>
      </c>
      <c r="F30" s="666">
        <v>0</v>
      </c>
      <c r="G30" s="666">
        <v>0</v>
      </c>
      <c r="H30" s="666"/>
      <c r="I30" s="666"/>
      <c r="J30" s="666">
        <v>0</v>
      </c>
      <c r="K30" s="667">
        <f>SUM(E30:J30)</f>
        <v>0</v>
      </c>
      <c r="Q30" s="668"/>
    </row>
    <row r="31" spans="1:19" s="670" customFormat="1" ht="16.5" hidden="1">
      <c r="A31" s="658"/>
      <c r="B31" s="660">
        <v>2</v>
      </c>
      <c r="C31" s="664" t="s">
        <v>1342</v>
      </c>
      <c r="D31" s="665"/>
      <c r="E31" s="666">
        <v>0</v>
      </c>
      <c r="F31" s="666">
        <v>0</v>
      </c>
      <c r="G31" s="666">
        <v>0</v>
      </c>
      <c r="H31" s="666"/>
      <c r="I31" s="666"/>
      <c r="J31" s="666">
        <v>0</v>
      </c>
      <c r="K31" s="667">
        <f t="shared" ref="K31:K38" si="0">SUM(E31:J31)</f>
        <v>0</v>
      </c>
      <c r="L31" s="658"/>
      <c r="M31" s="658"/>
      <c r="N31" s="658"/>
      <c r="O31" s="669"/>
      <c r="P31" s="658"/>
      <c r="Q31" s="668"/>
      <c r="R31" s="658"/>
      <c r="S31" s="658"/>
    </row>
    <row r="32" spans="1:19" s="670" customFormat="1" ht="16.5" hidden="1">
      <c r="A32" s="658"/>
      <c r="B32" s="660">
        <v>3</v>
      </c>
      <c r="C32" s="664" t="s">
        <v>1343</v>
      </c>
      <c r="D32" s="665"/>
      <c r="E32" s="666">
        <v>0</v>
      </c>
      <c r="F32" s="666">
        <v>0</v>
      </c>
      <c r="G32" s="666">
        <v>0</v>
      </c>
      <c r="H32" s="666"/>
      <c r="I32" s="666"/>
      <c r="J32" s="666">
        <v>0</v>
      </c>
      <c r="K32" s="667">
        <f t="shared" si="0"/>
        <v>0</v>
      </c>
      <c r="L32" s="658"/>
      <c r="M32" s="658"/>
      <c r="N32" s="658"/>
      <c r="O32" s="662"/>
      <c r="P32" s="658"/>
      <c r="Q32" s="668"/>
      <c r="R32" s="658"/>
      <c r="S32" s="658"/>
    </row>
    <row r="33" spans="1:22" s="670" customFormat="1" ht="16.5" hidden="1">
      <c r="A33" s="658"/>
      <c r="B33" s="660">
        <v>4</v>
      </c>
      <c r="C33" s="664" t="s">
        <v>860</v>
      </c>
      <c r="D33" s="665"/>
      <c r="E33" s="666">
        <v>0</v>
      </c>
      <c r="F33" s="666">
        <v>0</v>
      </c>
      <c r="G33" s="666">
        <v>0</v>
      </c>
      <c r="H33" s="666"/>
      <c r="I33" s="666"/>
      <c r="J33" s="666">
        <v>0</v>
      </c>
      <c r="K33" s="667">
        <f t="shared" si="0"/>
        <v>0</v>
      </c>
      <c r="L33" s="658"/>
      <c r="M33" s="658"/>
      <c r="N33" s="658"/>
      <c r="O33" s="662"/>
      <c r="P33" s="658"/>
      <c r="Q33" s="668"/>
      <c r="R33" s="658"/>
      <c r="S33" s="658"/>
    </row>
    <row r="34" spans="1:22" s="670" customFormat="1" ht="16.5" hidden="1">
      <c r="A34" s="658"/>
      <c r="B34" s="660">
        <v>5</v>
      </c>
      <c r="C34" s="664" t="s">
        <v>1344</v>
      </c>
      <c r="D34" s="665"/>
      <c r="E34" s="666">
        <v>0</v>
      </c>
      <c r="F34" s="666">
        <v>0</v>
      </c>
      <c r="G34" s="666">
        <v>0</v>
      </c>
      <c r="H34" s="666"/>
      <c r="I34" s="666"/>
      <c r="J34" s="666">
        <v>0</v>
      </c>
      <c r="K34" s="667">
        <f t="shared" si="0"/>
        <v>0</v>
      </c>
      <c r="L34" s="658"/>
      <c r="M34" s="658"/>
      <c r="N34" s="658"/>
      <c r="O34" s="662"/>
      <c r="P34" s="658"/>
      <c r="Q34" s="668"/>
      <c r="R34" s="658"/>
      <c r="S34" s="658"/>
    </row>
    <row r="35" spans="1:22" s="670" customFormat="1" ht="16.5" hidden="1">
      <c r="A35" s="658"/>
      <c r="B35" s="660">
        <v>6</v>
      </c>
      <c r="C35" s="664" t="s">
        <v>1345</v>
      </c>
      <c r="D35" s="665"/>
      <c r="E35" s="666">
        <v>0</v>
      </c>
      <c r="F35" s="666">
        <v>0</v>
      </c>
      <c r="G35" s="666">
        <v>0</v>
      </c>
      <c r="H35" s="666"/>
      <c r="I35" s="666"/>
      <c r="J35" s="666">
        <v>0</v>
      </c>
      <c r="K35" s="667">
        <f t="shared" si="0"/>
        <v>0</v>
      </c>
      <c r="L35" s="658"/>
      <c r="M35" s="658"/>
      <c r="N35" s="658"/>
      <c r="O35" s="662"/>
      <c r="P35" s="658"/>
      <c r="Q35" s="668"/>
      <c r="R35" s="658"/>
      <c r="S35" s="658"/>
    </row>
    <row r="36" spans="1:22" s="670" customFormat="1" ht="33" hidden="1">
      <c r="A36" s="658"/>
      <c r="B36" s="660">
        <v>7</v>
      </c>
      <c r="C36" s="664" t="s">
        <v>1346</v>
      </c>
      <c r="D36" s="665"/>
      <c r="E36" s="666">
        <v>0</v>
      </c>
      <c r="F36" s="666">
        <v>0</v>
      </c>
      <c r="G36" s="666">
        <v>0</v>
      </c>
      <c r="H36" s="666"/>
      <c r="I36" s="666"/>
      <c r="J36" s="666">
        <v>0</v>
      </c>
      <c r="K36" s="667">
        <f t="shared" si="0"/>
        <v>0</v>
      </c>
      <c r="L36" s="658"/>
      <c r="M36" s="658"/>
      <c r="N36" s="658"/>
      <c r="O36" s="662"/>
      <c r="P36" s="658"/>
      <c r="Q36" s="668"/>
      <c r="R36" s="658"/>
      <c r="S36" s="658"/>
    </row>
    <row r="37" spans="1:22" s="670" customFormat="1" ht="33" hidden="1">
      <c r="A37" s="658"/>
      <c r="B37" s="660">
        <v>8</v>
      </c>
      <c r="C37" s="664" t="s">
        <v>1347</v>
      </c>
      <c r="D37" s="665"/>
      <c r="E37" s="666">
        <v>0</v>
      </c>
      <c r="F37" s="666">
        <v>0</v>
      </c>
      <c r="G37" s="666">
        <v>0</v>
      </c>
      <c r="H37" s="666"/>
      <c r="I37" s="666"/>
      <c r="J37" s="666">
        <v>0</v>
      </c>
      <c r="K37" s="667">
        <f t="shared" si="0"/>
        <v>0</v>
      </c>
      <c r="L37" s="658"/>
      <c r="M37" s="658"/>
      <c r="N37" s="658"/>
      <c r="O37" s="662"/>
      <c r="P37" s="658"/>
      <c r="Q37" s="668"/>
      <c r="R37" s="658"/>
      <c r="S37" s="658"/>
    </row>
    <row r="38" spans="1:22" s="670" customFormat="1" ht="16.5" hidden="1">
      <c r="A38" s="658"/>
      <c r="B38" s="660">
        <v>9</v>
      </c>
      <c r="C38" s="664" t="s">
        <v>1348</v>
      </c>
      <c r="D38" s="665"/>
      <c r="E38" s="666">
        <v>0</v>
      </c>
      <c r="F38" s="666">
        <v>0</v>
      </c>
      <c r="G38" s="666">
        <v>0</v>
      </c>
      <c r="H38" s="666"/>
      <c r="I38" s="666"/>
      <c r="J38" s="666">
        <v>0</v>
      </c>
      <c r="K38" s="667">
        <f t="shared" si="0"/>
        <v>0</v>
      </c>
      <c r="L38" s="658"/>
      <c r="M38" s="658"/>
      <c r="N38" s="658"/>
      <c r="O38" s="662"/>
      <c r="P38" s="658"/>
      <c r="Q38" s="668"/>
      <c r="R38" s="658"/>
      <c r="S38" s="658"/>
    </row>
    <row r="39" spans="1:22" s="670" customFormat="1" ht="16.5" hidden="1">
      <c r="A39" s="658"/>
      <c r="B39" s="658"/>
      <c r="C39" s="859" t="s">
        <v>32</v>
      </c>
      <c r="D39" s="860"/>
      <c r="E39" s="671">
        <f>SUM(E30:E38)</f>
        <v>0</v>
      </c>
      <c r="F39" s="671">
        <f>SUM(F30:F38)</f>
        <v>0</v>
      </c>
      <c r="G39" s="671">
        <f>SUM(G30:G38)</f>
        <v>0</v>
      </c>
      <c r="H39" s="671">
        <f t="shared" ref="H39:I39" si="1">SUM(H30:H38)</f>
        <v>0</v>
      </c>
      <c r="I39" s="671">
        <f t="shared" si="1"/>
        <v>0</v>
      </c>
      <c r="J39" s="671">
        <f>SUM(J30:J38)</f>
        <v>0</v>
      </c>
      <c r="K39" s="671">
        <f>SUM(K30:K38)</f>
        <v>0</v>
      </c>
      <c r="L39" s="658"/>
      <c r="M39" s="658"/>
      <c r="N39" s="658"/>
      <c r="O39" s="662"/>
      <c r="P39" s="658"/>
      <c r="Q39" s="658"/>
      <c r="R39" s="658"/>
      <c r="S39" s="658"/>
    </row>
    <row r="40" spans="1:22" s="670" customFormat="1" ht="16.5" hidden="1">
      <c r="A40" s="658"/>
      <c r="B40" s="672"/>
      <c r="C40" s="658"/>
      <c r="D40" s="658"/>
      <c r="E40" s="658"/>
      <c r="F40" s="658"/>
      <c r="G40" s="658"/>
      <c r="H40" s="658"/>
      <c r="I40" s="658"/>
      <c r="J40" s="658"/>
      <c r="K40" s="658"/>
      <c r="L40" s="658"/>
      <c r="M40" s="658"/>
      <c r="N40" s="658"/>
      <c r="O40" s="662"/>
      <c r="P40" s="658"/>
      <c r="Q40" s="658"/>
      <c r="R40" s="658"/>
      <c r="S40" s="658"/>
    </row>
    <row r="41" spans="1:22" s="670" customFormat="1" ht="16.5" hidden="1">
      <c r="A41" s="658"/>
      <c r="B41" s="672"/>
      <c r="C41" s="658"/>
      <c r="D41" s="658"/>
      <c r="E41" s="658"/>
      <c r="F41" s="658"/>
      <c r="G41" s="658"/>
      <c r="H41" s="658"/>
      <c r="I41" s="658"/>
      <c r="J41" s="658"/>
      <c r="K41" s="658"/>
      <c r="L41" s="658"/>
      <c r="M41" s="658"/>
      <c r="N41" s="658"/>
      <c r="O41" s="662"/>
      <c r="P41" s="658"/>
      <c r="Q41" s="658"/>
      <c r="R41" s="658"/>
      <c r="S41" s="658"/>
    </row>
    <row r="42" spans="1:22" s="670" customFormat="1" ht="15.75" hidden="1" customHeight="1">
      <c r="A42" s="658"/>
      <c r="B42" s="673"/>
      <c r="C42" s="658"/>
      <c r="D42" s="658"/>
      <c r="E42" s="674"/>
      <c r="F42" s="675"/>
      <c r="G42" s="676"/>
      <c r="H42" s="676"/>
      <c r="I42" s="676"/>
      <c r="J42" s="676"/>
      <c r="K42" s="676"/>
      <c r="L42" s="676"/>
      <c r="M42" s="676"/>
      <c r="N42" s="676"/>
      <c r="O42" s="676"/>
      <c r="P42" s="676"/>
      <c r="Q42" s="676"/>
      <c r="R42" s="676"/>
      <c r="S42" s="676"/>
    </row>
    <row r="43" spans="1:22" s="670" customFormat="1" ht="16.5" hidden="1">
      <c r="A43" s="658"/>
      <c r="B43" s="657"/>
      <c r="C43" s="657"/>
      <c r="D43" s="657"/>
      <c r="E43" s="861" t="s">
        <v>93</v>
      </c>
      <c r="F43" s="862"/>
      <c r="G43" s="862"/>
      <c r="H43" s="862"/>
      <c r="I43" s="862"/>
      <c r="J43" s="862"/>
      <c r="K43" s="863"/>
      <c r="L43" s="658"/>
      <c r="M43" s="658"/>
      <c r="N43" s="658"/>
      <c r="O43" s="662"/>
      <c r="P43" s="658"/>
      <c r="Q43" s="658"/>
      <c r="R43" s="658"/>
      <c r="S43" s="658"/>
    </row>
    <row r="44" spans="1:22" s="670" customFormat="1" ht="33" hidden="1">
      <c r="A44" s="658"/>
      <c r="B44" s="864" t="str">
        <f>CONCATENATE("Items para Plan Operativo ",'[1]PDI-03'!E41)</f>
        <v xml:space="preserve">Items para Plan Operativo </v>
      </c>
      <c r="C44" s="864"/>
      <c r="D44" s="659" t="s">
        <v>101</v>
      </c>
      <c r="E44" s="660" t="s">
        <v>1335</v>
      </c>
      <c r="F44" s="660" t="s">
        <v>1336</v>
      </c>
      <c r="G44" s="660" t="s">
        <v>1337</v>
      </c>
      <c r="H44" s="660" t="s">
        <v>1338</v>
      </c>
      <c r="I44" s="660" t="s">
        <v>1339</v>
      </c>
      <c r="J44" s="660" t="s">
        <v>1340</v>
      </c>
      <c r="K44" s="661" t="s">
        <v>32</v>
      </c>
      <c r="L44" s="658"/>
      <c r="M44" s="658"/>
      <c r="N44" s="658"/>
      <c r="O44" s="662"/>
      <c r="P44" s="658"/>
      <c r="Q44" s="658"/>
      <c r="R44" s="658"/>
      <c r="S44" s="658"/>
    </row>
    <row r="45" spans="1:22" s="670" customFormat="1" ht="33" hidden="1">
      <c r="A45" s="658"/>
      <c r="B45" s="660">
        <v>1</v>
      </c>
      <c r="C45" s="664" t="s">
        <v>1341</v>
      </c>
      <c r="D45" s="665"/>
      <c r="E45" s="666">
        <v>0</v>
      </c>
      <c r="F45" s="666">
        <v>0</v>
      </c>
      <c r="G45" s="666">
        <v>0</v>
      </c>
      <c r="H45" s="666"/>
      <c r="I45" s="666"/>
      <c r="J45" s="666">
        <v>0</v>
      </c>
      <c r="K45" s="667">
        <f>SUM(E45:J45)</f>
        <v>0</v>
      </c>
      <c r="L45" s="658"/>
      <c r="M45" s="658"/>
      <c r="N45" s="658"/>
      <c r="O45" s="662"/>
      <c r="P45" s="658"/>
      <c r="Q45" s="658"/>
      <c r="R45" s="658"/>
      <c r="S45" s="658"/>
    </row>
    <row r="46" spans="1:22" s="670" customFormat="1" ht="16.5" hidden="1">
      <c r="A46" s="658"/>
      <c r="B46" s="660">
        <v>2</v>
      </c>
      <c r="C46" s="664" t="s">
        <v>1342</v>
      </c>
      <c r="D46" s="665"/>
      <c r="E46" s="666">
        <v>0</v>
      </c>
      <c r="F46" s="666">
        <v>0</v>
      </c>
      <c r="G46" s="666">
        <v>0</v>
      </c>
      <c r="H46" s="666"/>
      <c r="I46" s="666"/>
      <c r="J46" s="666">
        <v>0</v>
      </c>
      <c r="K46" s="667">
        <f t="shared" ref="K46:K53" si="2">SUM(E46:J46)</f>
        <v>0</v>
      </c>
      <c r="L46" s="658"/>
      <c r="M46" s="658"/>
      <c r="N46" s="658"/>
      <c r="O46" s="662"/>
      <c r="P46" s="658"/>
      <c r="Q46" s="658"/>
      <c r="R46" s="658"/>
      <c r="S46" s="658"/>
      <c r="T46" s="677"/>
      <c r="U46" s="677"/>
      <c r="V46" s="677"/>
    </row>
    <row r="47" spans="1:22" s="670" customFormat="1" ht="16.5" hidden="1">
      <c r="A47" s="658"/>
      <c r="B47" s="660">
        <v>3</v>
      </c>
      <c r="C47" s="664" t="s">
        <v>1343</v>
      </c>
      <c r="D47" s="665"/>
      <c r="E47" s="666">
        <v>0</v>
      </c>
      <c r="F47" s="666">
        <v>0</v>
      </c>
      <c r="G47" s="666">
        <v>0</v>
      </c>
      <c r="H47" s="666"/>
      <c r="I47" s="666"/>
      <c r="J47" s="666">
        <v>0</v>
      </c>
      <c r="K47" s="667">
        <f t="shared" si="2"/>
        <v>0</v>
      </c>
      <c r="L47" s="658"/>
      <c r="M47" s="658"/>
      <c r="N47" s="658"/>
      <c r="O47" s="662"/>
      <c r="P47" s="658"/>
      <c r="Q47" s="658"/>
      <c r="R47" s="658"/>
      <c r="S47" s="658"/>
    </row>
    <row r="48" spans="1:22" s="670" customFormat="1" ht="16.5" hidden="1">
      <c r="A48" s="658"/>
      <c r="B48" s="660">
        <v>4</v>
      </c>
      <c r="C48" s="664" t="s">
        <v>860</v>
      </c>
      <c r="D48" s="665"/>
      <c r="E48" s="666">
        <v>0</v>
      </c>
      <c r="F48" s="666">
        <v>0</v>
      </c>
      <c r="G48" s="666">
        <v>0</v>
      </c>
      <c r="H48" s="666"/>
      <c r="I48" s="666"/>
      <c r="J48" s="666">
        <v>0</v>
      </c>
      <c r="K48" s="667">
        <f t="shared" si="2"/>
        <v>0</v>
      </c>
      <c r="L48" s="658"/>
      <c r="M48" s="658"/>
      <c r="N48" s="658"/>
      <c r="O48" s="662"/>
      <c r="P48" s="658"/>
      <c r="Q48" s="658"/>
      <c r="R48" s="658"/>
      <c r="S48" s="658"/>
    </row>
    <row r="49" spans="1:19" s="670" customFormat="1" ht="16.5" hidden="1">
      <c r="A49" s="658"/>
      <c r="B49" s="660">
        <v>5</v>
      </c>
      <c r="C49" s="664" t="s">
        <v>1344</v>
      </c>
      <c r="D49" s="665"/>
      <c r="E49" s="666">
        <v>0</v>
      </c>
      <c r="F49" s="666">
        <v>0</v>
      </c>
      <c r="G49" s="666">
        <v>0</v>
      </c>
      <c r="H49" s="666"/>
      <c r="I49" s="666"/>
      <c r="J49" s="666">
        <v>0</v>
      </c>
      <c r="K49" s="667">
        <f t="shared" si="2"/>
        <v>0</v>
      </c>
      <c r="L49" s="658"/>
      <c r="M49" s="658"/>
      <c r="N49" s="658"/>
      <c r="O49" s="662"/>
      <c r="P49" s="658"/>
      <c r="Q49" s="658"/>
      <c r="R49" s="658"/>
      <c r="S49" s="658"/>
    </row>
    <row r="50" spans="1:19" s="647" customFormat="1" ht="16.5" hidden="1">
      <c r="B50" s="660">
        <v>6</v>
      </c>
      <c r="C50" s="664" t="s">
        <v>1345</v>
      </c>
      <c r="D50" s="665"/>
      <c r="E50" s="666">
        <v>0</v>
      </c>
      <c r="F50" s="666">
        <v>0</v>
      </c>
      <c r="G50" s="666">
        <v>0</v>
      </c>
      <c r="H50" s="666"/>
      <c r="I50" s="666"/>
      <c r="J50" s="666">
        <v>0</v>
      </c>
      <c r="K50" s="667">
        <f t="shared" si="2"/>
        <v>0</v>
      </c>
      <c r="L50" s="658"/>
      <c r="M50" s="658"/>
      <c r="N50" s="658"/>
      <c r="O50" s="662"/>
      <c r="P50" s="658"/>
      <c r="Q50" s="658"/>
      <c r="R50" s="658"/>
      <c r="S50" s="658"/>
    </row>
    <row r="51" spans="1:19" s="647" customFormat="1" ht="33" hidden="1">
      <c r="B51" s="660">
        <v>7</v>
      </c>
      <c r="C51" s="664" t="s">
        <v>1346</v>
      </c>
      <c r="D51" s="665"/>
      <c r="E51" s="666">
        <v>0</v>
      </c>
      <c r="F51" s="666">
        <v>0</v>
      </c>
      <c r="G51" s="666">
        <v>0</v>
      </c>
      <c r="H51" s="666"/>
      <c r="I51" s="666"/>
      <c r="J51" s="666">
        <v>0</v>
      </c>
      <c r="K51" s="667">
        <f t="shared" si="2"/>
        <v>0</v>
      </c>
      <c r="L51" s="658"/>
      <c r="M51" s="658"/>
      <c r="N51" s="658"/>
      <c r="O51" s="662"/>
      <c r="P51" s="658"/>
      <c r="Q51" s="658"/>
      <c r="R51" s="658"/>
      <c r="S51" s="658"/>
    </row>
    <row r="52" spans="1:19" s="647" customFormat="1" ht="33" hidden="1">
      <c r="B52" s="660">
        <v>8</v>
      </c>
      <c r="C52" s="664" t="s">
        <v>1347</v>
      </c>
      <c r="D52" s="665"/>
      <c r="E52" s="666">
        <v>0</v>
      </c>
      <c r="F52" s="666">
        <v>0</v>
      </c>
      <c r="G52" s="666">
        <v>0</v>
      </c>
      <c r="H52" s="666"/>
      <c r="I52" s="666"/>
      <c r="J52" s="666">
        <v>0</v>
      </c>
      <c r="K52" s="667">
        <f t="shared" si="2"/>
        <v>0</v>
      </c>
      <c r="L52" s="658"/>
      <c r="M52" s="658"/>
      <c r="N52" s="658"/>
      <c r="O52" s="662"/>
      <c r="P52" s="658"/>
      <c r="Q52" s="658"/>
      <c r="R52" s="658"/>
      <c r="S52" s="658"/>
    </row>
    <row r="53" spans="1:19" s="647" customFormat="1" ht="16.5" hidden="1">
      <c r="B53" s="660">
        <v>9</v>
      </c>
      <c r="C53" s="664" t="s">
        <v>1348</v>
      </c>
      <c r="D53" s="665"/>
      <c r="E53" s="666">
        <v>0</v>
      </c>
      <c r="F53" s="666">
        <v>0</v>
      </c>
      <c r="G53" s="666">
        <v>0</v>
      </c>
      <c r="H53" s="666"/>
      <c r="I53" s="666"/>
      <c r="J53" s="666">
        <v>0</v>
      </c>
      <c r="K53" s="667">
        <f t="shared" si="2"/>
        <v>0</v>
      </c>
      <c r="L53" s="658"/>
      <c r="M53" s="658"/>
      <c r="N53" s="658"/>
      <c r="O53" s="662"/>
      <c r="P53" s="658"/>
      <c r="Q53" s="658"/>
      <c r="R53" s="658"/>
      <c r="S53" s="658"/>
    </row>
    <row r="54" spans="1:19" s="647" customFormat="1" ht="16.5" hidden="1">
      <c r="B54" s="658"/>
      <c r="C54" s="859" t="s">
        <v>32</v>
      </c>
      <c r="D54" s="860"/>
      <c r="E54" s="671">
        <f>SUM(E45:E53)</f>
        <v>0</v>
      </c>
      <c r="F54" s="671">
        <f>SUM(F45:F53)</f>
        <v>0</v>
      </c>
      <c r="G54" s="671">
        <f>SUM(G45:G53)</f>
        <v>0</v>
      </c>
      <c r="H54" s="671">
        <f t="shared" ref="H54:I54" si="3">SUM(H45:H53)</f>
        <v>0</v>
      </c>
      <c r="I54" s="671">
        <f t="shared" si="3"/>
        <v>0</v>
      </c>
      <c r="J54" s="671">
        <f>SUM(J45:J53)</f>
        <v>0</v>
      </c>
      <c r="K54" s="671">
        <f>SUM(K45:K53)</f>
        <v>0</v>
      </c>
      <c r="L54" s="658"/>
      <c r="M54" s="658"/>
      <c r="N54" s="658"/>
      <c r="O54" s="662"/>
      <c r="P54" s="658"/>
      <c r="Q54" s="658"/>
      <c r="R54" s="658"/>
      <c r="S54" s="658"/>
    </row>
    <row r="55" spans="1:19" s="647" customFormat="1" ht="16.5" hidden="1">
      <c r="B55" s="672"/>
      <c r="C55" s="658"/>
      <c r="D55" s="658"/>
      <c r="E55" s="658"/>
      <c r="F55" s="658"/>
      <c r="G55" s="658"/>
      <c r="H55" s="658"/>
      <c r="I55" s="658"/>
      <c r="J55" s="658"/>
      <c r="K55" s="658"/>
      <c r="L55" s="658"/>
      <c r="M55" s="658"/>
      <c r="N55" s="658"/>
      <c r="O55" s="662"/>
      <c r="P55" s="658"/>
      <c r="Q55" s="658"/>
      <c r="R55" s="658"/>
      <c r="S55" s="658"/>
    </row>
    <row r="56" spans="1:19" s="647" customFormat="1" ht="16.5" hidden="1">
      <c r="B56" s="658"/>
      <c r="C56" s="658"/>
      <c r="D56" s="658"/>
      <c r="E56" s="658"/>
      <c r="F56" s="658"/>
      <c r="G56" s="658"/>
      <c r="H56" s="658"/>
      <c r="I56" s="658"/>
      <c r="J56" s="658"/>
      <c r="K56" s="658"/>
      <c r="L56" s="658"/>
      <c r="M56" s="658"/>
      <c r="N56" s="658"/>
      <c r="O56" s="662"/>
      <c r="P56" s="658"/>
      <c r="Q56" s="658"/>
      <c r="R56" s="658"/>
      <c r="S56" s="658"/>
    </row>
    <row r="57" spans="1:19" s="647" customFormat="1" ht="16.5" hidden="1">
      <c r="B57" s="657"/>
      <c r="C57" s="657"/>
      <c r="D57" s="657"/>
      <c r="E57" s="861" t="s">
        <v>93</v>
      </c>
      <c r="F57" s="862"/>
      <c r="G57" s="862"/>
      <c r="H57" s="862"/>
      <c r="I57" s="862"/>
      <c r="J57" s="862"/>
      <c r="K57" s="863"/>
      <c r="L57" s="658"/>
      <c r="M57" s="658"/>
      <c r="N57" s="658"/>
      <c r="O57" s="662"/>
      <c r="P57" s="658"/>
      <c r="Q57" s="658"/>
      <c r="R57" s="658"/>
      <c r="S57" s="658"/>
    </row>
    <row r="58" spans="1:19" s="647" customFormat="1" ht="33" hidden="1">
      <c r="B58" s="864" t="str">
        <f>CONCATENATE("Items para Plan Operativo ",'[1]PDI-03'!E42)</f>
        <v xml:space="preserve">Items para Plan Operativo </v>
      </c>
      <c r="C58" s="864"/>
      <c r="D58" s="659" t="s">
        <v>101</v>
      </c>
      <c r="E58" s="660" t="s">
        <v>1335</v>
      </c>
      <c r="F58" s="660" t="s">
        <v>1336</v>
      </c>
      <c r="G58" s="660" t="s">
        <v>1337</v>
      </c>
      <c r="H58" s="660" t="s">
        <v>1338</v>
      </c>
      <c r="I58" s="660" t="s">
        <v>1339</v>
      </c>
      <c r="J58" s="660" t="s">
        <v>1340</v>
      </c>
      <c r="K58" s="661" t="s">
        <v>32</v>
      </c>
      <c r="L58" s="658"/>
      <c r="M58" s="658"/>
      <c r="N58" s="658"/>
      <c r="O58" s="662"/>
      <c r="P58" s="658"/>
      <c r="Q58" s="658"/>
      <c r="R58" s="658"/>
      <c r="S58" s="658"/>
    </row>
    <row r="59" spans="1:19" s="647" customFormat="1" ht="33" hidden="1">
      <c r="B59" s="660">
        <v>1</v>
      </c>
      <c r="C59" s="664" t="s">
        <v>1341</v>
      </c>
      <c r="D59" s="665"/>
      <c r="E59" s="666">
        <v>0</v>
      </c>
      <c r="F59" s="666">
        <v>0</v>
      </c>
      <c r="G59" s="666">
        <v>0</v>
      </c>
      <c r="H59" s="666"/>
      <c r="I59" s="666"/>
      <c r="J59" s="666">
        <v>0</v>
      </c>
      <c r="K59" s="667">
        <f>SUM(E59:J59)</f>
        <v>0</v>
      </c>
      <c r="L59" s="658"/>
      <c r="M59" s="658"/>
      <c r="N59" s="658"/>
      <c r="O59" s="662"/>
      <c r="P59" s="658"/>
      <c r="Q59" s="658"/>
      <c r="R59" s="658"/>
      <c r="S59" s="658"/>
    </row>
    <row r="60" spans="1:19" s="647" customFormat="1" ht="16.5" hidden="1">
      <c r="B60" s="660">
        <v>2</v>
      </c>
      <c r="C60" s="664" t="s">
        <v>1342</v>
      </c>
      <c r="D60" s="665"/>
      <c r="E60" s="666">
        <v>0</v>
      </c>
      <c r="F60" s="666">
        <v>0</v>
      </c>
      <c r="G60" s="666">
        <v>0</v>
      </c>
      <c r="H60" s="666"/>
      <c r="I60" s="666"/>
      <c r="J60" s="666">
        <v>0</v>
      </c>
      <c r="K60" s="667">
        <f t="shared" ref="K60:K66" si="4">SUM(E60:J60)</f>
        <v>0</v>
      </c>
      <c r="L60" s="658"/>
      <c r="M60" s="658"/>
      <c r="N60" s="658"/>
      <c r="O60" s="662"/>
      <c r="P60" s="658"/>
      <c r="Q60" s="658"/>
      <c r="R60" s="658"/>
      <c r="S60" s="658"/>
    </row>
    <row r="61" spans="1:19" s="647" customFormat="1" ht="16.5" hidden="1">
      <c r="B61" s="660">
        <v>3</v>
      </c>
      <c r="C61" s="664" t="s">
        <v>1343</v>
      </c>
      <c r="D61" s="665"/>
      <c r="E61" s="666">
        <v>0</v>
      </c>
      <c r="F61" s="666">
        <v>0</v>
      </c>
      <c r="G61" s="666">
        <v>0</v>
      </c>
      <c r="H61" s="666"/>
      <c r="I61" s="666"/>
      <c r="J61" s="666">
        <v>0</v>
      </c>
      <c r="K61" s="667">
        <f t="shared" si="4"/>
        <v>0</v>
      </c>
      <c r="L61" s="658"/>
      <c r="M61" s="658"/>
      <c r="N61" s="658"/>
      <c r="O61" s="662"/>
      <c r="P61" s="658"/>
      <c r="Q61" s="658"/>
      <c r="R61" s="658"/>
      <c r="S61" s="658"/>
    </row>
    <row r="62" spans="1:19" s="647" customFormat="1" ht="16.5" hidden="1">
      <c r="B62" s="660">
        <v>4</v>
      </c>
      <c r="C62" s="664" t="s">
        <v>860</v>
      </c>
      <c r="D62" s="665"/>
      <c r="E62" s="666">
        <v>0</v>
      </c>
      <c r="F62" s="666">
        <v>0</v>
      </c>
      <c r="G62" s="666">
        <v>0</v>
      </c>
      <c r="H62" s="666"/>
      <c r="I62" s="666"/>
      <c r="J62" s="666">
        <v>0</v>
      </c>
      <c r="K62" s="667">
        <f t="shared" si="4"/>
        <v>0</v>
      </c>
      <c r="L62" s="658"/>
      <c r="M62" s="658"/>
      <c r="N62" s="658"/>
      <c r="O62" s="662"/>
      <c r="P62" s="658"/>
      <c r="Q62" s="658"/>
      <c r="R62" s="658"/>
      <c r="S62" s="658"/>
    </row>
    <row r="63" spans="1:19" s="647" customFormat="1" ht="16.5" hidden="1">
      <c r="B63" s="660">
        <v>5</v>
      </c>
      <c r="C63" s="664" t="s">
        <v>1344</v>
      </c>
      <c r="D63" s="665"/>
      <c r="E63" s="666">
        <v>0</v>
      </c>
      <c r="F63" s="666">
        <v>0</v>
      </c>
      <c r="G63" s="666">
        <v>0</v>
      </c>
      <c r="H63" s="666"/>
      <c r="I63" s="666"/>
      <c r="J63" s="666">
        <v>0</v>
      </c>
      <c r="K63" s="667">
        <f t="shared" si="4"/>
        <v>0</v>
      </c>
      <c r="L63" s="658"/>
      <c r="M63" s="658"/>
      <c r="N63" s="658"/>
      <c r="O63" s="662"/>
      <c r="P63" s="658"/>
      <c r="Q63" s="658"/>
      <c r="R63" s="658"/>
      <c r="S63" s="658"/>
    </row>
    <row r="64" spans="1:19" s="647" customFormat="1" ht="16.5" hidden="1">
      <c r="B64" s="660">
        <f>1+B63</f>
        <v>6</v>
      </c>
      <c r="C64" s="664" t="s">
        <v>1345</v>
      </c>
      <c r="D64" s="665"/>
      <c r="E64" s="666">
        <v>0</v>
      </c>
      <c r="F64" s="666">
        <v>0</v>
      </c>
      <c r="G64" s="666">
        <v>0</v>
      </c>
      <c r="H64" s="666"/>
      <c r="I64" s="666"/>
      <c r="J64" s="666">
        <v>0</v>
      </c>
      <c r="K64" s="667">
        <f t="shared" si="4"/>
        <v>0</v>
      </c>
      <c r="L64" s="658"/>
      <c r="M64" s="658"/>
      <c r="N64" s="658"/>
      <c r="O64" s="662"/>
      <c r="P64" s="658"/>
      <c r="Q64" s="658"/>
      <c r="R64" s="658"/>
      <c r="S64" s="658"/>
    </row>
    <row r="65" spans="2:19" s="647" customFormat="1" ht="33" hidden="1">
      <c r="B65" s="660">
        <f t="shared" ref="B65:B67" si="5">1+B64</f>
        <v>7</v>
      </c>
      <c r="C65" s="664" t="s">
        <v>1346</v>
      </c>
      <c r="D65" s="678"/>
      <c r="E65" s="666">
        <v>0</v>
      </c>
      <c r="F65" s="666">
        <v>0</v>
      </c>
      <c r="G65" s="666">
        <v>0</v>
      </c>
      <c r="H65" s="666"/>
      <c r="I65" s="666"/>
      <c r="J65" s="666">
        <v>0</v>
      </c>
      <c r="K65" s="667">
        <f t="shared" si="4"/>
        <v>0</v>
      </c>
      <c r="L65" s="658"/>
      <c r="M65" s="658"/>
      <c r="N65" s="658"/>
      <c r="O65" s="662"/>
      <c r="P65" s="658"/>
      <c r="Q65" s="658"/>
      <c r="R65" s="658"/>
      <c r="S65" s="658"/>
    </row>
    <row r="66" spans="2:19" s="647" customFormat="1" ht="33" hidden="1">
      <c r="B66" s="660">
        <f t="shared" si="5"/>
        <v>8</v>
      </c>
      <c r="C66" s="664" t="s">
        <v>1347</v>
      </c>
      <c r="D66" s="665"/>
      <c r="E66" s="666">
        <v>0</v>
      </c>
      <c r="F66" s="666">
        <v>0</v>
      </c>
      <c r="G66" s="666">
        <v>0</v>
      </c>
      <c r="H66" s="666"/>
      <c r="I66" s="666"/>
      <c r="J66" s="666">
        <v>0</v>
      </c>
      <c r="K66" s="667">
        <f t="shared" si="4"/>
        <v>0</v>
      </c>
      <c r="L66" s="658"/>
      <c r="M66" s="658"/>
      <c r="N66" s="658"/>
      <c r="O66" s="662"/>
      <c r="P66" s="658"/>
      <c r="Q66" s="658"/>
      <c r="R66" s="658"/>
      <c r="S66" s="658"/>
    </row>
    <row r="67" spans="2:19" s="647" customFormat="1" ht="16.5" hidden="1">
      <c r="B67" s="660">
        <f t="shared" si="5"/>
        <v>9</v>
      </c>
      <c r="C67" s="664" t="s">
        <v>1348</v>
      </c>
      <c r="D67" s="665"/>
      <c r="E67" s="666">
        <v>0</v>
      </c>
      <c r="F67" s="666">
        <v>0</v>
      </c>
      <c r="G67" s="666">
        <v>0</v>
      </c>
      <c r="H67" s="666"/>
      <c r="I67" s="666"/>
      <c r="J67" s="666">
        <v>0</v>
      </c>
      <c r="K67" s="667">
        <f>SUM(E67:J67)</f>
        <v>0</v>
      </c>
      <c r="L67" s="658"/>
      <c r="M67" s="658"/>
      <c r="N67" s="658"/>
      <c r="O67" s="662"/>
      <c r="P67" s="658"/>
      <c r="Q67" s="658"/>
      <c r="R67" s="658"/>
      <c r="S67" s="658"/>
    </row>
    <row r="68" spans="2:19" s="647" customFormat="1" ht="16.5" hidden="1">
      <c r="B68" s="658"/>
      <c r="C68" s="859" t="s">
        <v>32</v>
      </c>
      <c r="D68" s="860"/>
      <c r="E68" s="671">
        <f>SUM(E59:E67)</f>
        <v>0</v>
      </c>
      <c r="F68" s="671">
        <f t="shared" ref="F68:I68" si="6">SUM(F59:F67)</f>
        <v>0</v>
      </c>
      <c r="G68" s="671">
        <f t="shared" si="6"/>
        <v>0</v>
      </c>
      <c r="H68" s="671">
        <f t="shared" si="6"/>
        <v>0</v>
      </c>
      <c r="I68" s="671">
        <f t="shared" si="6"/>
        <v>0</v>
      </c>
      <c r="J68" s="671">
        <f>SUM(J59:J67)</f>
        <v>0</v>
      </c>
      <c r="K68" s="671">
        <f>SUM(K59:K67)</f>
        <v>0</v>
      </c>
      <c r="L68" s="658"/>
      <c r="M68" s="658"/>
      <c r="N68" s="658"/>
      <c r="O68" s="662"/>
      <c r="P68" s="658"/>
      <c r="Q68" s="658"/>
      <c r="R68" s="658"/>
      <c r="S68" s="658"/>
    </row>
    <row r="69" spans="2:19" s="647" customFormat="1" ht="16.5" hidden="1">
      <c r="B69" s="672"/>
      <c r="C69" s="658"/>
      <c r="D69" s="658"/>
      <c r="E69" s="658"/>
      <c r="F69" s="658"/>
      <c r="G69" s="658"/>
      <c r="H69" s="658"/>
      <c r="I69" s="658"/>
      <c r="J69" s="658"/>
      <c r="K69" s="658"/>
      <c r="L69" s="658"/>
      <c r="M69" s="658"/>
      <c r="N69" s="658"/>
      <c r="O69" s="662"/>
      <c r="P69" s="658"/>
      <c r="Q69" s="658"/>
      <c r="R69" s="658"/>
      <c r="S69" s="658"/>
    </row>
    <row r="70" spans="2:19" s="647" customFormat="1" ht="16.5" hidden="1">
      <c r="B70" s="658"/>
      <c r="C70" s="658"/>
      <c r="D70" s="658"/>
      <c r="E70" s="658"/>
      <c r="F70" s="658"/>
      <c r="G70" s="658"/>
      <c r="H70" s="658"/>
      <c r="I70" s="658"/>
      <c r="J70" s="658"/>
      <c r="K70" s="658"/>
      <c r="L70" s="658"/>
      <c r="M70" s="658"/>
      <c r="N70" s="658"/>
      <c r="O70" s="662"/>
      <c r="P70" s="658"/>
      <c r="Q70" s="658"/>
      <c r="R70" s="658"/>
      <c r="S70" s="658"/>
    </row>
    <row r="71" spans="2:19" s="647" customFormat="1" ht="16.5" hidden="1">
      <c r="B71" s="658"/>
      <c r="C71" s="658"/>
      <c r="D71" s="658"/>
      <c r="E71" s="658"/>
      <c r="F71" s="658"/>
      <c r="G71" s="658"/>
      <c r="H71" s="658"/>
      <c r="I71" s="658"/>
      <c r="J71" s="658"/>
      <c r="K71" s="658"/>
      <c r="L71" s="658"/>
      <c r="M71" s="658"/>
      <c r="N71" s="658"/>
      <c r="O71" s="662"/>
      <c r="P71" s="658"/>
      <c r="Q71" s="658"/>
      <c r="R71" s="658"/>
      <c r="S71" s="658"/>
    </row>
    <row r="72" spans="2:19" s="647" customFormat="1" ht="16.5" hidden="1">
      <c r="B72" s="657"/>
      <c r="C72" s="657"/>
      <c r="D72" s="657"/>
      <c r="E72" s="861" t="s">
        <v>93</v>
      </c>
      <c r="F72" s="862"/>
      <c r="G72" s="862"/>
      <c r="H72" s="862"/>
      <c r="I72" s="862"/>
      <c r="J72" s="862"/>
      <c r="K72" s="863"/>
      <c r="L72" s="658"/>
      <c r="M72" s="658"/>
      <c r="N72" s="658"/>
      <c r="O72" s="662"/>
      <c r="P72" s="658"/>
      <c r="Q72" s="658"/>
      <c r="R72" s="658"/>
      <c r="S72" s="658"/>
    </row>
    <row r="73" spans="2:19" s="647" customFormat="1" ht="33" hidden="1">
      <c r="B73" s="864" t="str">
        <f>CONCATENATE("Items para Plan Operativo ",'[1]PDI-03'!E43)</f>
        <v xml:space="preserve">Items para Plan Operativo </v>
      </c>
      <c r="C73" s="864"/>
      <c r="D73" s="659" t="s">
        <v>101</v>
      </c>
      <c r="E73" s="660" t="s">
        <v>1335</v>
      </c>
      <c r="F73" s="660" t="s">
        <v>1336</v>
      </c>
      <c r="G73" s="660" t="s">
        <v>1337</v>
      </c>
      <c r="H73" s="660" t="s">
        <v>1338</v>
      </c>
      <c r="I73" s="660" t="s">
        <v>1339</v>
      </c>
      <c r="J73" s="660" t="s">
        <v>1340</v>
      </c>
      <c r="K73" s="661" t="s">
        <v>32</v>
      </c>
      <c r="L73" s="658"/>
      <c r="M73" s="658"/>
      <c r="N73" s="658"/>
      <c r="O73" s="662"/>
      <c r="P73" s="658"/>
      <c r="Q73" s="658"/>
      <c r="R73" s="658"/>
      <c r="S73" s="658"/>
    </row>
    <row r="74" spans="2:19" s="647" customFormat="1" ht="33" hidden="1">
      <c r="B74" s="660">
        <v>1</v>
      </c>
      <c r="C74" s="664" t="s">
        <v>1341</v>
      </c>
      <c r="D74" s="665"/>
      <c r="E74" s="666">
        <v>0</v>
      </c>
      <c r="F74" s="666">
        <v>0</v>
      </c>
      <c r="G74" s="666">
        <v>0</v>
      </c>
      <c r="H74" s="666"/>
      <c r="I74" s="666"/>
      <c r="J74" s="666">
        <v>0</v>
      </c>
      <c r="K74" s="667">
        <f>SUM(E74:J74)</f>
        <v>0</v>
      </c>
      <c r="L74" s="658"/>
      <c r="M74" s="658"/>
      <c r="N74" s="658"/>
      <c r="O74" s="662"/>
      <c r="P74" s="658"/>
      <c r="Q74" s="658"/>
      <c r="R74" s="658"/>
      <c r="S74" s="658"/>
    </row>
    <row r="75" spans="2:19" s="647" customFormat="1" ht="16.5" hidden="1">
      <c r="B75" s="660">
        <v>2</v>
      </c>
      <c r="C75" s="664" t="s">
        <v>1342</v>
      </c>
      <c r="D75" s="665"/>
      <c r="E75" s="666">
        <v>0</v>
      </c>
      <c r="F75" s="666">
        <v>0</v>
      </c>
      <c r="G75" s="666">
        <v>0</v>
      </c>
      <c r="H75" s="666"/>
      <c r="I75" s="666"/>
      <c r="J75" s="666">
        <v>0</v>
      </c>
      <c r="K75" s="667">
        <f t="shared" ref="K75:K82" si="7">SUM(E75:J75)</f>
        <v>0</v>
      </c>
      <c r="L75" s="658"/>
      <c r="M75" s="658"/>
      <c r="N75" s="658"/>
      <c r="O75" s="662"/>
      <c r="P75" s="658"/>
      <c r="Q75" s="658"/>
      <c r="R75" s="658"/>
      <c r="S75" s="658"/>
    </row>
    <row r="76" spans="2:19" s="647" customFormat="1" ht="16.5" hidden="1">
      <c r="B76" s="660">
        <v>3</v>
      </c>
      <c r="C76" s="664" t="s">
        <v>1343</v>
      </c>
      <c r="D76" s="665"/>
      <c r="E76" s="666">
        <v>0</v>
      </c>
      <c r="F76" s="666">
        <v>0</v>
      </c>
      <c r="G76" s="666">
        <v>0</v>
      </c>
      <c r="H76" s="666"/>
      <c r="I76" s="666"/>
      <c r="J76" s="666">
        <v>0</v>
      </c>
      <c r="K76" s="667">
        <f t="shared" si="7"/>
        <v>0</v>
      </c>
      <c r="L76" s="658"/>
      <c r="M76" s="658"/>
      <c r="N76" s="658"/>
      <c r="O76" s="662"/>
      <c r="P76" s="658"/>
      <c r="Q76" s="658"/>
      <c r="R76" s="658"/>
      <c r="S76" s="658"/>
    </row>
    <row r="77" spans="2:19" s="647" customFormat="1" ht="16.5" hidden="1">
      <c r="B77" s="660">
        <v>4</v>
      </c>
      <c r="C77" s="664" t="s">
        <v>860</v>
      </c>
      <c r="D77" s="665"/>
      <c r="E77" s="666">
        <v>0</v>
      </c>
      <c r="F77" s="666">
        <v>0</v>
      </c>
      <c r="G77" s="666">
        <v>0</v>
      </c>
      <c r="H77" s="666"/>
      <c r="I77" s="666"/>
      <c r="J77" s="666">
        <v>0</v>
      </c>
      <c r="K77" s="667">
        <f t="shared" si="7"/>
        <v>0</v>
      </c>
      <c r="L77" s="658"/>
      <c r="M77" s="658"/>
      <c r="N77" s="658"/>
      <c r="O77" s="662"/>
      <c r="P77" s="658"/>
      <c r="Q77" s="658"/>
      <c r="R77" s="658"/>
      <c r="S77" s="658"/>
    </row>
    <row r="78" spans="2:19" s="647" customFormat="1" ht="16.5" hidden="1">
      <c r="B78" s="660">
        <v>5</v>
      </c>
      <c r="C78" s="664" t="s">
        <v>1344</v>
      </c>
      <c r="D78" s="665"/>
      <c r="E78" s="666">
        <v>0</v>
      </c>
      <c r="F78" s="666">
        <v>0</v>
      </c>
      <c r="G78" s="666">
        <v>0</v>
      </c>
      <c r="H78" s="666"/>
      <c r="I78" s="666"/>
      <c r="J78" s="666">
        <v>0</v>
      </c>
      <c r="K78" s="667">
        <f t="shared" si="7"/>
        <v>0</v>
      </c>
      <c r="L78" s="658"/>
      <c r="M78" s="658"/>
      <c r="N78" s="658"/>
      <c r="O78" s="662"/>
      <c r="P78" s="658"/>
      <c r="Q78" s="658"/>
      <c r="R78" s="658"/>
      <c r="S78" s="658"/>
    </row>
    <row r="79" spans="2:19" s="647" customFormat="1" ht="16.5" hidden="1">
      <c r="B79" s="660">
        <f>1+B78</f>
        <v>6</v>
      </c>
      <c r="C79" s="664" t="s">
        <v>1345</v>
      </c>
      <c r="D79" s="665"/>
      <c r="E79" s="666">
        <v>0</v>
      </c>
      <c r="F79" s="666">
        <v>0</v>
      </c>
      <c r="G79" s="666">
        <v>0</v>
      </c>
      <c r="H79" s="666"/>
      <c r="I79" s="666"/>
      <c r="J79" s="666">
        <v>0</v>
      </c>
      <c r="K79" s="667">
        <f t="shared" si="7"/>
        <v>0</v>
      </c>
      <c r="L79" s="658"/>
      <c r="M79" s="658"/>
      <c r="N79" s="658"/>
      <c r="O79" s="662"/>
      <c r="P79" s="658"/>
      <c r="Q79" s="658"/>
      <c r="R79" s="658"/>
      <c r="S79" s="658"/>
    </row>
    <row r="80" spans="2:19" s="647" customFormat="1" ht="33" hidden="1">
      <c r="B80" s="660">
        <f t="shared" ref="B80:B82" si="8">1+B79</f>
        <v>7</v>
      </c>
      <c r="C80" s="664" t="s">
        <v>1346</v>
      </c>
      <c r="D80" s="678"/>
      <c r="E80" s="666">
        <v>0</v>
      </c>
      <c r="F80" s="666">
        <v>0</v>
      </c>
      <c r="G80" s="666">
        <v>0</v>
      </c>
      <c r="H80" s="666"/>
      <c r="I80" s="666"/>
      <c r="J80" s="666">
        <v>0</v>
      </c>
      <c r="K80" s="667">
        <f t="shared" si="7"/>
        <v>0</v>
      </c>
      <c r="L80" s="658"/>
      <c r="M80" s="658"/>
      <c r="N80" s="658"/>
      <c r="O80" s="662"/>
      <c r="P80" s="658"/>
      <c r="Q80" s="658"/>
      <c r="R80" s="658"/>
      <c r="S80" s="658"/>
    </row>
    <row r="81" spans="2:19" s="647" customFormat="1" ht="33" hidden="1">
      <c r="B81" s="660">
        <f t="shared" si="8"/>
        <v>8</v>
      </c>
      <c r="C81" s="664" t="s">
        <v>1347</v>
      </c>
      <c r="D81" s="665"/>
      <c r="E81" s="666">
        <v>0</v>
      </c>
      <c r="F81" s="666">
        <v>0</v>
      </c>
      <c r="G81" s="666">
        <v>0</v>
      </c>
      <c r="H81" s="666"/>
      <c r="I81" s="666"/>
      <c r="J81" s="666">
        <v>0</v>
      </c>
      <c r="K81" s="667">
        <f t="shared" si="7"/>
        <v>0</v>
      </c>
      <c r="L81" s="658"/>
      <c r="M81" s="658"/>
      <c r="N81" s="658"/>
      <c r="O81" s="662"/>
      <c r="P81" s="658"/>
      <c r="Q81" s="658"/>
      <c r="R81" s="658"/>
      <c r="S81" s="658"/>
    </row>
    <row r="82" spans="2:19" s="647" customFormat="1" ht="16.5" hidden="1">
      <c r="B82" s="660">
        <f t="shared" si="8"/>
        <v>9</v>
      </c>
      <c r="C82" s="664" t="s">
        <v>1348</v>
      </c>
      <c r="D82" s="665"/>
      <c r="E82" s="666">
        <v>0</v>
      </c>
      <c r="F82" s="666">
        <v>0</v>
      </c>
      <c r="G82" s="666">
        <v>0</v>
      </c>
      <c r="H82" s="666"/>
      <c r="I82" s="666"/>
      <c r="J82" s="666">
        <v>0</v>
      </c>
      <c r="K82" s="667">
        <f t="shared" si="7"/>
        <v>0</v>
      </c>
      <c r="L82" s="658"/>
      <c r="M82" s="658"/>
      <c r="N82" s="658"/>
      <c r="O82" s="662"/>
      <c r="P82" s="658"/>
      <c r="Q82" s="658"/>
      <c r="R82" s="658"/>
      <c r="S82" s="658"/>
    </row>
    <row r="83" spans="2:19" s="647" customFormat="1" ht="16.5" hidden="1">
      <c r="B83" s="658"/>
      <c r="C83" s="859" t="s">
        <v>32</v>
      </c>
      <c r="D83" s="860"/>
      <c r="E83" s="671">
        <f>SUM(E74:E82)</f>
        <v>0</v>
      </c>
      <c r="F83" s="671">
        <f>SUM(F74:F82)</f>
        <v>0</v>
      </c>
      <c r="G83" s="671">
        <f>SUM(G74:G82)</f>
        <v>0</v>
      </c>
      <c r="H83" s="671">
        <f t="shared" ref="H83:I83" si="9">SUM(H74:H82)</f>
        <v>0</v>
      </c>
      <c r="I83" s="671">
        <f t="shared" si="9"/>
        <v>0</v>
      </c>
      <c r="J83" s="671">
        <f>SUM(J74:J82)</f>
        <v>0</v>
      </c>
      <c r="K83" s="671">
        <f>SUM(K74:K82)</f>
        <v>0</v>
      </c>
      <c r="L83" s="658"/>
      <c r="M83" s="658"/>
      <c r="N83" s="658"/>
      <c r="O83" s="662"/>
      <c r="P83" s="658"/>
      <c r="Q83" s="658"/>
      <c r="R83" s="658"/>
      <c r="S83" s="658"/>
    </row>
    <row r="84" spans="2:19" s="647" customFormat="1" ht="16.5" hidden="1">
      <c r="B84" s="658"/>
      <c r="C84" s="658"/>
      <c r="D84" s="658"/>
      <c r="E84" s="658"/>
      <c r="F84" s="658"/>
      <c r="G84" s="658"/>
      <c r="H84" s="658"/>
      <c r="I84" s="658"/>
      <c r="J84" s="658"/>
      <c r="K84" s="658"/>
      <c r="L84" s="658"/>
      <c r="M84" s="658"/>
      <c r="N84" s="658"/>
      <c r="O84" s="662"/>
      <c r="P84" s="658"/>
      <c r="Q84" s="658"/>
      <c r="R84" s="658"/>
      <c r="S84" s="658"/>
    </row>
    <row r="85" spans="2:19" s="647" customFormat="1" ht="16.5" hidden="1">
      <c r="B85" s="658"/>
      <c r="C85" s="658"/>
      <c r="D85" s="658"/>
      <c r="E85" s="658"/>
      <c r="F85" s="658"/>
      <c r="G85" s="658"/>
      <c r="H85" s="658"/>
      <c r="I85" s="658"/>
      <c r="J85" s="658"/>
      <c r="K85" s="658"/>
      <c r="L85" s="658"/>
      <c r="M85" s="658"/>
      <c r="N85" s="658"/>
      <c r="O85" s="662"/>
      <c r="P85" s="658"/>
      <c r="Q85" s="658"/>
      <c r="R85" s="658"/>
      <c r="S85" s="658"/>
    </row>
    <row r="86" spans="2:19" s="647" customFormat="1" ht="16.5" hidden="1">
      <c r="B86" s="658"/>
      <c r="C86" s="658"/>
      <c r="D86" s="658"/>
      <c r="E86" s="658"/>
      <c r="F86" s="658"/>
      <c r="G86" s="658"/>
      <c r="H86" s="658"/>
      <c r="I86" s="658"/>
      <c r="J86" s="658"/>
      <c r="K86" s="658"/>
      <c r="L86" s="658"/>
      <c r="M86" s="658"/>
      <c r="N86" s="658"/>
      <c r="O86" s="662"/>
      <c r="P86" s="658"/>
      <c r="Q86" s="658"/>
      <c r="R86" s="658"/>
      <c r="S86" s="658"/>
    </row>
    <row r="87" spans="2:19" s="647" customFormat="1" ht="16.5" hidden="1">
      <c r="B87" s="658"/>
      <c r="C87" s="658"/>
      <c r="D87" s="658"/>
      <c r="E87" s="658"/>
      <c r="F87" s="658"/>
      <c r="G87" s="658"/>
      <c r="H87" s="658"/>
      <c r="I87" s="658"/>
      <c r="J87" s="658"/>
      <c r="K87" s="658"/>
      <c r="L87" s="658"/>
      <c r="M87" s="658"/>
      <c r="N87" s="658"/>
      <c r="O87" s="662"/>
      <c r="P87" s="658"/>
      <c r="Q87" s="658"/>
      <c r="R87" s="658"/>
      <c r="S87" s="658"/>
    </row>
    <row r="88" spans="2:19" s="647" customFormat="1" ht="16.5" hidden="1">
      <c r="B88" s="658"/>
      <c r="C88" s="658"/>
      <c r="D88" s="658"/>
      <c r="E88" s="658"/>
      <c r="F88" s="658"/>
      <c r="G88" s="658"/>
      <c r="H88" s="658"/>
      <c r="I88" s="658"/>
      <c r="J88" s="658"/>
      <c r="K88" s="658"/>
      <c r="L88" s="658"/>
      <c r="M88" s="658"/>
      <c r="N88" s="658"/>
      <c r="O88" s="662"/>
      <c r="P88" s="658"/>
      <c r="Q88" s="658"/>
      <c r="R88" s="658"/>
      <c r="S88" s="658"/>
    </row>
    <row r="89" spans="2:19" s="647" customFormat="1" ht="16.5" hidden="1">
      <c r="B89" s="657"/>
      <c r="C89" s="657"/>
      <c r="D89" s="657"/>
      <c r="E89" s="861" t="s">
        <v>93</v>
      </c>
      <c r="F89" s="862"/>
      <c r="G89" s="862"/>
      <c r="H89" s="862"/>
      <c r="I89" s="862"/>
      <c r="J89" s="862"/>
      <c r="K89" s="863"/>
      <c r="L89" s="658"/>
      <c r="M89" s="658"/>
      <c r="N89" s="658"/>
      <c r="O89" s="662"/>
      <c r="P89" s="658"/>
      <c r="Q89" s="658"/>
      <c r="R89" s="658"/>
      <c r="S89" s="658"/>
    </row>
    <row r="90" spans="2:19" s="647" customFormat="1" ht="33" hidden="1">
      <c r="B90" s="864" t="str">
        <f>CONCATENATE("Items para Plan Operativo ",'[1]PDI-03'!E44)</f>
        <v xml:space="preserve">Items para Plan Operativo </v>
      </c>
      <c r="C90" s="864"/>
      <c r="D90" s="659" t="s">
        <v>101</v>
      </c>
      <c r="E90" s="660" t="s">
        <v>1335</v>
      </c>
      <c r="F90" s="660" t="s">
        <v>1336</v>
      </c>
      <c r="G90" s="660" t="s">
        <v>1337</v>
      </c>
      <c r="H90" s="660" t="s">
        <v>1338</v>
      </c>
      <c r="I90" s="660" t="s">
        <v>1339</v>
      </c>
      <c r="J90" s="660" t="s">
        <v>1340</v>
      </c>
      <c r="K90" s="661" t="s">
        <v>32</v>
      </c>
      <c r="L90" s="658"/>
      <c r="M90" s="658"/>
      <c r="N90" s="658"/>
      <c r="O90" s="662"/>
      <c r="P90" s="658"/>
      <c r="Q90" s="658"/>
      <c r="R90" s="658"/>
      <c r="S90" s="658"/>
    </row>
    <row r="91" spans="2:19" s="647" customFormat="1" ht="33" hidden="1">
      <c r="B91" s="660">
        <v>1</v>
      </c>
      <c r="C91" s="664" t="s">
        <v>1341</v>
      </c>
      <c r="D91" s="665"/>
      <c r="E91" s="666">
        <v>0</v>
      </c>
      <c r="F91" s="666">
        <v>0</v>
      </c>
      <c r="G91" s="666">
        <v>0</v>
      </c>
      <c r="H91" s="666"/>
      <c r="I91" s="666"/>
      <c r="J91" s="666">
        <v>0</v>
      </c>
      <c r="K91" s="667">
        <f>SUM(E91:J91)</f>
        <v>0</v>
      </c>
      <c r="L91" s="658"/>
      <c r="M91" s="658"/>
      <c r="N91" s="658"/>
      <c r="O91" s="662"/>
      <c r="P91" s="658"/>
      <c r="Q91" s="658"/>
      <c r="R91" s="658"/>
      <c r="S91" s="658"/>
    </row>
    <row r="92" spans="2:19" s="647" customFormat="1" ht="16.5" hidden="1">
      <c r="B92" s="660">
        <v>2</v>
      </c>
      <c r="C92" s="664" t="s">
        <v>1342</v>
      </c>
      <c r="D92" s="665"/>
      <c r="E92" s="666">
        <v>0</v>
      </c>
      <c r="F92" s="666">
        <v>0</v>
      </c>
      <c r="G92" s="666">
        <v>0</v>
      </c>
      <c r="H92" s="666"/>
      <c r="I92" s="666"/>
      <c r="J92" s="666">
        <v>0</v>
      </c>
      <c r="K92" s="667">
        <f t="shared" ref="K92:K99" si="10">SUM(E92:J92)</f>
        <v>0</v>
      </c>
      <c r="L92" s="658"/>
      <c r="M92" s="658"/>
      <c r="N92" s="658"/>
      <c r="O92" s="662"/>
      <c r="P92" s="658"/>
      <c r="Q92" s="658"/>
      <c r="R92" s="658"/>
      <c r="S92" s="658"/>
    </row>
    <row r="93" spans="2:19" s="647" customFormat="1" ht="16.5" hidden="1">
      <c r="B93" s="660">
        <v>3</v>
      </c>
      <c r="C93" s="664" t="s">
        <v>1343</v>
      </c>
      <c r="D93" s="665"/>
      <c r="E93" s="666">
        <v>0</v>
      </c>
      <c r="F93" s="666">
        <v>0</v>
      </c>
      <c r="G93" s="666">
        <v>0</v>
      </c>
      <c r="H93" s="666"/>
      <c r="I93" s="666"/>
      <c r="J93" s="666">
        <v>0</v>
      </c>
      <c r="K93" s="667">
        <f t="shared" si="10"/>
        <v>0</v>
      </c>
      <c r="L93" s="658"/>
      <c r="M93" s="658"/>
      <c r="N93" s="658"/>
      <c r="O93" s="662"/>
      <c r="P93" s="658"/>
      <c r="Q93" s="658"/>
      <c r="R93" s="658"/>
      <c r="S93" s="658"/>
    </row>
    <row r="94" spans="2:19" s="647" customFormat="1" ht="16.5" hidden="1">
      <c r="B94" s="660">
        <v>4</v>
      </c>
      <c r="C94" s="664" t="s">
        <v>860</v>
      </c>
      <c r="D94" s="665"/>
      <c r="E94" s="666">
        <v>0</v>
      </c>
      <c r="F94" s="666">
        <v>0</v>
      </c>
      <c r="G94" s="666">
        <v>0</v>
      </c>
      <c r="H94" s="666"/>
      <c r="I94" s="666"/>
      <c r="J94" s="666">
        <v>0</v>
      </c>
      <c r="K94" s="667">
        <f t="shared" si="10"/>
        <v>0</v>
      </c>
      <c r="L94" s="658"/>
      <c r="M94" s="658"/>
      <c r="N94" s="658"/>
      <c r="O94" s="662"/>
      <c r="P94" s="658"/>
      <c r="Q94" s="658"/>
      <c r="R94" s="658"/>
      <c r="S94" s="658"/>
    </row>
    <row r="95" spans="2:19" s="647" customFormat="1" ht="16.5" hidden="1">
      <c r="B95" s="660">
        <v>5</v>
      </c>
      <c r="C95" s="664" t="s">
        <v>1344</v>
      </c>
      <c r="D95" s="665"/>
      <c r="E95" s="666">
        <v>0</v>
      </c>
      <c r="F95" s="666">
        <v>0</v>
      </c>
      <c r="G95" s="666">
        <v>0</v>
      </c>
      <c r="H95" s="666"/>
      <c r="I95" s="666"/>
      <c r="J95" s="666">
        <v>0</v>
      </c>
      <c r="K95" s="667">
        <f t="shared" si="10"/>
        <v>0</v>
      </c>
      <c r="L95" s="658"/>
      <c r="M95" s="658"/>
      <c r="N95" s="658"/>
      <c r="O95" s="662"/>
      <c r="P95" s="658"/>
      <c r="Q95" s="658"/>
      <c r="R95" s="658"/>
      <c r="S95" s="658"/>
    </row>
    <row r="96" spans="2:19" s="647" customFormat="1" ht="16.5" hidden="1">
      <c r="B96" s="660">
        <f>1+B95</f>
        <v>6</v>
      </c>
      <c r="C96" s="664" t="s">
        <v>1345</v>
      </c>
      <c r="D96" s="665"/>
      <c r="E96" s="666">
        <v>0</v>
      </c>
      <c r="F96" s="666">
        <v>0</v>
      </c>
      <c r="G96" s="666">
        <v>0</v>
      </c>
      <c r="H96" s="666"/>
      <c r="I96" s="666"/>
      <c r="J96" s="666">
        <v>0</v>
      </c>
      <c r="K96" s="667">
        <f t="shared" si="10"/>
        <v>0</v>
      </c>
      <c r="L96" s="658"/>
      <c r="M96" s="658"/>
      <c r="N96" s="658"/>
      <c r="O96" s="662"/>
      <c r="P96" s="658"/>
      <c r="Q96" s="658"/>
      <c r="R96" s="658"/>
      <c r="S96" s="658"/>
    </row>
    <row r="97" spans="2:19" s="647" customFormat="1" ht="33" hidden="1">
      <c r="B97" s="660">
        <f t="shared" ref="B97:B99" si="11">1+B96</f>
        <v>7</v>
      </c>
      <c r="C97" s="664" t="s">
        <v>1346</v>
      </c>
      <c r="D97" s="678"/>
      <c r="E97" s="666">
        <v>0</v>
      </c>
      <c r="F97" s="666">
        <v>0</v>
      </c>
      <c r="G97" s="666">
        <v>0</v>
      </c>
      <c r="H97" s="666"/>
      <c r="I97" s="666"/>
      <c r="J97" s="666">
        <v>0</v>
      </c>
      <c r="K97" s="667">
        <f t="shared" si="10"/>
        <v>0</v>
      </c>
      <c r="L97" s="658"/>
      <c r="M97" s="658"/>
      <c r="N97" s="658"/>
      <c r="O97" s="662"/>
      <c r="P97" s="658"/>
      <c r="Q97" s="658"/>
      <c r="R97" s="658"/>
      <c r="S97" s="658"/>
    </row>
    <row r="98" spans="2:19" s="647" customFormat="1" ht="33" hidden="1">
      <c r="B98" s="660">
        <f t="shared" si="11"/>
        <v>8</v>
      </c>
      <c r="C98" s="664" t="s">
        <v>1347</v>
      </c>
      <c r="D98" s="665"/>
      <c r="E98" s="666">
        <v>0</v>
      </c>
      <c r="F98" s="666">
        <v>0</v>
      </c>
      <c r="G98" s="666">
        <v>0</v>
      </c>
      <c r="H98" s="666"/>
      <c r="I98" s="666"/>
      <c r="J98" s="666">
        <v>0</v>
      </c>
      <c r="K98" s="667">
        <f t="shared" si="10"/>
        <v>0</v>
      </c>
      <c r="L98" s="658"/>
      <c r="M98" s="658"/>
      <c r="N98" s="658"/>
      <c r="O98" s="662"/>
      <c r="P98" s="658"/>
      <c r="Q98" s="658"/>
      <c r="R98" s="658"/>
      <c r="S98" s="658"/>
    </row>
    <row r="99" spans="2:19" s="647" customFormat="1" ht="16.5" hidden="1">
      <c r="B99" s="660">
        <f t="shared" si="11"/>
        <v>9</v>
      </c>
      <c r="C99" s="664" t="s">
        <v>1348</v>
      </c>
      <c r="D99" s="665"/>
      <c r="E99" s="666">
        <v>0</v>
      </c>
      <c r="F99" s="666">
        <v>0</v>
      </c>
      <c r="G99" s="666">
        <v>0</v>
      </c>
      <c r="H99" s="666"/>
      <c r="I99" s="666"/>
      <c r="J99" s="666">
        <v>0</v>
      </c>
      <c r="K99" s="667">
        <f t="shared" si="10"/>
        <v>0</v>
      </c>
      <c r="L99" s="658"/>
      <c r="M99" s="658"/>
      <c r="N99" s="658"/>
      <c r="O99" s="662"/>
      <c r="P99" s="658"/>
      <c r="Q99" s="658"/>
      <c r="R99" s="658"/>
      <c r="S99" s="658"/>
    </row>
    <row r="100" spans="2:19" s="647" customFormat="1" ht="16.5" hidden="1">
      <c r="B100" s="670"/>
      <c r="C100" s="859" t="s">
        <v>32</v>
      </c>
      <c r="D100" s="860"/>
      <c r="E100" s="671">
        <f>SUM(E91:E99)</f>
        <v>0</v>
      </c>
      <c r="F100" s="671">
        <f>SUM(F91:F99)</f>
        <v>0</v>
      </c>
      <c r="G100" s="671">
        <f>SUM(G91:G99)</f>
        <v>0</v>
      </c>
      <c r="H100" s="671">
        <f t="shared" ref="H100:J100" si="12">SUM(H91:H99)</f>
        <v>0</v>
      </c>
      <c r="I100" s="671">
        <f t="shared" si="12"/>
        <v>0</v>
      </c>
      <c r="J100" s="671">
        <f t="shared" si="12"/>
        <v>0</v>
      </c>
      <c r="K100" s="671">
        <f>SUM(E100:J100)</f>
        <v>0</v>
      </c>
      <c r="L100" s="658"/>
      <c r="M100" s="658"/>
      <c r="N100" s="658"/>
      <c r="O100" s="662"/>
      <c r="P100" s="658"/>
      <c r="Q100" s="658"/>
      <c r="R100" s="658"/>
      <c r="S100" s="658"/>
    </row>
    <row r="101" spans="2:19" s="647" customFormat="1" ht="16.5" hidden="1">
      <c r="B101" s="658"/>
      <c r="C101" s="658"/>
      <c r="D101" s="658"/>
      <c r="E101" s="658"/>
      <c r="F101" s="658"/>
      <c r="G101" s="658"/>
      <c r="H101" s="658"/>
      <c r="I101" s="658"/>
      <c r="J101" s="658"/>
      <c r="K101" s="658"/>
      <c r="L101" s="658"/>
      <c r="M101" s="658"/>
      <c r="N101" s="658"/>
      <c r="O101" s="662"/>
      <c r="P101" s="658"/>
      <c r="Q101" s="658"/>
      <c r="R101" s="658"/>
      <c r="S101" s="658"/>
    </row>
    <row r="102" spans="2:19" s="647" customFormat="1" ht="16.5">
      <c r="B102" s="658"/>
      <c r="C102" s="658"/>
      <c r="D102" s="658"/>
      <c r="E102" s="658"/>
      <c r="F102" s="658"/>
      <c r="G102" s="658"/>
      <c r="H102" s="658"/>
      <c r="I102" s="658"/>
      <c r="J102" s="658"/>
      <c r="K102" s="658"/>
      <c r="L102" s="658"/>
      <c r="M102" s="658"/>
      <c r="N102" s="658"/>
      <c r="O102" s="662"/>
      <c r="P102" s="658"/>
      <c r="Q102" s="658"/>
      <c r="R102" s="658"/>
      <c r="S102" s="658"/>
    </row>
    <row r="103" spans="2:19" s="647" customFormat="1" ht="16.5">
      <c r="B103" s="658"/>
      <c r="C103" s="658"/>
      <c r="D103" s="658"/>
      <c r="E103" s="658"/>
      <c r="F103" s="658"/>
      <c r="G103" s="658"/>
      <c r="H103" s="658"/>
      <c r="I103" s="658"/>
      <c r="J103" s="658"/>
      <c r="K103" s="658"/>
      <c r="L103" s="658"/>
      <c r="M103" s="658"/>
      <c r="N103" s="658"/>
      <c r="O103" s="662"/>
      <c r="P103" s="658"/>
      <c r="Q103" s="658"/>
      <c r="R103" s="658"/>
      <c r="S103" s="658"/>
    </row>
    <row r="104" spans="2:19" s="647" customFormat="1" ht="28.5" customHeight="1">
      <c r="B104" s="711" t="s">
        <v>100</v>
      </c>
      <c r="C104" s="868" t="s">
        <v>1349</v>
      </c>
      <c r="D104" s="868"/>
      <c r="E104" s="868"/>
      <c r="F104" s="869"/>
      <c r="G104" s="869"/>
      <c r="H104" s="869"/>
      <c r="I104" s="869"/>
      <c r="J104" s="869"/>
      <c r="K104" s="869"/>
      <c r="L104" s="869"/>
      <c r="M104" s="869"/>
      <c r="N104" s="869"/>
      <c r="O104" s="679"/>
      <c r="P104" s="679"/>
      <c r="Q104" s="679"/>
      <c r="R104" s="679"/>
      <c r="S104" s="679"/>
    </row>
    <row r="105" spans="2:19" s="647" customFormat="1" ht="16.5" customHeight="1">
      <c r="B105" s="712"/>
      <c r="C105" s="870" t="s">
        <v>1350</v>
      </c>
      <c r="D105" s="870" t="s">
        <v>1351</v>
      </c>
      <c r="E105" s="870" t="s">
        <v>1352</v>
      </c>
      <c r="F105" s="869"/>
      <c r="G105" s="869"/>
      <c r="H105" s="680"/>
      <c r="I105" s="680"/>
      <c r="J105" s="869"/>
      <c r="K105" s="869"/>
      <c r="L105" s="869"/>
      <c r="M105" s="869"/>
      <c r="N105" s="869"/>
      <c r="O105" s="648"/>
    </row>
    <row r="106" spans="2:19" s="647" customFormat="1" ht="16.5" customHeight="1">
      <c r="B106" s="712"/>
      <c r="C106" s="870"/>
      <c r="D106" s="870"/>
      <c r="E106" s="870"/>
      <c r="F106" s="869"/>
      <c r="G106" s="869"/>
      <c r="H106" s="680"/>
      <c r="I106" s="680"/>
      <c r="J106" s="869"/>
      <c r="K106" s="869"/>
      <c r="L106" s="869"/>
      <c r="M106" s="869"/>
      <c r="N106" s="869"/>
      <c r="O106" s="648"/>
    </row>
    <row r="107" spans="2:19" s="647" customFormat="1" ht="16.5" customHeight="1">
      <c r="B107" s="712"/>
      <c r="C107" s="870"/>
      <c r="D107" s="870"/>
      <c r="E107" s="870"/>
      <c r="F107" s="869"/>
      <c r="G107" s="869"/>
      <c r="H107" s="680"/>
      <c r="I107" s="680"/>
      <c r="J107" s="869"/>
      <c r="K107" s="869"/>
      <c r="L107" s="869"/>
      <c r="M107" s="869"/>
      <c r="N107" s="869"/>
      <c r="O107" s="648"/>
    </row>
    <row r="108" spans="2:19" s="647" customFormat="1" ht="16.5" customHeight="1">
      <c r="B108" s="712"/>
      <c r="C108" s="870"/>
      <c r="D108" s="870"/>
      <c r="E108" s="870"/>
      <c r="F108" s="869"/>
      <c r="G108" s="869"/>
      <c r="H108" s="680"/>
      <c r="I108" s="680"/>
      <c r="J108" s="869"/>
      <c r="K108" s="869"/>
      <c r="L108" s="869"/>
      <c r="M108" s="869"/>
      <c r="N108" s="869"/>
      <c r="O108" s="648"/>
    </row>
    <row r="109" spans="2:19" s="647" customFormat="1" ht="16.5">
      <c r="B109" s="794"/>
      <c r="C109" s="870"/>
      <c r="D109" s="870"/>
      <c r="E109" s="870"/>
      <c r="F109" s="869"/>
      <c r="G109" s="869"/>
      <c r="H109" s="680"/>
      <c r="I109" s="680"/>
      <c r="J109" s="869"/>
      <c r="K109" s="869"/>
      <c r="L109" s="869"/>
      <c r="M109" s="869"/>
      <c r="N109" s="869"/>
      <c r="O109" s="648"/>
    </row>
    <row r="110" spans="2:19" s="647" customFormat="1" ht="33">
      <c r="B110" s="681" t="s">
        <v>1380</v>
      </c>
      <c r="C110" s="871">
        <f>'PDI-04 Ini'!D200</f>
        <v>242255000</v>
      </c>
      <c r="D110" s="874">
        <v>127130107</v>
      </c>
      <c r="E110" s="871">
        <f>C110-D110</f>
        <v>115124893</v>
      </c>
      <c r="F110" s="682"/>
      <c r="G110" s="682"/>
      <c r="H110" s="682"/>
      <c r="I110" s="682"/>
      <c r="J110" s="682"/>
      <c r="K110" s="682"/>
      <c r="L110" s="682"/>
      <c r="M110" s="682"/>
      <c r="N110" s="682"/>
      <c r="O110" s="648"/>
    </row>
    <row r="111" spans="2:19" s="647" customFormat="1" ht="33">
      <c r="B111" s="681" t="s">
        <v>1381</v>
      </c>
      <c r="C111" s="872"/>
      <c r="D111" s="875"/>
      <c r="E111" s="872"/>
      <c r="F111" s="682"/>
      <c r="G111" s="682"/>
      <c r="H111" s="682"/>
      <c r="I111" s="682"/>
      <c r="J111" s="682"/>
      <c r="K111" s="682"/>
      <c r="L111" s="682"/>
      <c r="M111" s="682"/>
      <c r="N111" s="682"/>
      <c r="O111" s="648"/>
    </row>
    <row r="112" spans="2:19" s="647" customFormat="1" ht="66">
      <c r="B112" s="681" t="s">
        <v>1382</v>
      </c>
      <c r="C112" s="872"/>
      <c r="D112" s="875"/>
      <c r="E112" s="872"/>
      <c r="F112" s="682"/>
      <c r="G112" s="682"/>
      <c r="H112" s="682"/>
      <c r="I112" s="682"/>
      <c r="J112" s="682"/>
      <c r="K112" s="682"/>
      <c r="L112" s="682"/>
      <c r="M112" s="682"/>
      <c r="N112" s="682"/>
      <c r="O112" s="648"/>
    </row>
    <row r="113" spans="2:19" s="647" customFormat="1" ht="60" customHeight="1">
      <c r="B113" s="681" t="s">
        <v>1383</v>
      </c>
      <c r="C113" s="873"/>
      <c r="D113" s="876"/>
      <c r="E113" s="873"/>
      <c r="F113" s="682"/>
      <c r="G113" s="682"/>
      <c r="H113" s="682"/>
      <c r="I113" s="682"/>
      <c r="J113" s="682"/>
      <c r="K113" s="682"/>
      <c r="L113" s="682"/>
      <c r="M113" s="682"/>
      <c r="N113" s="682"/>
      <c r="O113" s="648"/>
    </row>
    <row r="114" spans="2:19" s="647" customFormat="1" ht="16.5">
      <c r="B114" s="683" t="s">
        <v>21</v>
      </c>
      <c r="C114" s="683">
        <f>SUM(C110:C113)</f>
        <v>242255000</v>
      </c>
      <c r="D114" s="683">
        <f>SUM(D110:D113)</f>
        <v>127130107</v>
      </c>
      <c r="E114" s="683">
        <f>SUM(E110:E113)</f>
        <v>115124893</v>
      </c>
      <c r="F114" s="684"/>
      <c r="G114" s="684"/>
      <c r="H114" s="684"/>
      <c r="I114" s="684"/>
      <c r="J114" s="684"/>
      <c r="K114" s="685"/>
      <c r="L114" s="685"/>
      <c r="M114" s="685"/>
      <c r="N114" s="685"/>
      <c r="O114" s="685"/>
      <c r="R114" s="685"/>
      <c r="S114" s="685"/>
    </row>
    <row r="115" spans="2:19" s="647" customFormat="1" ht="16.5">
      <c r="C115" s="686" t="s">
        <v>2</v>
      </c>
      <c r="D115" s="687">
        <f>D114/C114</f>
        <v>0.52477805205258921</v>
      </c>
      <c r="E115" s="687">
        <f>E114/C114</f>
        <v>0.47522194794741079</v>
      </c>
      <c r="F115" s="648"/>
      <c r="G115" s="648"/>
      <c r="H115" s="648"/>
      <c r="I115" s="648"/>
      <c r="J115" s="648"/>
      <c r="K115" s="688"/>
      <c r="L115" s="688"/>
      <c r="M115" s="689"/>
      <c r="N115" s="662"/>
      <c r="O115" s="690">
        <v>941808560.23000002</v>
      </c>
      <c r="P115" s="658"/>
      <c r="Q115" s="658"/>
      <c r="R115" s="658"/>
      <c r="S115" s="658"/>
    </row>
    <row r="116" spans="2:19" s="647" customFormat="1" ht="16.5">
      <c r="C116" s="691">
        <f>D115+E115</f>
        <v>1</v>
      </c>
      <c r="E116" s="692">
        <v>-57003193.562899947</v>
      </c>
      <c r="F116" s="693"/>
      <c r="G116" s="693"/>
      <c r="H116" s="693"/>
      <c r="I116" s="693"/>
      <c r="J116" s="693"/>
      <c r="K116" s="693"/>
      <c r="L116" s="693"/>
      <c r="M116" s="690"/>
      <c r="N116" s="690"/>
      <c r="O116" s="690">
        <v>54047675.089101434</v>
      </c>
      <c r="P116" s="676"/>
      <c r="Q116" s="676"/>
      <c r="R116" s="694"/>
      <c r="S116" s="694"/>
    </row>
    <row r="117" spans="2:19" s="647" customFormat="1">
      <c r="F117" s="648"/>
      <c r="G117" s="648"/>
      <c r="H117" s="648"/>
      <c r="I117" s="648"/>
      <c r="J117" s="648"/>
      <c r="K117" s="648"/>
      <c r="L117" s="648"/>
      <c r="M117" s="648"/>
      <c r="N117" s="648"/>
      <c r="O117" s="648"/>
    </row>
    <row r="118" spans="2:19" s="647" customFormat="1">
      <c r="F118" s="648"/>
      <c r="G118" s="648"/>
      <c r="H118" s="648"/>
      <c r="I118" s="648"/>
      <c r="J118" s="648"/>
      <c r="K118" s="648"/>
      <c r="L118" s="648"/>
      <c r="M118" s="648"/>
      <c r="N118" s="648"/>
      <c r="O118" s="648"/>
    </row>
    <row r="119" spans="2:19" s="647" customFormat="1" ht="27" customHeight="1">
      <c r="B119" s="711" t="s">
        <v>100</v>
      </c>
      <c r="C119" s="868" t="s">
        <v>1353</v>
      </c>
      <c r="D119" s="868"/>
      <c r="E119" s="868"/>
      <c r="F119" s="869"/>
      <c r="G119" s="869"/>
      <c r="H119" s="869"/>
      <c r="I119" s="869"/>
      <c r="J119" s="869"/>
      <c r="K119" s="869"/>
      <c r="L119" s="869"/>
      <c r="M119" s="869"/>
      <c r="N119" s="869"/>
      <c r="O119" s="679"/>
    </row>
    <row r="120" spans="2:19" s="647" customFormat="1" ht="16.5" customHeight="1">
      <c r="B120" s="712"/>
      <c r="C120" s="870" t="s">
        <v>1354</v>
      </c>
      <c r="D120" s="870" t="s">
        <v>1355</v>
      </c>
      <c r="E120" s="870" t="s">
        <v>1356</v>
      </c>
      <c r="F120" s="869"/>
      <c r="G120" s="869"/>
      <c r="H120" s="680"/>
      <c r="I120" s="680"/>
      <c r="J120" s="869"/>
      <c r="K120" s="869"/>
      <c r="L120" s="869"/>
      <c r="M120" s="869"/>
      <c r="N120" s="869"/>
      <c r="O120" s="648"/>
    </row>
    <row r="121" spans="2:19" s="647" customFormat="1" ht="16.5" customHeight="1">
      <c r="B121" s="712"/>
      <c r="C121" s="870"/>
      <c r="D121" s="870"/>
      <c r="E121" s="870"/>
      <c r="F121" s="869"/>
      <c r="G121" s="869"/>
      <c r="H121" s="680"/>
      <c r="I121" s="680"/>
      <c r="J121" s="869"/>
      <c r="K121" s="869"/>
      <c r="L121" s="869"/>
      <c r="M121" s="869"/>
      <c r="N121" s="869"/>
      <c r="O121" s="648"/>
    </row>
    <row r="122" spans="2:19" s="647" customFormat="1" ht="16.5" customHeight="1">
      <c r="B122" s="712"/>
      <c r="C122" s="870"/>
      <c r="D122" s="870"/>
      <c r="E122" s="870"/>
      <c r="F122" s="869"/>
      <c r="G122" s="869"/>
      <c r="H122" s="680"/>
      <c r="I122" s="680"/>
      <c r="J122" s="869"/>
      <c r="K122" s="869"/>
      <c r="L122" s="869"/>
      <c r="M122" s="869"/>
      <c r="N122" s="869"/>
      <c r="O122" s="648"/>
    </row>
    <row r="123" spans="2:19" s="647" customFormat="1" ht="19.5" customHeight="1">
      <c r="B123" s="794"/>
      <c r="C123" s="870"/>
      <c r="D123" s="870"/>
      <c r="E123" s="870"/>
      <c r="F123" s="869"/>
      <c r="G123" s="869"/>
      <c r="H123" s="680"/>
      <c r="I123" s="680"/>
      <c r="J123" s="869"/>
      <c r="K123" s="869"/>
      <c r="L123" s="869"/>
      <c r="M123" s="869"/>
      <c r="N123" s="869"/>
      <c r="O123" s="648"/>
    </row>
    <row r="124" spans="2:19" s="647" customFormat="1" ht="33">
      <c r="B124" s="681" t="s">
        <v>1380</v>
      </c>
      <c r="C124" s="871">
        <f>'PDI-04 Ini'!E200</f>
        <v>249522650</v>
      </c>
      <c r="D124" s="871">
        <v>130181229</v>
      </c>
      <c r="E124" s="871">
        <f>C124-D124</f>
        <v>119341421</v>
      </c>
      <c r="F124" s="877"/>
      <c r="G124" s="877"/>
      <c r="H124" s="695"/>
      <c r="I124" s="695"/>
      <c r="J124" s="877"/>
      <c r="K124" s="877"/>
      <c r="L124" s="877"/>
      <c r="M124" s="877"/>
      <c r="N124" s="877"/>
      <c r="O124" s="648"/>
    </row>
    <row r="125" spans="2:19" s="647" customFormat="1" ht="33">
      <c r="B125" s="681" t="s">
        <v>1381</v>
      </c>
      <c r="C125" s="872"/>
      <c r="D125" s="872"/>
      <c r="E125" s="872"/>
      <c r="F125" s="877"/>
      <c r="G125" s="877"/>
      <c r="H125" s="695"/>
      <c r="I125" s="695"/>
      <c r="J125" s="877"/>
      <c r="K125" s="877"/>
      <c r="L125" s="877"/>
      <c r="M125" s="877"/>
      <c r="N125" s="877"/>
      <c r="O125" s="648"/>
    </row>
    <row r="126" spans="2:19" s="647" customFormat="1" ht="66">
      <c r="B126" s="681" t="s">
        <v>1382</v>
      </c>
      <c r="C126" s="872"/>
      <c r="D126" s="872"/>
      <c r="E126" s="872"/>
      <c r="F126" s="877"/>
      <c r="G126" s="877"/>
      <c r="H126" s="695"/>
      <c r="I126" s="695"/>
      <c r="J126" s="877"/>
      <c r="K126" s="877"/>
      <c r="L126" s="877"/>
      <c r="M126" s="877"/>
      <c r="N126" s="877"/>
      <c r="O126" s="648"/>
    </row>
    <row r="127" spans="2:19" s="647" customFormat="1" ht="39.75" customHeight="1">
      <c r="B127" s="681" t="s">
        <v>1383</v>
      </c>
      <c r="C127" s="873"/>
      <c r="D127" s="873"/>
      <c r="E127" s="873"/>
      <c r="F127" s="877"/>
      <c r="G127" s="877"/>
      <c r="H127" s="695"/>
      <c r="I127" s="695"/>
      <c r="J127" s="877"/>
      <c r="K127" s="877"/>
      <c r="L127" s="877"/>
      <c r="M127" s="877"/>
      <c r="N127" s="877"/>
      <c r="O127" s="648"/>
    </row>
    <row r="128" spans="2:19" s="647" customFormat="1" ht="16.5">
      <c r="B128" s="683" t="s">
        <v>21</v>
      </c>
      <c r="C128" s="683">
        <f>SUM(C124:C127)</f>
        <v>249522650</v>
      </c>
      <c r="D128" s="683">
        <f>SUM(D124:D127)</f>
        <v>130181229</v>
      </c>
      <c r="E128" s="683">
        <f>SUM(E124:E127)</f>
        <v>119341421</v>
      </c>
      <c r="F128" s="684"/>
      <c r="G128" s="684"/>
      <c r="H128" s="684"/>
      <c r="I128" s="684"/>
      <c r="J128" s="684"/>
      <c r="K128" s="685"/>
      <c r="L128" s="685"/>
      <c r="M128" s="685"/>
      <c r="N128" s="685"/>
      <c r="O128" s="685"/>
    </row>
    <row r="129" spans="2:15" s="647" customFormat="1" ht="16.5">
      <c r="C129" s="686" t="s">
        <v>2</v>
      </c>
      <c r="D129" s="687">
        <f>D128/C128</f>
        <v>0.5217210902497228</v>
      </c>
      <c r="E129" s="687">
        <f>E128/C128</f>
        <v>0.4782789097502772</v>
      </c>
      <c r="F129" s="648"/>
      <c r="G129" s="648"/>
      <c r="H129" s="648"/>
      <c r="I129" s="648"/>
      <c r="J129" s="648"/>
      <c r="K129" s="688"/>
      <c r="L129" s="688"/>
      <c r="M129" s="689"/>
      <c r="N129" s="662"/>
      <c r="O129" s="690">
        <v>941808560.23000002</v>
      </c>
    </row>
    <row r="130" spans="2:15" s="647" customFormat="1" ht="16.5">
      <c r="C130" s="691">
        <f>D129+E129</f>
        <v>1</v>
      </c>
      <c r="E130" s="692">
        <v>-57003193.562899947</v>
      </c>
      <c r="F130" s="693"/>
      <c r="G130" s="693"/>
      <c r="H130" s="693"/>
      <c r="I130" s="693"/>
      <c r="J130" s="693"/>
      <c r="K130" s="693"/>
      <c r="L130" s="693"/>
      <c r="M130" s="690"/>
      <c r="N130" s="690"/>
      <c r="O130" s="690">
        <v>54047675.089101434</v>
      </c>
    </row>
    <row r="131" spans="2:15" s="647" customFormat="1">
      <c r="F131" s="648"/>
      <c r="G131" s="648"/>
      <c r="H131" s="648"/>
      <c r="I131" s="648"/>
      <c r="J131" s="648"/>
      <c r="K131" s="648"/>
      <c r="L131" s="648"/>
      <c r="M131" s="648"/>
      <c r="N131" s="648"/>
      <c r="O131" s="648"/>
    </row>
    <row r="132" spans="2:15" s="647" customFormat="1">
      <c r="F132" s="648"/>
      <c r="G132" s="648"/>
      <c r="H132" s="648"/>
      <c r="I132" s="648"/>
      <c r="J132" s="648"/>
      <c r="K132" s="648"/>
      <c r="L132" s="648"/>
      <c r="M132" s="648"/>
      <c r="N132" s="648"/>
      <c r="O132" s="648"/>
    </row>
    <row r="133" spans="2:15" s="647" customFormat="1">
      <c r="F133" s="648"/>
      <c r="G133" s="648"/>
      <c r="H133" s="648"/>
      <c r="I133" s="648"/>
      <c r="J133" s="648"/>
      <c r="K133" s="648"/>
      <c r="L133" s="648"/>
      <c r="M133" s="648"/>
      <c r="N133" s="648"/>
      <c r="O133" s="648"/>
    </row>
    <row r="134" spans="2:15" s="647" customFormat="1" ht="33.75" customHeight="1">
      <c r="B134" s="711" t="s">
        <v>100</v>
      </c>
      <c r="C134" s="868" t="s">
        <v>1357</v>
      </c>
      <c r="D134" s="868"/>
      <c r="E134" s="868"/>
      <c r="F134" s="869"/>
      <c r="G134" s="869"/>
      <c r="H134" s="869"/>
      <c r="I134" s="869"/>
      <c r="J134" s="869"/>
      <c r="K134" s="869"/>
      <c r="L134" s="869"/>
      <c r="M134" s="869"/>
      <c r="N134" s="869"/>
      <c r="O134" s="679"/>
    </row>
    <row r="135" spans="2:15" s="647" customFormat="1" ht="15" customHeight="1">
      <c r="B135" s="712"/>
      <c r="C135" s="870" t="s">
        <v>1358</v>
      </c>
      <c r="D135" s="870" t="s">
        <v>1359</v>
      </c>
      <c r="E135" s="870" t="s">
        <v>1360</v>
      </c>
      <c r="F135" s="869"/>
      <c r="G135" s="869"/>
      <c r="H135" s="680"/>
      <c r="I135" s="680"/>
      <c r="J135" s="869"/>
      <c r="K135" s="869"/>
      <c r="L135" s="869"/>
      <c r="M135" s="869"/>
      <c r="N135" s="869"/>
      <c r="O135" s="648"/>
    </row>
    <row r="136" spans="2:15" s="647" customFormat="1" ht="15" customHeight="1">
      <c r="B136" s="712"/>
      <c r="C136" s="870"/>
      <c r="D136" s="870"/>
      <c r="E136" s="870"/>
      <c r="F136" s="869"/>
      <c r="G136" s="869"/>
      <c r="H136" s="680"/>
      <c r="I136" s="680"/>
      <c r="J136" s="869"/>
      <c r="K136" s="869"/>
      <c r="L136" s="869"/>
      <c r="M136" s="869"/>
      <c r="N136" s="869"/>
      <c r="O136" s="648"/>
    </row>
    <row r="137" spans="2:15" s="647" customFormat="1" ht="15" customHeight="1">
      <c r="B137" s="712"/>
      <c r="C137" s="870"/>
      <c r="D137" s="870"/>
      <c r="E137" s="870"/>
      <c r="F137" s="869"/>
      <c r="G137" s="869"/>
      <c r="H137" s="680"/>
      <c r="I137" s="680"/>
      <c r="J137" s="869"/>
      <c r="K137" s="869"/>
      <c r="L137" s="869"/>
      <c r="M137" s="869"/>
      <c r="N137" s="869"/>
      <c r="O137" s="648"/>
    </row>
    <row r="138" spans="2:15" s="647" customFormat="1" ht="19.5" customHeight="1">
      <c r="B138" s="794"/>
      <c r="C138" s="870"/>
      <c r="D138" s="870"/>
      <c r="E138" s="870"/>
      <c r="F138" s="869"/>
      <c r="G138" s="869"/>
      <c r="H138" s="680"/>
      <c r="I138" s="680"/>
      <c r="J138" s="869"/>
      <c r="K138" s="869"/>
      <c r="L138" s="869"/>
      <c r="M138" s="869"/>
      <c r="N138" s="869"/>
      <c r="O138" s="648"/>
    </row>
    <row r="139" spans="2:15" s="647" customFormat="1" ht="33">
      <c r="B139" s="681" t="s">
        <v>1380</v>
      </c>
      <c r="C139" s="871">
        <f>'PDI-04 Ini'!F200</f>
        <v>257008329.5</v>
      </c>
      <c r="D139" s="874">
        <v>634086703</v>
      </c>
      <c r="E139" s="871">
        <f>C139-D139</f>
        <v>-377078373.5</v>
      </c>
      <c r="F139" s="877"/>
      <c r="G139" s="877"/>
      <c r="H139" s="695"/>
      <c r="I139" s="695"/>
      <c r="J139" s="877"/>
      <c r="K139" s="877"/>
      <c r="L139" s="877"/>
      <c r="M139" s="877"/>
      <c r="N139" s="877"/>
      <c r="O139" s="877"/>
    </row>
    <row r="140" spans="2:15" s="647" customFormat="1" ht="33">
      <c r="B140" s="681" t="s">
        <v>1381</v>
      </c>
      <c r="C140" s="872"/>
      <c r="D140" s="875"/>
      <c r="E140" s="872"/>
      <c r="F140" s="877"/>
      <c r="G140" s="877"/>
      <c r="H140" s="695"/>
      <c r="I140" s="695"/>
      <c r="J140" s="877"/>
      <c r="K140" s="877"/>
      <c r="L140" s="877"/>
      <c r="M140" s="877"/>
      <c r="N140" s="877"/>
      <c r="O140" s="877"/>
    </row>
    <row r="141" spans="2:15" s="647" customFormat="1" ht="66">
      <c r="B141" s="681" t="s">
        <v>1382</v>
      </c>
      <c r="C141" s="872"/>
      <c r="D141" s="875"/>
      <c r="E141" s="872"/>
      <c r="F141" s="877"/>
      <c r="G141" s="877"/>
      <c r="H141" s="695"/>
      <c r="I141" s="695"/>
      <c r="J141" s="877"/>
      <c r="K141" s="877"/>
      <c r="L141" s="877"/>
      <c r="M141" s="877"/>
      <c r="N141" s="877"/>
      <c r="O141" s="877"/>
    </row>
    <row r="142" spans="2:15" s="647" customFormat="1" ht="33">
      <c r="B142" s="681" t="s">
        <v>1383</v>
      </c>
      <c r="C142" s="872"/>
      <c r="D142" s="875"/>
      <c r="E142" s="872"/>
      <c r="F142" s="877"/>
      <c r="G142" s="877"/>
      <c r="H142" s="695"/>
      <c r="I142" s="695"/>
      <c r="J142" s="877"/>
      <c r="K142" s="877"/>
      <c r="L142" s="877"/>
      <c r="M142" s="877"/>
      <c r="N142" s="877"/>
      <c r="O142" s="877"/>
    </row>
    <row r="143" spans="2:15" s="647" customFormat="1" ht="16.5">
      <c r="B143" s="683" t="s">
        <v>21</v>
      </c>
      <c r="C143" s="683">
        <f>SUM(C139:C142)</f>
        <v>257008329.5</v>
      </c>
      <c r="D143" s="683">
        <f>SUM(D139:D142)</f>
        <v>634086703</v>
      </c>
      <c r="E143" s="683">
        <f>SUM(E139:E142)</f>
        <v>-377078373.5</v>
      </c>
      <c r="F143" s="684"/>
      <c r="G143" s="684"/>
      <c r="H143" s="684"/>
      <c r="I143" s="684"/>
      <c r="J143" s="684"/>
      <c r="K143" s="685"/>
      <c r="L143" s="685"/>
      <c r="M143" s="685"/>
      <c r="N143" s="685"/>
      <c r="O143" s="685"/>
    </row>
    <row r="144" spans="2:15" s="647" customFormat="1" ht="16.5">
      <c r="C144" s="686" t="s">
        <v>2</v>
      </c>
      <c r="D144" s="687">
        <f>D143/C143</f>
        <v>2.4671834731333093</v>
      </c>
      <c r="E144" s="687">
        <f>E143/C143</f>
        <v>-1.4671834731333095</v>
      </c>
      <c r="F144" s="648"/>
      <c r="G144" s="648"/>
      <c r="H144" s="648"/>
      <c r="I144" s="648"/>
      <c r="J144" s="648"/>
      <c r="K144" s="688"/>
      <c r="L144" s="688"/>
      <c r="M144" s="689"/>
      <c r="N144" s="662"/>
      <c r="O144" s="690">
        <v>941808560.23000002</v>
      </c>
    </row>
    <row r="145" spans="2:15" s="647" customFormat="1" ht="16.5">
      <c r="C145" s="691">
        <f>D144+E144</f>
        <v>0.99999999999999978</v>
      </c>
      <c r="E145" s="692">
        <v>-57003193.562899947</v>
      </c>
      <c r="F145" s="693"/>
      <c r="G145" s="693"/>
      <c r="H145" s="693"/>
      <c r="I145" s="693"/>
      <c r="J145" s="693"/>
      <c r="K145" s="693"/>
      <c r="L145" s="693"/>
      <c r="M145" s="690"/>
      <c r="N145" s="690"/>
      <c r="O145" s="690">
        <v>54047675.089101434</v>
      </c>
    </row>
    <row r="146" spans="2:15" s="647" customFormat="1">
      <c r="F146" s="648"/>
      <c r="G146" s="648"/>
      <c r="H146" s="648"/>
      <c r="I146" s="648"/>
      <c r="J146" s="648"/>
      <c r="K146" s="648"/>
      <c r="L146" s="648"/>
      <c r="M146" s="648"/>
      <c r="N146" s="648"/>
      <c r="O146" s="648"/>
    </row>
    <row r="147" spans="2:15" s="647" customFormat="1">
      <c r="F147" s="648"/>
      <c r="G147" s="648"/>
      <c r="H147" s="648"/>
      <c r="I147" s="648"/>
      <c r="J147" s="648"/>
      <c r="K147" s="648"/>
      <c r="L147" s="648"/>
      <c r="M147" s="648"/>
      <c r="N147" s="648"/>
      <c r="O147" s="648"/>
    </row>
    <row r="148" spans="2:15" s="647" customFormat="1">
      <c r="F148" s="648"/>
      <c r="G148" s="648"/>
      <c r="H148" s="648"/>
      <c r="I148" s="648"/>
      <c r="J148" s="648"/>
      <c r="K148" s="648"/>
      <c r="L148" s="648"/>
      <c r="M148" s="648"/>
      <c r="N148" s="648"/>
      <c r="O148" s="648"/>
    </row>
    <row r="149" spans="2:15" s="647" customFormat="1" ht="16.5">
      <c r="B149" s="711" t="s">
        <v>100</v>
      </c>
      <c r="C149" s="868" t="s">
        <v>1361</v>
      </c>
      <c r="D149" s="868"/>
      <c r="E149" s="868"/>
      <c r="F149" s="869"/>
      <c r="G149" s="869"/>
      <c r="H149" s="869"/>
      <c r="I149" s="869"/>
      <c r="J149" s="869"/>
      <c r="K149" s="869"/>
      <c r="L149" s="869"/>
      <c r="M149" s="869"/>
      <c r="N149" s="869"/>
      <c r="O149" s="648"/>
    </row>
    <row r="150" spans="2:15" s="647" customFormat="1" ht="16.5">
      <c r="B150" s="712"/>
      <c r="C150" s="870" t="s">
        <v>1362</v>
      </c>
      <c r="D150" s="870" t="s">
        <v>1363</v>
      </c>
      <c r="E150" s="870" t="s">
        <v>1364</v>
      </c>
      <c r="F150" s="869"/>
      <c r="G150" s="869"/>
      <c r="H150" s="680"/>
      <c r="I150" s="680"/>
      <c r="J150" s="869"/>
      <c r="K150" s="869"/>
      <c r="L150" s="869"/>
      <c r="M150" s="869"/>
      <c r="N150" s="869"/>
      <c r="O150" s="648"/>
    </row>
    <row r="151" spans="2:15" s="647" customFormat="1" ht="16.5">
      <c r="B151" s="712"/>
      <c r="C151" s="870"/>
      <c r="D151" s="870"/>
      <c r="E151" s="870"/>
      <c r="F151" s="869"/>
      <c r="G151" s="869"/>
      <c r="H151" s="680"/>
      <c r="I151" s="680"/>
      <c r="J151" s="869"/>
      <c r="K151" s="869"/>
      <c r="L151" s="869"/>
      <c r="M151" s="869"/>
      <c r="N151" s="869"/>
      <c r="O151" s="648"/>
    </row>
    <row r="152" spans="2:15" s="647" customFormat="1" ht="16.5">
      <c r="B152" s="712"/>
      <c r="C152" s="870"/>
      <c r="D152" s="870"/>
      <c r="E152" s="870"/>
      <c r="F152" s="869"/>
      <c r="G152" s="869"/>
      <c r="H152" s="680"/>
      <c r="I152" s="680"/>
      <c r="J152" s="869"/>
      <c r="K152" s="869"/>
      <c r="L152" s="869"/>
      <c r="M152" s="869"/>
      <c r="N152" s="869"/>
      <c r="O152" s="648"/>
    </row>
    <row r="153" spans="2:15" s="647" customFormat="1" ht="16.5">
      <c r="B153" s="794"/>
      <c r="C153" s="870"/>
      <c r="D153" s="870"/>
      <c r="E153" s="870"/>
      <c r="F153" s="869"/>
      <c r="G153" s="869"/>
      <c r="H153" s="680"/>
      <c r="I153" s="680"/>
      <c r="J153" s="869"/>
      <c r="K153" s="869"/>
      <c r="L153" s="869"/>
      <c r="M153" s="869"/>
      <c r="N153" s="869"/>
      <c r="O153" s="648"/>
    </row>
    <row r="154" spans="2:15" s="647" customFormat="1" ht="33">
      <c r="B154" s="681" t="s">
        <v>1380</v>
      </c>
      <c r="C154" s="871">
        <f>'PDI-04 Ini'!G200</f>
        <v>264718579.38499999</v>
      </c>
      <c r="D154" s="871">
        <v>162942712</v>
      </c>
      <c r="E154" s="871">
        <f>C154-D154</f>
        <v>101775867.38499999</v>
      </c>
      <c r="F154" s="877"/>
      <c r="G154" s="877"/>
      <c r="H154" s="695"/>
      <c r="I154" s="695"/>
      <c r="J154" s="877"/>
      <c r="K154" s="877"/>
      <c r="L154" s="877"/>
      <c r="M154" s="877"/>
      <c r="N154" s="877"/>
      <c r="O154" s="648"/>
    </row>
    <row r="155" spans="2:15" s="647" customFormat="1" ht="33">
      <c r="B155" s="681" t="s">
        <v>1381</v>
      </c>
      <c r="C155" s="872"/>
      <c r="D155" s="872"/>
      <c r="E155" s="872"/>
      <c r="F155" s="877"/>
      <c r="G155" s="877"/>
      <c r="H155" s="695"/>
      <c r="I155" s="695"/>
      <c r="J155" s="877"/>
      <c r="K155" s="877"/>
      <c r="L155" s="877"/>
      <c r="M155" s="877"/>
      <c r="N155" s="877"/>
      <c r="O155" s="648"/>
    </row>
    <row r="156" spans="2:15" s="647" customFormat="1" ht="66">
      <c r="B156" s="681" t="s">
        <v>1382</v>
      </c>
      <c r="C156" s="872"/>
      <c r="D156" s="872"/>
      <c r="E156" s="872"/>
      <c r="F156" s="877"/>
      <c r="G156" s="877"/>
      <c r="H156" s="695"/>
      <c r="I156" s="695"/>
      <c r="J156" s="877"/>
      <c r="K156" s="877"/>
      <c r="L156" s="877"/>
      <c r="M156" s="877"/>
      <c r="N156" s="877"/>
      <c r="O156" s="648"/>
    </row>
    <row r="157" spans="2:15" s="647" customFormat="1" ht="33">
      <c r="B157" s="681" t="s">
        <v>1383</v>
      </c>
      <c r="C157" s="872"/>
      <c r="D157" s="872"/>
      <c r="E157" s="872"/>
      <c r="F157" s="877"/>
      <c r="G157" s="877"/>
      <c r="H157" s="695"/>
      <c r="I157" s="695"/>
      <c r="J157" s="877"/>
      <c r="K157" s="877"/>
      <c r="L157" s="877"/>
      <c r="M157" s="877"/>
      <c r="N157" s="877"/>
      <c r="O157" s="648"/>
    </row>
    <row r="158" spans="2:15" s="647" customFormat="1" ht="16.5">
      <c r="B158" s="683" t="s">
        <v>21</v>
      </c>
      <c r="C158" s="683">
        <f>SUM(C154:C157)</f>
        <v>264718579.38499999</v>
      </c>
      <c r="D158" s="683">
        <f>SUM(D154:D157)</f>
        <v>162942712</v>
      </c>
      <c r="E158" s="683">
        <f>SUM(E154:E157)</f>
        <v>101775867.38499999</v>
      </c>
      <c r="F158" s="684"/>
      <c r="G158" s="684"/>
      <c r="H158" s="684"/>
      <c r="I158" s="684"/>
      <c r="J158" s="684"/>
      <c r="K158" s="685"/>
      <c r="L158" s="685"/>
      <c r="M158" s="685"/>
      <c r="N158" s="685"/>
      <c r="O158" s="648"/>
    </row>
    <row r="159" spans="2:15" s="647" customFormat="1" ht="16.5">
      <c r="C159" s="686" t="s">
        <v>2</v>
      </c>
      <c r="D159" s="687">
        <f>D158/C158</f>
        <v>0.61553183149649748</v>
      </c>
      <c r="E159" s="687">
        <f>E158/C158</f>
        <v>0.38446816850350252</v>
      </c>
      <c r="F159" s="648"/>
      <c r="G159" s="648"/>
      <c r="H159" s="648"/>
      <c r="I159" s="648"/>
      <c r="J159" s="648"/>
      <c r="K159" s="688"/>
      <c r="L159" s="688"/>
      <c r="M159" s="689"/>
      <c r="N159" s="662"/>
      <c r="O159" s="648"/>
    </row>
    <row r="160" spans="2:15" s="647" customFormat="1" ht="16.5">
      <c r="C160" s="691">
        <f>D159+E159</f>
        <v>1</v>
      </c>
      <c r="E160" s="692">
        <v>-57003193.562899947</v>
      </c>
      <c r="F160" s="693"/>
      <c r="G160" s="693"/>
      <c r="H160" s="693"/>
      <c r="I160" s="693"/>
      <c r="J160" s="693"/>
      <c r="K160" s="693"/>
      <c r="L160" s="693"/>
      <c r="M160" s="690"/>
      <c r="N160" s="690"/>
      <c r="O160" s="648"/>
    </row>
    <row r="161" spans="2:15" s="647" customFormat="1">
      <c r="F161" s="648"/>
      <c r="G161" s="648"/>
      <c r="H161" s="648"/>
      <c r="I161" s="648"/>
      <c r="J161" s="648"/>
      <c r="K161" s="648"/>
      <c r="L161" s="648"/>
      <c r="M161" s="648"/>
      <c r="N161" s="648"/>
      <c r="O161" s="648"/>
    </row>
    <row r="162" spans="2:15" s="647" customFormat="1">
      <c r="F162" s="648"/>
      <c r="G162" s="648"/>
      <c r="H162" s="648"/>
      <c r="I162" s="648"/>
      <c r="J162" s="648"/>
      <c r="K162" s="648"/>
      <c r="L162" s="648"/>
      <c r="M162" s="648"/>
      <c r="N162" s="648"/>
      <c r="O162" s="648"/>
    </row>
    <row r="163" spans="2:15" s="647" customFormat="1">
      <c r="F163" s="648"/>
      <c r="G163" s="648"/>
      <c r="H163" s="648"/>
      <c r="I163" s="648"/>
      <c r="J163" s="648"/>
      <c r="K163" s="648"/>
      <c r="L163" s="648"/>
      <c r="M163" s="648"/>
      <c r="N163" s="648"/>
      <c r="O163" s="648"/>
    </row>
    <row r="164" spans="2:15" s="647" customFormat="1" ht="16.5">
      <c r="B164" s="711" t="s">
        <v>100</v>
      </c>
      <c r="C164" s="868" t="s">
        <v>1365</v>
      </c>
      <c r="D164" s="868"/>
      <c r="E164" s="868"/>
      <c r="F164" s="869"/>
      <c r="G164" s="869"/>
      <c r="H164" s="869"/>
      <c r="I164" s="869"/>
      <c r="J164" s="869"/>
      <c r="K164" s="869"/>
      <c r="L164" s="869"/>
      <c r="M164" s="869"/>
      <c r="N164" s="869"/>
      <c r="O164" s="648"/>
    </row>
    <row r="165" spans="2:15" s="647" customFormat="1" ht="16.5">
      <c r="B165" s="712"/>
      <c r="C165" s="870" t="s">
        <v>1366</v>
      </c>
      <c r="D165" s="870" t="s">
        <v>1367</v>
      </c>
      <c r="E165" s="870" t="s">
        <v>1368</v>
      </c>
      <c r="F165" s="869"/>
      <c r="G165" s="869"/>
      <c r="H165" s="680"/>
      <c r="I165" s="680"/>
      <c r="J165" s="869"/>
      <c r="K165" s="869"/>
      <c r="L165" s="869"/>
      <c r="M165" s="869"/>
      <c r="N165" s="869"/>
      <c r="O165" s="648"/>
    </row>
    <row r="166" spans="2:15" s="647" customFormat="1" ht="16.5">
      <c r="B166" s="712"/>
      <c r="C166" s="870"/>
      <c r="D166" s="870"/>
      <c r="E166" s="870"/>
      <c r="F166" s="869"/>
      <c r="G166" s="869"/>
      <c r="H166" s="680"/>
      <c r="I166" s="680"/>
      <c r="J166" s="869"/>
      <c r="K166" s="869"/>
      <c r="L166" s="869"/>
      <c r="M166" s="869"/>
      <c r="N166" s="869"/>
      <c r="O166" s="648"/>
    </row>
    <row r="167" spans="2:15" s="647" customFormat="1" ht="16.5">
      <c r="B167" s="712"/>
      <c r="C167" s="870"/>
      <c r="D167" s="870"/>
      <c r="E167" s="870"/>
      <c r="F167" s="869"/>
      <c r="G167" s="869"/>
      <c r="H167" s="680"/>
      <c r="I167" s="680"/>
      <c r="J167" s="869"/>
      <c r="K167" s="869"/>
      <c r="L167" s="869"/>
      <c r="M167" s="869"/>
      <c r="N167" s="869"/>
      <c r="O167" s="648"/>
    </row>
    <row r="168" spans="2:15" s="647" customFormat="1" ht="16.5">
      <c r="B168" s="794"/>
      <c r="C168" s="870"/>
      <c r="D168" s="870"/>
      <c r="E168" s="870"/>
      <c r="F168" s="869"/>
      <c r="G168" s="869"/>
      <c r="H168" s="680"/>
      <c r="I168" s="680"/>
      <c r="J168" s="869"/>
      <c r="K168" s="869"/>
      <c r="L168" s="869"/>
      <c r="M168" s="869"/>
      <c r="N168" s="869"/>
      <c r="O168" s="648"/>
    </row>
    <row r="169" spans="2:15" s="647" customFormat="1" ht="45" customHeight="1">
      <c r="B169" s="681" t="s">
        <v>1380</v>
      </c>
      <c r="C169" s="871">
        <f>'PDI-04 Ini'!H200</f>
        <v>272660136.76655</v>
      </c>
      <c r="D169" s="871">
        <v>177672129</v>
      </c>
      <c r="E169" s="871">
        <f>C169-D169</f>
        <v>94988007.766550004</v>
      </c>
      <c r="F169" s="877"/>
      <c r="G169" s="877"/>
      <c r="H169" s="695"/>
      <c r="I169" s="695"/>
      <c r="J169" s="877"/>
      <c r="K169" s="877"/>
      <c r="L169" s="877"/>
      <c r="M169" s="877"/>
      <c r="N169" s="877"/>
      <c r="O169" s="648"/>
    </row>
    <row r="170" spans="2:15" s="647" customFormat="1" ht="45" customHeight="1">
      <c r="B170" s="681" t="s">
        <v>1381</v>
      </c>
      <c r="C170" s="872"/>
      <c r="D170" s="872"/>
      <c r="E170" s="872"/>
      <c r="F170" s="877"/>
      <c r="G170" s="877"/>
      <c r="H170" s="695"/>
      <c r="I170" s="695"/>
      <c r="J170" s="877"/>
      <c r="K170" s="877"/>
      <c r="L170" s="877"/>
      <c r="M170" s="877"/>
      <c r="N170" s="877"/>
      <c r="O170" s="648"/>
    </row>
    <row r="171" spans="2:15" s="647" customFormat="1" ht="45" customHeight="1">
      <c r="B171" s="681" t="s">
        <v>1382</v>
      </c>
      <c r="C171" s="872"/>
      <c r="D171" s="872"/>
      <c r="E171" s="872"/>
      <c r="F171" s="877"/>
      <c r="G171" s="877"/>
      <c r="H171" s="695"/>
      <c r="I171" s="695"/>
      <c r="J171" s="877"/>
      <c r="K171" s="877"/>
      <c r="L171" s="877"/>
      <c r="M171" s="877"/>
      <c r="N171" s="877"/>
      <c r="O171" s="648"/>
    </row>
    <row r="172" spans="2:15" s="647" customFormat="1" ht="33">
      <c r="B172" s="681" t="s">
        <v>1383</v>
      </c>
      <c r="C172" s="872"/>
      <c r="D172" s="872"/>
      <c r="E172" s="872"/>
      <c r="F172" s="877"/>
      <c r="G172" s="877"/>
      <c r="H172" s="695"/>
      <c r="I172" s="695"/>
      <c r="J172" s="877"/>
      <c r="K172" s="877"/>
      <c r="L172" s="877"/>
      <c r="M172" s="877"/>
      <c r="N172" s="877"/>
      <c r="O172" s="648"/>
    </row>
    <row r="173" spans="2:15" s="647" customFormat="1" ht="16.5">
      <c r="B173" s="683" t="s">
        <v>21</v>
      </c>
      <c r="C173" s="683">
        <f>SUM(C169:C172)</f>
        <v>272660136.76655</v>
      </c>
      <c r="D173" s="683">
        <f>SUM(D169:D172)</f>
        <v>177672129</v>
      </c>
      <c r="E173" s="683">
        <f>SUM(E169:E172)</f>
        <v>94988007.766550004</v>
      </c>
      <c r="F173" s="684"/>
      <c r="G173" s="684"/>
      <c r="H173" s="684"/>
      <c r="I173" s="684"/>
      <c r="J173" s="684"/>
      <c r="K173" s="685"/>
      <c r="L173" s="685"/>
      <c r="M173" s="685"/>
      <c r="N173" s="685"/>
      <c r="O173" s="648"/>
    </row>
    <row r="174" spans="2:15" s="647" customFormat="1" ht="16.5">
      <c r="C174" s="686" t="s">
        <v>2</v>
      </c>
      <c r="D174" s="687">
        <f>D173/C173</f>
        <v>0.65162488036203781</v>
      </c>
      <c r="E174" s="687">
        <f>E173/C173</f>
        <v>0.34837511963796225</v>
      </c>
      <c r="F174" s="648"/>
      <c r="G174" s="648"/>
      <c r="H174" s="648"/>
      <c r="I174" s="648"/>
      <c r="J174" s="648"/>
      <c r="K174" s="688"/>
      <c r="L174" s="688"/>
      <c r="M174" s="689"/>
      <c r="N174" s="662"/>
      <c r="O174" s="648"/>
    </row>
    <row r="175" spans="2:15" s="647" customFormat="1" ht="16.5">
      <c r="C175" s="691">
        <f>D174+E174</f>
        <v>1</v>
      </c>
      <c r="E175" s="692">
        <v>-57003193.562899947</v>
      </c>
      <c r="F175" s="693"/>
      <c r="G175" s="693"/>
      <c r="H175" s="693"/>
      <c r="I175" s="693"/>
      <c r="J175" s="693"/>
      <c r="K175" s="693"/>
      <c r="L175" s="693"/>
      <c r="M175" s="690"/>
      <c r="N175" s="690"/>
      <c r="O175" s="648"/>
    </row>
    <row r="176" spans="2:15" s="647" customFormat="1">
      <c r="F176" s="648"/>
      <c r="G176" s="648"/>
      <c r="H176" s="648"/>
      <c r="I176" s="648"/>
      <c r="J176" s="648"/>
      <c r="K176" s="648"/>
      <c r="L176" s="648"/>
      <c r="M176" s="648"/>
      <c r="N176" s="648"/>
      <c r="O176" s="648"/>
    </row>
    <row r="177" spans="2:15" s="647" customFormat="1">
      <c r="F177" s="648"/>
      <c r="G177" s="648"/>
      <c r="H177" s="648"/>
      <c r="I177" s="648"/>
      <c r="J177" s="648"/>
      <c r="K177" s="648"/>
      <c r="L177" s="648"/>
      <c r="M177" s="648"/>
      <c r="N177" s="648"/>
      <c r="O177" s="648"/>
    </row>
    <row r="178" spans="2:15" s="647" customFormat="1">
      <c r="F178" s="648"/>
      <c r="G178" s="648"/>
      <c r="H178" s="648"/>
      <c r="I178" s="648"/>
      <c r="J178" s="648"/>
      <c r="K178" s="648"/>
      <c r="L178" s="648"/>
      <c r="M178" s="648"/>
      <c r="N178" s="648"/>
      <c r="O178" s="648"/>
    </row>
    <row r="179" spans="2:15" s="647" customFormat="1" ht="31.5" customHeight="1">
      <c r="B179" s="878" t="s">
        <v>100</v>
      </c>
      <c r="C179" s="868" t="s">
        <v>1369</v>
      </c>
      <c r="D179" s="868"/>
      <c r="E179" s="868"/>
      <c r="F179" s="881"/>
      <c r="G179" s="881"/>
      <c r="H179" s="881"/>
      <c r="I179" s="881"/>
      <c r="J179" s="881"/>
      <c r="K179" s="881"/>
      <c r="L179" s="881"/>
      <c r="M179" s="881"/>
      <c r="N179" s="881"/>
      <c r="O179" s="679"/>
    </row>
    <row r="180" spans="2:15" s="647" customFormat="1" ht="16.5" customHeight="1">
      <c r="B180" s="879"/>
      <c r="C180" s="870" t="s">
        <v>1370</v>
      </c>
      <c r="D180" s="870" t="s">
        <v>1371</v>
      </c>
      <c r="E180" s="870" t="s">
        <v>1372</v>
      </c>
      <c r="F180" s="881"/>
      <c r="G180" s="881"/>
      <c r="H180" s="631"/>
      <c r="I180" s="631"/>
      <c r="J180" s="881"/>
      <c r="K180" s="881"/>
      <c r="L180" s="881"/>
      <c r="M180" s="881"/>
      <c r="N180" s="881"/>
      <c r="O180" s="648"/>
    </row>
    <row r="181" spans="2:15" s="647" customFormat="1" ht="16.5" customHeight="1">
      <c r="B181" s="879"/>
      <c r="C181" s="870"/>
      <c r="D181" s="870"/>
      <c r="E181" s="870"/>
      <c r="F181" s="881"/>
      <c r="G181" s="881"/>
      <c r="H181" s="631"/>
      <c r="I181" s="631"/>
      <c r="J181" s="881"/>
      <c r="K181" s="881"/>
      <c r="L181" s="881"/>
      <c r="M181" s="881"/>
      <c r="N181" s="881"/>
      <c r="O181" s="648"/>
    </row>
    <row r="182" spans="2:15" s="647" customFormat="1" ht="16.5" customHeight="1">
      <c r="B182" s="879"/>
      <c r="C182" s="870"/>
      <c r="D182" s="870"/>
      <c r="E182" s="870"/>
      <c r="F182" s="881"/>
      <c r="G182" s="881"/>
      <c r="H182" s="631"/>
      <c r="I182" s="631"/>
      <c r="J182" s="881"/>
      <c r="K182" s="881"/>
      <c r="L182" s="881"/>
      <c r="M182" s="881"/>
      <c r="N182" s="881"/>
      <c r="O182" s="648"/>
    </row>
    <row r="183" spans="2:15" s="647" customFormat="1" ht="15" customHeight="1">
      <c r="B183" s="880"/>
      <c r="C183" s="870"/>
      <c r="D183" s="870"/>
      <c r="E183" s="870"/>
      <c r="F183" s="881"/>
      <c r="G183" s="881"/>
      <c r="H183" s="631"/>
      <c r="I183" s="631"/>
      <c r="J183" s="881"/>
      <c r="K183" s="881"/>
      <c r="L183" s="881"/>
      <c r="M183" s="881"/>
      <c r="N183" s="881"/>
      <c r="O183" s="648"/>
    </row>
    <row r="184" spans="2:15" s="647" customFormat="1" ht="33">
      <c r="B184" s="681" t="s">
        <v>1380</v>
      </c>
      <c r="C184" s="871">
        <f>'PDI-04 Ini'!I200</f>
        <v>280839940.86954653</v>
      </c>
      <c r="D184" s="871">
        <v>160923068</v>
      </c>
      <c r="E184" s="871">
        <f>C184-D184</f>
        <v>119916872.86954653</v>
      </c>
      <c r="F184" s="877"/>
      <c r="G184" s="877"/>
      <c r="H184" s="695"/>
      <c r="I184" s="695"/>
      <c r="J184" s="877"/>
      <c r="K184" s="877"/>
      <c r="L184" s="877"/>
      <c r="M184" s="877"/>
      <c r="N184" s="877"/>
      <c r="O184" s="648"/>
    </row>
    <row r="185" spans="2:15" s="647" customFormat="1" ht="33">
      <c r="B185" s="681" t="s">
        <v>1381</v>
      </c>
      <c r="C185" s="872"/>
      <c r="D185" s="872"/>
      <c r="E185" s="872"/>
      <c r="F185" s="877"/>
      <c r="G185" s="877"/>
      <c r="H185" s="695"/>
      <c r="I185" s="695"/>
      <c r="J185" s="877"/>
      <c r="K185" s="877"/>
      <c r="L185" s="877"/>
      <c r="M185" s="877"/>
      <c r="N185" s="877"/>
      <c r="O185" s="648"/>
    </row>
    <row r="186" spans="2:15" s="647" customFormat="1" ht="66">
      <c r="B186" s="681" t="s">
        <v>1382</v>
      </c>
      <c r="C186" s="872"/>
      <c r="D186" s="872"/>
      <c r="E186" s="872"/>
      <c r="F186" s="877"/>
      <c r="G186" s="877"/>
      <c r="H186" s="695"/>
      <c r="I186" s="695"/>
      <c r="J186" s="877"/>
      <c r="K186" s="877"/>
      <c r="L186" s="877"/>
      <c r="M186" s="877"/>
      <c r="N186" s="877"/>
      <c r="O186" s="648"/>
    </row>
    <row r="187" spans="2:15" s="647" customFormat="1" ht="33">
      <c r="B187" s="681" t="s">
        <v>1383</v>
      </c>
      <c r="C187" s="872"/>
      <c r="D187" s="872"/>
      <c r="E187" s="872"/>
      <c r="F187" s="877"/>
      <c r="G187" s="877"/>
      <c r="H187" s="695"/>
      <c r="I187" s="695"/>
      <c r="J187" s="877"/>
      <c r="K187" s="877"/>
      <c r="L187" s="877"/>
      <c r="M187" s="877"/>
      <c r="N187" s="877"/>
      <c r="O187" s="648"/>
    </row>
    <row r="188" spans="2:15" s="647" customFormat="1" ht="16.5">
      <c r="B188" s="683" t="s">
        <v>21</v>
      </c>
      <c r="C188" s="683">
        <f>SUM(C184:C187)</f>
        <v>280839940.86954653</v>
      </c>
      <c r="D188" s="683">
        <f>SUM(D184:D187)</f>
        <v>160923068</v>
      </c>
      <c r="E188" s="683">
        <f>SUM(E184:E187)</f>
        <v>119916872.86954653</v>
      </c>
      <c r="F188" s="684"/>
      <c r="G188" s="684"/>
      <c r="H188" s="684"/>
      <c r="I188" s="684"/>
      <c r="J188" s="684"/>
      <c r="K188" s="685"/>
      <c r="L188" s="685"/>
      <c r="M188" s="685"/>
      <c r="N188" s="685"/>
      <c r="O188" s="685"/>
    </row>
    <row r="189" spans="2:15" s="647" customFormat="1" ht="16.5">
      <c r="C189" s="686" t="s">
        <v>2</v>
      </c>
      <c r="D189" s="687">
        <f>D188/C188</f>
        <v>0.57300634483024149</v>
      </c>
      <c r="E189" s="687">
        <f>E188/C188</f>
        <v>0.42699365516975857</v>
      </c>
      <c r="F189" s="648"/>
      <c r="G189" s="648"/>
      <c r="H189" s="648"/>
      <c r="I189" s="648"/>
      <c r="J189" s="648"/>
      <c r="K189" s="688"/>
      <c r="L189" s="688"/>
      <c r="M189" s="689"/>
      <c r="N189" s="662"/>
      <c r="O189" s="690">
        <v>941808560.23000002</v>
      </c>
    </row>
    <row r="190" spans="2:15" s="647" customFormat="1" ht="16.5">
      <c r="C190" s="691">
        <f>D189+E189</f>
        <v>1</v>
      </c>
      <c r="E190" s="692">
        <v>-57003193.562899947</v>
      </c>
      <c r="F190" s="693"/>
      <c r="G190" s="693"/>
      <c r="H190" s="693"/>
      <c r="I190" s="693"/>
      <c r="J190" s="693"/>
      <c r="K190" s="693"/>
      <c r="L190" s="693"/>
      <c r="M190" s="690"/>
      <c r="N190" s="690"/>
      <c r="O190" s="690">
        <v>54047675.089101434</v>
      </c>
    </row>
    <row r="191" spans="2:15" s="647" customFormat="1" ht="16.5">
      <c r="C191" s="696"/>
      <c r="E191" s="692"/>
      <c r="F191" s="692"/>
      <c r="G191" s="692"/>
      <c r="H191" s="692"/>
      <c r="I191" s="692"/>
      <c r="J191" s="692"/>
      <c r="K191" s="692"/>
      <c r="L191" s="692"/>
      <c r="M191" s="697"/>
      <c r="N191" s="697"/>
      <c r="O191" s="690"/>
    </row>
    <row r="192" spans="2:15" s="647" customFormat="1" ht="16.5">
      <c r="C192" s="696"/>
      <c r="E192" s="692"/>
      <c r="F192" s="692"/>
      <c r="G192" s="692"/>
      <c r="H192" s="692"/>
      <c r="I192" s="692"/>
      <c r="J192" s="692"/>
      <c r="K192" s="692"/>
      <c r="L192" s="692"/>
      <c r="M192" s="697"/>
      <c r="N192" s="697"/>
      <c r="O192" s="690"/>
    </row>
    <row r="193" spans="2:19" s="647" customFormat="1">
      <c r="B193" s="698"/>
      <c r="C193" s="698"/>
      <c r="D193" s="698"/>
      <c r="E193" s="698"/>
      <c r="F193" s="698"/>
      <c r="G193" s="698"/>
      <c r="H193" s="698"/>
      <c r="I193" s="698"/>
      <c r="J193" s="698"/>
      <c r="K193" s="698"/>
      <c r="L193" s="698"/>
      <c r="M193" s="698"/>
      <c r="N193" s="698"/>
      <c r="O193" s="654"/>
      <c r="P193" s="698"/>
      <c r="Q193" s="698"/>
      <c r="R193" s="698"/>
      <c r="S193" s="698"/>
    </row>
    <row r="194" spans="2:19" s="647" customFormat="1" ht="26.25" customHeight="1">
      <c r="B194" s="882" t="s">
        <v>100</v>
      </c>
      <c r="C194" s="793" t="s">
        <v>1373</v>
      </c>
      <c r="D194" s="793"/>
      <c r="E194" s="793"/>
      <c r="F194" s="793"/>
      <c r="G194" s="793"/>
      <c r="H194" s="793"/>
      <c r="I194" s="793"/>
      <c r="J194" s="793"/>
      <c r="K194" s="793"/>
      <c r="L194" s="793"/>
      <c r="M194" s="793"/>
      <c r="N194" s="793"/>
      <c r="O194" s="793"/>
      <c r="P194" s="793"/>
      <c r="Q194" s="793"/>
      <c r="R194" s="793"/>
      <c r="S194" s="699"/>
    </row>
    <row r="195" spans="2:19" s="647" customFormat="1" ht="15" customHeight="1">
      <c r="B195" s="883"/>
      <c r="C195" s="870" t="s">
        <v>1335</v>
      </c>
      <c r="D195" s="870" t="s">
        <v>1354</v>
      </c>
      <c r="E195" s="885" t="s">
        <v>1358</v>
      </c>
      <c r="F195" s="870" t="s">
        <v>1362</v>
      </c>
      <c r="G195" s="885" t="s">
        <v>1366</v>
      </c>
      <c r="H195" s="870" t="s">
        <v>1370</v>
      </c>
      <c r="I195" s="870" t="s">
        <v>1374</v>
      </c>
      <c r="J195" s="887" t="s">
        <v>1375</v>
      </c>
      <c r="K195" s="887" t="s">
        <v>1376</v>
      </c>
      <c r="L195" s="889" t="s">
        <v>1377</v>
      </c>
      <c r="M195" s="890"/>
      <c r="N195" s="890"/>
      <c r="O195" s="890"/>
      <c r="P195" s="890"/>
      <c r="Q195" s="890"/>
      <c r="R195" s="891"/>
      <c r="S195" s="869"/>
    </row>
    <row r="196" spans="2:19" s="647" customFormat="1" ht="27" customHeight="1">
      <c r="B196" s="884"/>
      <c r="C196" s="870"/>
      <c r="D196" s="870"/>
      <c r="E196" s="886"/>
      <c r="F196" s="870"/>
      <c r="G196" s="886"/>
      <c r="H196" s="870"/>
      <c r="I196" s="870"/>
      <c r="J196" s="888"/>
      <c r="K196" s="888"/>
      <c r="L196" s="700" t="s">
        <v>97</v>
      </c>
      <c r="M196" s="700" t="s">
        <v>98</v>
      </c>
      <c r="N196" s="700" t="s">
        <v>99</v>
      </c>
      <c r="O196" s="700" t="s">
        <v>62</v>
      </c>
      <c r="P196" s="700" t="s">
        <v>1378</v>
      </c>
      <c r="Q196" s="700" t="s">
        <v>63</v>
      </c>
      <c r="R196" s="700" t="s">
        <v>1379</v>
      </c>
      <c r="S196" s="869"/>
    </row>
    <row r="197" spans="2:19" s="647" customFormat="1" ht="33">
      <c r="B197" s="681" t="s">
        <v>1380</v>
      </c>
      <c r="C197" s="871">
        <f>C114</f>
        <v>242255000</v>
      </c>
      <c r="D197" s="871">
        <f>C128</f>
        <v>249522650</v>
      </c>
      <c r="E197" s="871">
        <f>C143</f>
        <v>257008329.5</v>
      </c>
      <c r="F197" s="871">
        <f>C158</f>
        <v>264718579.38499999</v>
      </c>
      <c r="G197" s="871">
        <f>C173</f>
        <v>272660136.76655</v>
      </c>
      <c r="H197" s="871">
        <f>C188</f>
        <v>280839940.86954653</v>
      </c>
      <c r="I197" s="871">
        <f>SUM(C197:H197)</f>
        <v>1567004636.5210967</v>
      </c>
      <c r="J197" s="871">
        <f>D114+D128+D143+D158+D173+D188</f>
        <v>1392935948</v>
      </c>
      <c r="K197" s="871">
        <f>I197-J197</f>
        <v>174068688.52109671</v>
      </c>
      <c r="L197" s="892"/>
      <c r="M197" s="892"/>
      <c r="N197" s="892"/>
      <c r="O197" s="892"/>
      <c r="P197" s="892"/>
      <c r="Q197" s="892"/>
      <c r="R197" s="893"/>
      <c r="S197" s="877"/>
    </row>
    <row r="198" spans="2:19" s="647" customFormat="1" ht="33">
      <c r="B198" s="681" t="s">
        <v>1381</v>
      </c>
      <c r="C198" s="872"/>
      <c r="D198" s="872"/>
      <c r="E198" s="872"/>
      <c r="F198" s="872"/>
      <c r="G198" s="872"/>
      <c r="H198" s="872"/>
      <c r="I198" s="872"/>
      <c r="J198" s="872"/>
      <c r="K198" s="872"/>
      <c r="L198" s="892"/>
      <c r="M198" s="892"/>
      <c r="N198" s="892"/>
      <c r="O198" s="892"/>
      <c r="P198" s="892"/>
      <c r="Q198" s="892"/>
      <c r="R198" s="893"/>
      <c r="S198" s="877"/>
    </row>
    <row r="199" spans="2:19" s="647" customFormat="1" ht="66">
      <c r="B199" s="681" t="s">
        <v>1382</v>
      </c>
      <c r="C199" s="872"/>
      <c r="D199" s="872"/>
      <c r="E199" s="872"/>
      <c r="F199" s="872"/>
      <c r="G199" s="872"/>
      <c r="H199" s="872"/>
      <c r="I199" s="872"/>
      <c r="J199" s="872"/>
      <c r="K199" s="872"/>
      <c r="L199" s="892"/>
      <c r="M199" s="892"/>
      <c r="N199" s="892"/>
      <c r="O199" s="892"/>
      <c r="P199" s="892"/>
      <c r="Q199" s="892"/>
      <c r="R199" s="893"/>
      <c r="S199" s="877"/>
    </row>
    <row r="200" spans="2:19" s="647" customFormat="1" ht="33">
      <c r="B200" s="681" t="s">
        <v>1383</v>
      </c>
      <c r="C200" s="873"/>
      <c r="D200" s="873"/>
      <c r="E200" s="873"/>
      <c r="F200" s="873"/>
      <c r="G200" s="873"/>
      <c r="H200" s="873"/>
      <c r="I200" s="873"/>
      <c r="J200" s="873"/>
      <c r="K200" s="873"/>
      <c r="L200" s="892"/>
      <c r="M200" s="892"/>
      <c r="N200" s="892"/>
      <c r="O200" s="892"/>
      <c r="P200" s="892"/>
      <c r="Q200" s="892"/>
      <c r="R200" s="893"/>
      <c r="S200" s="877"/>
    </row>
    <row r="201" spans="2:19" s="647" customFormat="1" ht="16.5">
      <c r="B201" s="683" t="s">
        <v>21</v>
      </c>
      <c r="C201" s="683">
        <f t="shared" ref="C201:K201" si="13">SUM(C197:C200)</f>
        <v>242255000</v>
      </c>
      <c r="D201" s="683">
        <f t="shared" si="13"/>
        <v>249522650</v>
      </c>
      <c r="E201" s="683">
        <f t="shared" si="13"/>
        <v>257008329.5</v>
      </c>
      <c r="F201" s="683">
        <f t="shared" si="13"/>
        <v>264718579.38499999</v>
      </c>
      <c r="G201" s="683">
        <f t="shared" si="13"/>
        <v>272660136.76655</v>
      </c>
      <c r="H201" s="683">
        <f t="shared" si="13"/>
        <v>280839940.86954653</v>
      </c>
      <c r="I201" s="683">
        <f t="shared" si="13"/>
        <v>1567004636.5210967</v>
      </c>
      <c r="J201" s="683">
        <f t="shared" si="13"/>
        <v>1392935948</v>
      </c>
      <c r="K201" s="683">
        <f t="shared" si="13"/>
        <v>174068688.52109671</v>
      </c>
      <c r="L201" s="684"/>
      <c r="M201" s="684"/>
      <c r="N201" s="684"/>
      <c r="O201" s="684"/>
      <c r="P201" s="684"/>
      <c r="Q201" s="684"/>
      <c r="R201" s="684"/>
      <c r="S201" s="685"/>
    </row>
    <row r="202" spans="2:19" s="647" customFormat="1" ht="16.5">
      <c r="C202" s="674"/>
      <c r="D202" s="697">
        <v>941808560.23000002</v>
      </c>
      <c r="E202" s="697"/>
      <c r="I202" s="683" t="s">
        <v>2</v>
      </c>
      <c r="J202" s="701">
        <f>J201/I201</f>
        <v>0.88891629005798845</v>
      </c>
      <c r="K202" s="702">
        <f>K201/I201</f>
        <v>0.11108370994201153</v>
      </c>
      <c r="M202" s="688"/>
      <c r="N202" s="688"/>
      <c r="O202" s="689"/>
      <c r="R202" s="658"/>
      <c r="S202" s="658"/>
    </row>
    <row r="203" spans="2:19" s="647" customFormat="1" ht="16.5">
      <c r="C203" s="674"/>
      <c r="D203" s="697">
        <v>-107794641.23000002</v>
      </c>
      <c r="E203" s="697"/>
      <c r="I203" s="691">
        <f>J202+K202</f>
        <v>1</v>
      </c>
      <c r="J203" s="696"/>
      <c r="K203" s="696"/>
      <c r="L203" s="692"/>
      <c r="M203" s="692"/>
      <c r="N203" s="692"/>
      <c r="O203" s="692"/>
      <c r="P203" s="692"/>
      <c r="Q203" s="690"/>
      <c r="R203" s="676"/>
      <c r="S203" s="676"/>
    </row>
    <row r="204" spans="2:19" s="647" customFormat="1">
      <c r="B204" s="698"/>
      <c r="C204" s="698"/>
      <c r="D204" s="698"/>
      <c r="E204" s="698"/>
      <c r="F204" s="698"/>
      <c r="G204" s="698"/>
      <c r="H204" s="698"/>
      <c r="I204" s="698"/>
      <c r="J204" s="698"/>
      <c r="K204" s="698"/>
      <c r="L204" s="698"/>
      <c r="M204" s="698"/>
      <c r="N204" s="698"/>
      <c r="O204" s="654"/>
      <c r="P204" s="698"/>
      <c r="Q204" s="698"/>
      <c r="R204" s="698"/>
      <c r="S204" s="698"/>
    </row>
    <row r="205" spans="2:19" s="647" customFormat="1">
      <c r="B205" s="698"/>
      <c r="C205" s="698"/>
      <c r="D205" s="698"/>
      <c r="E205" s="698"/>
      <c r="F205" s="698"/>
      <c r="G205" s="698"/>
      <c r="H205" s="698"/>
      <c r="I205" s="698"/>
      <c r="J205" s="698"/>
      <c r="K205" s="698"/>
      <c r="L205" s="698"/>
      <c r="M205" s="698"/>
      <c r="N205" s="698"/>
      <c r="O205" s="654"/>
      <c r="P205" s="698"/>
      <c r="Q205" s="698"/>
      <c r="R205" s="698"/>
      <c r="S205" s="698"/>
    </row>
    <row r="206" spans="2:19" s="647" customFormat="1">
      <c r="B206" s="698"/>
      <c r="C206" s="698"/>
      <c r="D206" s="698"/>
      <c r="E206" s="698"/>
      <c r="F206" s="698"/>
      <c r="G206" s="698"/>
      <c r="H206" s="698"/>
      <c r="I206" s="698"/>
      <c r="J206" s="698"/>
      <c r="K206" s="698"/>
      <c r="L206" s="698"/>
      <c r="M206" s="698"/>
      <c r="N206" s="698"/>
      <c r="O206" s="654"/>
      <c r="P206" s="698"/>
      <c r="Q206" s="698"/>
      <c r="R206" s="698"/>
      <c r="S206" s="698"/>
    </row>
    <row r="207" spans="2:19" s="647" customFormat="1">
      <c r="B207" s="698"/>
      <c r="C207" s="698"/>
      <c r="D207" s="698"/>
      <c r="E207" s="698"/>
      <c r="F207" s="698"/>
      <c r="G207" s="698"/>
      <c r="H207" s="698"/>
      <c r="I207" s="698"/>
      <c r="J207" s="698"/>
      <c r="K207" s="698"/>
      <c r="L207" s="698"/>
      <c r="M207" s="698"/>
      <c r="N207" s="698"/>
      <c r="O207" s="654"/>
      <c r="P207" s="698"/>
      <c r="Q207" s="698"/>
      <c r="R207" s="698"/>
      <c r="S207" s="698"/>
    </row>
    <row r="208" spans="2:19" s="647" customFormat="1">
      <c r="B208" s="698"/>
      <c r="C208" s="698"/>
      <c r="D208" s="698"/>
      <c r="E208" s="698"/>
      <c r="F208" s="698"/>
      <c r="G208" s="698"/>
      <c r="H208" s="698"/>
      <c r="I208" s="698"/>
      <c r="J208" s="698"/>
      <c r="K208" s="698"/>
      <c r="L208" s="698"/>
      <c r="M208" s="698"/>
      <c r="N208" s="698"/>
      <c r="O208" s="654"/>
      <c r="P208" s="698"/>
      <c r="Q208" s="698"/>
      <c r="R208" s="698"/>
      <c r="S208" s="698"/>
    </row>
    <row r="209" spans="2:19" s="647" customFormat="1">
      <c r="B209" s="698"/>
      <c r="C209" s="698"/>
      <c r="D209" s="698"/>
      <c r="E209" s="698"/>
      <c r="F209" s="698"/>
      <c r="G209" s="698"/>
      <c r="H209" s="698"/>
      <c r="I209" s="698"/>
      <c r="J209" s="698"/>
      <c r="K209" s="698"/>
      <c r="L209" s="698"/>
      <c r="M209" s="698"/>
      <c r="N209" s="698"/>
      <c r="O209" s="654"/>
      <c r="P209" s="698"/>
      <c r="Q209" s="698"/>
      <c r="R209" s="698"/>
      <c r="S209" s="698"/>
    </row>
    <row r="210" spans="2:19" s="647" customFormat="1">
      <c r="B210" s="698"/>
      <c r="C210" s="698"/>
      <c r="D210" s="698"/>
      <c r="E210" s="698"/>
      <c r="F210" s="698"/>
      <c r="G210" s="698"/>
      <c r="H210" s="698"/>
      <c r="I210" s="698"/>
      <c r="J210" s="698"/>
      <c r="K210" s="698"/>
      <c r="L210" s="698"/>
      <c r="M210" s="698"/>
      <c r="N210" s="698"/>
      <c r="O210" s="654"/>
      <c r="P210" s="698"/>
      <c r="Q210" s="698"/>
      <c r="R210" s="698"/>
      <c r="S210" s="698"/>
    </row>
    <row r="211" spans="2:19" s="647" customFormat="1">
      <c r="B211" s="698"/>
      <c r="C211" s="698"/>
      <c r="D211" s="698"/>
      <c r="E211" s="698"/>
      <c r="F211" s="698"/>
      <c r="G211" s="698"/>
      <c r="H211" s="698"/>
      <c r="I211" s="698"/>
      <c r="J211" s="698"/>
      <c r="K211" s="698"/>
      <c r="L211" s="698"/>
      <c r="M211" s="698"/>
      <c r="N211" s="698"/>
      <c r="O211" s="654"/>
      <c r="P211" s="698"/>
      <c r="Q211" s="698"/>
      <c r="R211" s="698"/>
      <c r="S211" s="698"/>
    </row>
    <row r="212" spans="2:19" s="647" customFormat="1">
      <c r="B212" s="698"/>
      <c r="C212" s="698"/>
      <c r="D212" s="698"/>
      <c r="E212" s="698"/>
      <c r="F212" s="698"/>
      <c r="G212" s="698"/>
      <c r="H212" s="698"/>
      <c r="I212" s="698"/>
      <c r="J212" s="698"/>
      <c r="K212" s="698"/>
      <c r="L212" s="698"/>
      <c r="M212" s="698"/>
      <c r="N212" s="698"/>
      <c r="O212" s="654"/>
      <c r="P212" s="698"/>
      <c r="Q212" s="698"/>
      <c r="R212" s="698"/>
      <c r="S212" s="698"/>
    </row>
    <row r="213" spans="2:19" s="647" customFormat="1">
      <c r="B213" s="698"/>
      <c r="C213" s="698"/>
      <c r="D213" s="698"/>
      <c r="E213" s="698"/>
      <c r="F213" s="698"/>
      <c r="G213" s="698"/>
      <c r="H213" s="698"/>
      <c r="I213" s="698"/>
      <c r="J213" s="698"/>
      <c r="K213" s="698"/>
      <c r="L213" s="698"/>
      <c r="M213" s="698"/>
      <c r="N213" s="698"/>
      <c r="O213" s="654"/>
      <c r="P213" s="698"/>
      <c r="Q213" s="698"/>
      <c r="R213" s="698"/>
      <c r="S213" s="698"/>
    </row>
    <row r="214" spans="2:19" s="647" customFormat="1">
      <c r="B214" s="698"/>
      <c r="C214" s="698"/>
      <c r="D214" s="698"/>
      <c r="E214" s="698"/>
      <c r="F214" s="698"/>
      <c r="G214" s="698"/>
      <c r="H214" s="698"/>
      <c r="I214" s="698"/>
      <c r="J214" s="698"/>
      <c r="K214" s="698"/>
      <c r="L214" s="698"/>
      <c r="M214" s="698"/>
      <c r="N214" s="698"/>
      <c r="O214" s="654"/>
      <c r="P214" s="698"/>
      <c r="Q214" s="698"/>
      <c r="R214" s="698"/>
      <c r="S214" s="698"/>
    </row>
    <row r="215" spans="2:19" s="647" customFormat="1">
      <c r="B215" s="698"/>
      <c r="C215" s="698"/>
      <c r="D215" s="698"/>
      <c r="E215" s="698"/>
      <c r="F215" s="698"/>
      <c r="G215" s="698"/>
      <c r="H215" s="698"/>
      <c r="I215" s="698"/>
      <c r="J215" s="698"/>
      <c r="K215" s="698"/>
      <c r="L215" s="698"/>
      <c r="M215" s="698"/>
      <c r="N215" s="698"/>
      <c r="O215" s="654"/>
      <c r="P215" s="698"/>
      <c r="Q215" s="698"/>
      <c r="R215" s="698"/>
      <c r="S215" s="698"/>
    </row>
    <row r="216" spans="2:19" s="647" customFormat="1">
      <c r="B216" s="698"/>
      <c r="C216" s="698"/>
      <c r="D216" s="698"/>
      <c r="E216" s="698"/>
      <c r="F216" s="698"/>
      <c r="G216" s="698"/>
      <c r="H216" s="698"/>
      <c r="I216" s="698"/>
      <c r="J216" s="698"/>
      <c r="K216" s="698"/>
      <c r="L216" s="698"/>
      <c r="M216" s="698"/>
      <c r="N216" s="698"/>
      <c r="O216" s="654"/>
      <c r="P216" s="698"/>
      <c r="Q216" s="698"/>
      <c r="R216" s="698"/>
      <c r="S216" s="698"/>
    </row>
    <row r="217" spans="2:19" s="647" customFormat="1">
      <c r="B217" s="698"/>
      <c r="C217" s="698"/>
      <c r="D217" s="698"/>
      <c r="E217" s="698"/>
      <c r="F217" s="698"/>
      <c r="G217" s="698"/>
      <c r="H217" s="698"/>
      <c r="I217" s="698"/>
      <c r="J217" s="698"/>
      <c r="K217" s="698"/>
      <c r="L217" s="698"/>
      <c r="M217" s="698"/>
      <c r="N217" s="698"/>
      <c r="O217" s="654"/>
      <c r="P217" s="698"/>
      <c r="Q217" s="698"/>
      <c r="R217" s="698"/>
      <c r="S217" s="698"/>
    </row>
    <row r="218" spans="2:19" s="647" customFormat="1">
      <c r="B218" s="698"/>
      <c r="C218" s="698"/>
      <c r="D218" s="698"/>
      <c r="E218" s="698"/>
      <c r="F218" s="698"/>
      <c r="G218" s="698"/>
      <c r="H218" s="698"/>
      <c r="I218" s="698"/>
      <c r="J218" s="698"/>
      <c r="K218" s="698"/>
      <c r="L218" s="698"/>
      <c r="M218" s="698"/>
      <c r="N218" s="698"/>
      <c r="O218" s="654"/>
      <c r="P218" s="698"/>
      <c r="Q218" s="698"/>
      <c r="R218" s="698"/>
      <c r="S218" s="698"/>
    </row>
    <row r="219" spans="2:19" s="647" customFormat="1">
      <c r="B219" s="698"/>
      <c r="C219" s="698"/>
      <c r="D219" s="698"/>
      <c r="E219" s="698"/>
      <c r="F219" s="698"/>
      <c r="G219" s="698"/>
      <c r="H219" s="698"/>
      <c r="I219" s="698"/>
      <c r="J219" s="698"/>
      <c r="K219" s="698"/>
      <c r="L219" s="698"/>
      <c r="M219" s="698"/>
      <c r="N219" s="698"/>
      <c r="O219" s="654"/>
      <c r="P219" s="698"/>
      <c r="Q219" s="698"/>
      <c r="R219" s="698"/>
      <c r="S219" s="698"/>
    </row>
    <row r="220" spans="2:19" s="647" customFormat="1">
      <c r="B220" s="698"/>
      <c r="C220" s="698"/>
      <c r="D220" s="698"/>
      <c r="E220" s="698"/>
      <c r="F220" s="698"/>
      <c r="G220" s="698"/>
      <c r="H220" s="698"/>
      <c r="I220" s="698"/>
      <c r="J220" s="698"/>
      <c r="K220" s="698"/>
      <c r="L220" s="698"/>
      <c r="M220" s="698"/>
      <c r="N220" s="698"/>
      <c r="O220" s="654"/>
      <c r="P220" s="698"/>
      <c r="Q220" s="698"/>
      <c r="R220" s="698"/>
      <c r="S220" s="698"/>
    </row>
    <row r="221" spans="2:19" s="647" customFormat="1">
      <c r="B221" s="698"/>
      <c r="C221" s="698"/>
      <c r="D221" s="698"/>
      <c r="E221" s="698"/>
      <c r="F221" s="698"/>
      <c r="G221" s="698"/>
      <c r="H221" s="698"/>
      <c r="I221" s="698"/>
      <c r="J221" s="698"/>
      <c r="K221" s="698"/>
      <c r="L221" s="698"/>
      <c r="M221" s="698"/>
      <c r="N221" s="698"/>
      <c r="O221" s="654"/>
      <c r="P221" s="698"/>
      <c r="Q221" s="698"/>
      <c r="R221" s="698"/>
      <c r="S221" s="698"/>
    </row>
    <row r="222" spans="2:19" s="647" customFormat="1">
      <c r="B222" s="698"/>
      <c r="C222" s="698"/>
      <c r="D222" s="698"/>
      <c r="E222" s="698"/>
      <c r="F222" s="698"/>
      <c r="G222" s="698"/>
      <c r="H222" s="698"/>
      <c r="I222" s="698"/>
      <c r="J222" s="698"/>
      <c r="K222" s="698"/>
      <c r="L222" s="698"/>
      <c r="M222" s="698"/>
      <c r="N222" s="698"/>
      <c r="O222" s="654"/>
      <c r="P222" s="698"/>
      <c r="Q222" s="698"/>
      <c r="R222" s="698"/>
      <c r="S222" s="698"/>
    </row>
    <row r="223" spans="2:19" s="647" customFormat="1">
      <c r="B223" s="698"/>
      <c r="C223" s="698"/>
      <c r="D223" s="698"/>
      <c r="E223" s="698"/>
      <c r="F223" s="698"/>
      <c r="G223" s="698"/>
      <c r="H223" s="698"/>
      <c r="I223" s="698"/>
      <c r="J223" s="698"/>
      <c r="K223" s="698"/>
      <c r="L223" s="698"/>
      <c r="M223" s="698"/>
      <c r="N223" s="698"/>
      <c r="O223" s="654"/>
      <c r="P223" s="698"/>
      <c r="Q223" s="698"/>
      <c r="R223" s="698"/>
      <c r="S223" s="698"/>
    </row>
    <row r="224" spans="2:19" s="647" customFormat="1">
      <c r="B224" s="698"/>
      <c r="C224" s="698"/>
      <c r="D224" s="698"/>
      <c r="E224" s="698"/>
      <c r="F224" s="698"/>
      <c r="G224" s="698"/>
      <c r="H224" s="698"/>
      <c r="I224" s="698"/>
      <c r="J224" s="698"/>
      <c r="K224" s="698"/>
      <c r="L224" s="698"/>
      <c r="M224" s="698"/>
      <c r="N224" s="698"/>
      <c r="O224" s="654"/>
      <c r="P224" s="698"/>
      <c r="Q224" s="698"/>
      <c r="R224" s="698"/>
      <c r="S224" s="698"/>
    </row>
    <row r="225" spans="2:19" s="647" customFormat="1">
      <c r="B225" s="698"/>
      <c r="C225" s="698"/>
      <c r="D225" s="698"/>
      <c r="E225" s="698"/>
      <c r="F225" s="698"/>
      <c r="G225" s="698"/>
      <c r="H225" s="698"/>
      <c r="I225" s="698"/>
      <c r="J225" s="698"/>
      <c r="K225" s="698"/>
      <c r="L225" s="698"/>
      <c r="M225" s="698"/>
      <c r="N225" s="698"/>
      <c r="O225" s="654"/>
      <c r="P225" s="698"/>
      <c r="Q225" s="698"/>
      <c r="R225" s="698"/>
      <c r="S225" s="698"/>
    </row>
    <row r="226" spans="2:19" s="647" customFormat="1">
      <c r="B226" s="698"/>
      <c r="C226" s="698"/>
      <c r="D226" s="698"/>
      <c r="E226" s="698"/>
      <c r="F226" s="698"/>
      <c r="G226" s="698"/>
      <c r="H226" s="698"/>
      <c r="I226" s="698"/>
      <c r="J226" s="698"/>
      <c r="K226" s="698"/>
      <c r="L226" s="698"/>
      <c r="M226" s="698"/>
      <c r="N226" s="698"/>
      <c r="O226" s="654"/>
      <c r="P226" s="698"/>
      <c r="Q226" s="698"/>
      <c r="R226" s="698"/>
      <c r="S226" s="698"/>
    </row>
    <row r="227" spans="2:19" s="647" customFormat="1">
      <c r="B227" s="698"/>
      <c r="C227" s="698"/>
      <c r="D227" s="698"/>
      <c r="E227" s="698"/>
      <c r="F227" s="698"/>
      <c r="G227" s="698"/>
      <c r="H227" s="698"/>
      <c r="I227" s="698"/>
      <c r="J227" s="698"/>
      <c r="K227" s="698"/>
      <c r="L227" s="698"/>
      <c r="M227" s="698"/>
      <c r="N227" s="698"/>
      <c r="O227" s="654"/>
      <c r="P227" s="698"/>
      <c r="Q227" s="698"/>
      <c r="R227" s="698"/>
      <c r="S227" s="698"/>
    </row>
    <row r="228" spans="2:19" s="647" customFormat="1">
      <c r="B228" s="698"/>
      <c r="C228" s="698"/>
      <c r="D228" s="698"/>
      <c r="E228" s="698"/>
      <c r="F228" s="698"/>
      <c r="G228" s="698"/>
      <c r="H228" s="698"/>
      <c r="I228" s="698"/>
      <c r="J228" s="698"/>
      <c r="K228" s="698"/>
      <c r="L228" s="698"/>
      <c r="M228" s="698"/>
      <c r="N228" s="698"/>
      <c r="O228" s="654"/>
      <c r="P228" s="698"/>
      <c r="Q228" s="698"/>
      <c r="R228" s="698"/>
      <c r="S228" s="698"/>
    </row>
    <row r="229" spans="2:19" s="647" customFormat="1">
      <c r="B229" s="698"/>
      <c r="C229" s="698"/>
      <c r="D229" s="698"/>
      <c r="E229" s="698"/>
      <c r="F229" s="698"/>
      <c r="G229" s="698"/>
      <c r="H229" s="698"/>
      <c r="I229" s="698"/>
      <c r="J229" s="698"/>
      <c r="K229" s="698"/>
      <c r="L229" s="698"/>
      <c r="M229" s="698"/>
      <c r="N229" s="698"/>
      <c r="O229" s="654"/>
      <c r="P229" s="698"/>
      <c r="Q229" s="698"/>
      <c r="R229" s="698"/>
      <c r="S229" s="698"/>
    </row>
    <row r="230" spans="2:19" s="647" customFormat="1">
      <c r="B230" s="698"/>
      <c r="C230" s="698"/>
      <c r="D230" s="698"/>
      <c r="E230" s="698"/>
      <c r="F230" s="698"/>
      <c r="G230" s="698"/>
      <c r="H230" s="698"/>
      <c r="I230" s="698"/>
      <c r="J230" s="698"/>
      <c r="K230" s="698"/>
      <c r="L230" s="698"/>
      <c r="M230" s="698"/>
      <c r="N230" s="698"/>
      <c r="O230" s="654"/>
      <c r="P230" s="698"/>
      <c r="Q230" s="698"/>
      <c r="R230" s="698"/>
      <c r="S230" s="698"/>
    </row>
    <row r="231" spans="2:19" s="647" customFormat="1">
      <c r="B231" s="698"/>
      <c r="C231" s="698"/>
      <c r="D231" s="698"/>
      <c r="E231" s="698"/>
      <c r="F231" s="698"/>
      <c r="G231" s="698"/>
      <c r="H231" s="698"/>
      <c r="I231" s="698"/>
      <c r="J231" s="698"/>
      <c r="K231" s="698"/>
      <c r="L231" s="698"/>
      <c r="M231" s="698"/>
      <c r="N231" s="698"/>
      <c r="O231" s="654"/>
      <c r="P231" s="698"/>
      <c r="Q231" s="698"/>
      <c r="R231" s="698"/>
      <c r="S231" s="698"/>
    </row>
    <row r="232" spans="2:19" s="647" customFormat="1">
      <c r="B232" s="698"/>
      <c r="C232" s="698"/>
      <c r="D232" s="698"/>
      <c r="E232" s="698"/>
      <c r="F232" s="698"/>
      <c r="G232" s="698"/>
      <c r="H232" s="698"/>
      <c r="I232" s="698"/>
      <c r="J232" s="698"/>
      <c r="K232" s="698"/>
      <c r="L232" s="698"/>
      <c r="M232" s="698"/>
      <c r="N232" s="698"/>
      <c r="O232" s="654"/>
      <c r="P232" s="698"/>
      <c r="Q232" s="698"/>
      <c r="R232" s="698"/>
      <c r="S232" s="698"/>
    </row>
    <row r="233" spans="2:19" s="647" customFormat="1">
      <c r="B233" s="698"/>
      <c r="C233" s="698"/>
      <c r="D233" s="698"/>
      <c r="E233" s="698"/>
      <c r="F233" s="698"/>
      <c r="G233" s="698"/>
      <c r="H233" s="698"/>
      <c r="I233" s="698"/>
      <c r="J233" s="698"/>
      <c r="K233" s="698"/>
      <c r="L233" s="698"/>
      <c r="M233" s="698"/>
      <c r="N233" s="698"/>
      <c r="O233" s="654"/>
      <c r="P233" s="698"/>
      <c r="Q233" s="698"/>
      <c r="R233" s="698"/>
      <c r="S233" s="698"/>
    </row>
    <row r="234" spans="2:19" s="647" customFormat="1">
      <c r="B234" s="698"/>
      <c r="C234" s="698"/>
      <c r="D234" s="698"/>
      <c r="E234" s="698"/>
      <c r="F234" s="698"/>
      <c r="G234" s="698"/>
      <c r="H234" s="698"/>
      <c r="I234" s="698"/>
      <c r="J234" s="698"/>
      <c r="K234" s="698"/>
      <c r="L234" s="698"/>
      <c r="M234" s="698"/>
      <c r="N234" s="698"/>
      <c r="O234" s="654"/>
      <c r="P234" s="698"/>
      <c r="Q234" s="698"/>
      <c r="R234" s="698"/>
      <c r="S234" s="698"/>
    </row>
    <row r="235" spans="2:19" s="647" customFormat="1">
      <c r="B235" s="698"/>
      <c r="C235" s="698"/>
      <c r="D235" s="698"/>
      <c r="E235" s="698"/>
      <c r="F235" s="698"/>
      <c r="G235" s="698"/>
      <c r="H235" s="698"/>
      <c r="I235" s="698"/>
      <c r="J235" s="698"/>
      <c r="K235" s="698"/>
      <c r="L235" s="698"/>
      <c r="M235" s="698"/>
      <c r="N235" s="698"/>
      <c r="O235" s="654"/>
      <c r="P235" s="698"/>
      <c r="Q235" s="698"/>
      <c r="R235" s="698"/>
      <c r="S235" s="698"/>
    </row>
    <row r="236" spans="2:19" s="647" customFormat="1">
      <c r="B236" s="698"/>
      <c r="C236" s="698"/>
      <c r="D236" s="698"/>
      <c r="E236" s="698"/>
      <c r="F236" s="698"/>
      <c r="G236" s="698"/>
      <c r="H236" s="698"/>
      <c r="I236" s="698"/>
      <c r="J236" s="698"/>
      <c r="K236" s="698"/>
      <c r="L236" s="698"/>
      <c r="M236" s="698"/>
      <c r="N236" s="698"/>
      <c r="O236" s="654"/>
      <c r="P236" s="698"/>
      <c r="Q236" s="698"/>
      <c r="R236" s="698"/>
      <c r="S236" s="698"/>
    </row>
    <row r="237" spans="2:19" s="647" customFormat="1">
      <c r="B237" s="698"/>
      <c r="C237" s="698"/>
      <c r="D237" s="698"/>
      <c r="E237" s="698"/>
      <c r="F237" s="698"/>
      <c r="G237" s="698"/>
      <c r="H237" s="698"/>
      <c r="I237" s="698"/>
      <c r="J237" s="698"/>
      <c r="K237" s="698"/>
      <c r="L237" s="698"/>
      <c r="M237" s="698"/>
      <c r="N237" s="698"/>
      <c r="O237" s="654"/>
      <c r="P237" s="698"/>
      <c r="Q237" s="698"/>
      <c r="R237" s="698"/>
      <c r="S237" s="698"/>
    </row>
    <row r="238" spans="2:19" s="647" customFormat="1">
      <c r="B238" s="698"/>
      <c r="C238" s="698"/>
      <c r="D238" s="698"/>
      <c r="E238" s="698"/>
      <c r="F238" s="698"/>
      <c r="G238" s="698"/>
      <c r="H238" s="698"/>
      <c r="I238" s="698"/>
      <c r="J238" s="698"/>
      <c r="K238" s="698"/>
      <c r="L238" s="698"/>
      <c r="M238" s="698"/>
      <c r="N238" s="698"/>
      <c r="O238" s="654"/>
      <c r="P238" s="698"/>
      <c r="Q238" s="698"/>
      <c r="R238" s="698"/>
      <c r="S238" s="698"/>
    </row>
    <row r="239" spans="2:19" s="647" customFormat="1">
      <c r="B239" s="698"/>
      <c r="C239" s="698"/>
      <c r="D239" s="698"/>
      <c r="E239" s="698"/>
      <c r="F239" s="698"/>
      <c r="G239" s="698"/>
      <c r="H239" s="698"/>
      <c r="I239" s="698"/>
      <c r="J239" s="698"/>
      <c r="K239" s="698"/>
      <c r="L239" s="698"/>
      <c r="M239" s="698"/>
      <c r="N239" s="698"/>
      <c r="O239" s="654"/>
      <c r="P239" s="698"/>
      <c r="Q239" s="698"/>
      <c r="R239" s="698"/>
      <c r="S239" s="698"/>
    </row>
    <row r="240" spans="2:19" s="647" customFormat="1">
      <c r="B240" s="698"/>
      <c r="C240" s="698"/>
      <c r="D240" s="698"/>
      <c r="E240" s="698"/>
      <c r="F240" s="698"/>
      <c r="G240" s="698"/>
      <c r="H240" s="698"/>
      <c r="I240" s="698"/>
      <c r="J240" s="698"/>
      <c r="K240" s="698"/>
      <c r="L240" s="698"/>
      <c r="M240" s="698"/>
      <c r="N240" s="698"/>
      <c r="O240" s="654"/>
      <c r="P240" s="698"/>
      <c r="Q240" s="698"/>
      <c r="R240" s="698"/>
      <c r="S240" s="698"/>
    </row>
    <row r="241" spans="2:19" s="647" customFormat="1">
      <c r="B241" s="703"/>
      <c r="C241" s="703"/>
      <c r="D241" s="703"/>
      <c r="E241" s="703"/>
      <c r="F241" s="703"/>
      <c r="G241" s="703"/>
      <c r="H241" s="703"/>
      <c r="I241" s="703"/>
      <c r="J241" s="703"/>
      <c r="K241" s="703"/>
      <c r="L241" s="703"/>
      <c r="M241" s="703"/>
      <c r="N241" s="703"/>
      <c r="O241" s="654"/>
      <c r="P241" s="703"/>
      <c r="Q241" s="703"/>
      <c r="R241" s="703"/>
      <c r="S241" s="703"/>
    </row>
    <row r="242" spans="2:19" s="647" customFormat="1">
      <c r="B242" s="703"/>
      <c r="C242" s="703"/>
      <c r="D242" s="703"/>
      <c r="E242" s="703"/>
      <c r="F242" s="703"/>
      <c r="G242" s="703"/>
      <c r="H242" s="703"/>
      <c r="I242" s="703"/>
      <c r="J242" s="703"/>
      <c r="K242" s="703"/>
      <c r="L242" s="703"/>
      <c r="M242" s="703"/>
      <c r="N242" s="703"/>
      <c r="O242" s="654"/>
      <c r="P242" s="703"/>
      <c r="Q242" s="703"/>
      <c r="R242" s="703"/>
      <c r="S242" s="703"/>
    </row>
    <row r="243" spans="2:19" s="647" customFormat="1">
      <c r="B243" s="703"/>
      <c r="C243" s="703"/>
      <c r="D243" s="703"/>
      <c r="E243" s="703"/>
      <c r="F243" s="703"/>
      <c r="G243" s="703"/>
      <c r="H243" s="703"/>
      <c r="I243" s="703"/>
      <c r="J243" s="703"/>
      <c r="K243" s="703"/>
      <c r="L243" s="703"/>
      <c r="M243" s="703"/>
      <c r="N243" s="703"/>
      <c r="O243" s="654"/>
      <c r="P243" s="703"/>
      <c r="Q243" s="703"/>
      <c r="R243" s="703"/>
      <c r="S243" s="703"/>
    </row>
    <row r="244" spans="2:19" s="647" customFormat="1">
      <c r="B244" s="703"/>
      <c r="C244" s="703"/>
      <c r="D244" s="703"/>
      <c r="E244" s="703"/>
      <c r="F244" s="703"/>
      <c r="G244" s="703"/>
      <c r="H244" s="703"/>
      <c r="I244" s="703"/>
      <c r="J244" s="703"/>
      <c r="K244" s="703"/>
      <c r="L244" s="703"/>
      <c r="M244" s="703"/>
      <c r="N244" s="703"/>
      <c r="O244" s="654"/>
      <c r="P244" s="703"/>
      <c r="Q244" s="703"/>
      <c r="R244" s="703"/>
      <c r="S244" s="703"/>
    </row>
    <row r="245" spans="2:19" s="647" customFormat="1">
      <c r="B245" s="703"/>
      <c r="C245" s="703"/>
      <c r="D245" s="703"/>
      <c r="E245" s="703"/>
      <c r="F245" s="703"/>
      <c r="G245" s="703"/>
      <c r="H245" s="703"/>
      <c r="I245" s="703"/>
      <c r="J245" s="703"/>
      <c r="K245" s="703"/>
      <c r="L245" s="703"/>
      <c r="M245" s="703"/>
      <c r="N245" s="703"/>
      <c r="O245" s="654"/>
      <c r="P245" s="703"/>
      <c r="Q245" s="703"/>
      <c r="R245" s="703"/>
      <c r="S245" s="703"/>
    </row>
    <row r="246" spans="2:19" s="647" customFormat="1">
      <c r="B246" s="703"/>
      <c r="C246" s="703"/>
      <c r="D246" s="703"/>
      <c r="E246" s="703"/>
      <c r="F246" s="703"/>
      <c r="G246" s="703"/>
      <c r="H246" s="703"/>
      <c r="I246" s="703"/>
      <c r="J246" s="703"/>
      <c r="K246" s="703"/>
      <c r="L246" s="703"/>
      <c r="M246" s="703"/>
      <c r="N246" s="703"/>
      <c r="O246" s="654"/>
      <c r="P246" s="703"/>
      <c r="Q246" s="703"/>
      <c r="R246" s="703"/>
      <c r="S246" s="703"/>
    </row>
    <row r="247" spans="2:19" s="647" customFormat="1">
      <c r="B247" s="703"/>
      <c r="C247" s="703"/>
      <c r="D247" s="703"/>
      <c r="E247" s="703"/>
      <c r="F247" s="703"/>
      <c r="G247" s="703"/>
      <c r="H247" s="703"/>
      <c r="I247" s="703"/>
      <c r="J247" s="703"/>
      <c r="K247" s="703"/>
      <c r="L247" s="703"/>
      <c r="M247" s="703"/>
      <c r="N247" s="703"/>
      <c r="O247" s="654"/>
      <c r="P247" s="703"/>
      <c r="Q247" s="703"/>
      <c r="R247" s="703"/>
      <c r="S247" s="703"/>
    </row>
    <row r="248" spans="2:19" s="647" customFormat="1">
      <c r="B248" s="703"/>
      <c r="C248" s="703"/>
      <c r="D248" s="703"/>
      <c r="E248" s="703"/>
      <c r="F248" s="703"/>
      <c r="G248" s="703"/>
      <c r="H248" s="703"/>
      <c r="I248" s="703"/>
      <c r="J248" s="703"/>
      <c r="K248" s="703"/>
      <c r="L248" s="703"/>
      <c r="M248" s="703"/>
      <c r="N248" s="703"/>
      <c r="O248" s="654"/>
      <c r="P248" s="703"/>
      <c r="Q248" s="703"/>
      <c r="R248" s="703"/>
      <c r="S248" s="703"/>
    </row>
    <row r="249" spans="2:19" s="647" customFormat="1">
      <c r="B249" s="703"/>
      <c r="C249" s="703"/>
      <c r="D249" s="703"/>
      <c r="E249" s="703"/>
      <c r="F249" s="703"/>
      <c r="G249" s="703"/>
      <c r="H249" s="703"/>
      <c r="I249" s="703"/>
      <c r="J249" s="703"/>
      <c r="K249" s="703"/>
      <c r="L249" s="703"/>
      <c r="M249" s="703"/>
      <c r="N249" s="703"/>
      <c r="O249" s="654"/>
      <c r="P249" s="703"/>
      <c r="Q249" s="703"/>
      <c r="R249" s="703"/>
      <c r="S249" s="703"/>
    </row>
    <row r="250" spans="2:19" s="647" customFormat="1">
      <c r="B250" s="703"/>
      <c r="C250" s="703"/>
      <c r="D250" s="703"/>
      <c r="E250" s="703"/>
      <c r="F250" s="703"/>
      <c r="G250" s="703"/>
      <c r="H250" s="703"/>
      <c r="I250" s="703"/>
      <c r="J250" s="703"/>
      <c r="K250" s="703"/>
      <c r="L250" s="703"/>
      <c r="M250" s="703"/>
      <c r="N250" s="703"/>
      <c r="O250" s="654"/>
      <c r="P250" s="703"/>
      <c r="Q250" s="703"/>
      <c r="R250" s="703"/>
      <c r="S250" s="703"/>
    </row>
    <row r="251" spans="2:19" s="647" customFormat="1">
      <c r="B251" s="703"/>
      <c r="C251" s="703"/>
      <c r="D251" s="703"/>
      <c r="E251" s="703"/>
      <c r="F251" s="703"/>
      <c r="G251" s="703"/>
      <c r="H251" s="703"/>
      <c r="I251" s="703"/>
      <c r="J251" s="703"/>
      <c r="K251" s="703"/>
      <c r="L251" s="703"/>
      <c r="M251" s="703"/>
      <c r="N251" s="703"/>
      <c r="O251" s="654"/>
      <c r="P251" s="703"/>
      <c r="Q251" s="703"/>
      <c r="R251" s="703"/>
      <c r="S251" s="703"/>
    </row>
    <row r="252" spans="2:19" s="647" customFormat="1">
      <c r="B252" s="703"/>
      <c r="C252" s="703"/>
      <c r="D252" s="703"/>
      <c r="E252" s="703"/>
      <c r="F252" s="703"/>
      <c r="G252" s="703"/>
      <c r="H252" s="703"/>
      <c r="I252" s="703"/>
      <c r="J252" s="703"/>
      <c r="K252" s="703"/>
      <c r="L252" s="703"/>
      <c r="M252" s="703"/>
      <c r="N252" s="703"/>
      <c r="O252" s="654"/>
      <c r="P252" s="703"/>
      <c r="Q252" s="703"/>
      <c r="R252" s="703"/>
      <c r="S252" s="703"/>
    </row>
    <row r="253" spans="2:19" s="647" customFormat="1">
      <c r="B253" s="703"/>
      <c r="C253" s="703"/>
      <c r="D253" s="703"/>
      <c r="E253" s="703"/>
      <c r="F253" s="703"/>
      <c r="G253" s="703"/>
      <c r="H253" s="703"/>
      <c r="I253" s="703"/>
      <c r="J253" s="703"/>
      <c r="K253" s="703"/>
      <c r="L253" s="703"/>
      <c r="M253" s="703"/>
      <c r="N253" s="703"/>
      <c r="O253" s="654"/>
      <c r="P253" s="703"/>
      <c r="Q253" s="703"/>
      <c r="R253" s="703"/>
      <c r="S253" s="703"/>
    </row>
    <row r="254" spans="2:19" s="647" customFormat="1">
      <c r="B254" s="703"/>
      <c r="C254" s="703"/>
      <c r="D254" s="703"/>
      <c r="E254" s="703"/>
      <c r="F254" s="703"/>
      <c r="G254" s="703"/>
      <c r="H254" s="703"/>
      <c r="I254" s="703"/>
      <c r="J254" s="703"/>
      <c r="K254" s="703"/>
      <c r="L254" s="703"/>
      <c r="M254" s="703"/>
      <c r="N254" s="703"/>
      <c r="O254" s="654"/>
      <c r="P254" s="703"/>
      <c r="Q254" s="703"/>
      <c r="R254" s="703"/>
      <c r="S254" s="703"/>
    </row>
    <row r="255" spans="2:19" s="647" customFormat="1">
      <c r="B255" s="703"/>
      <c r="C255" s="703"/>
      <c r="D255" s="703"/>
      <c r="E255" s="703"/>
      <c r="F255" s="703"/>
      <c r="G255" s="703"/>
      <c r="H255" s="703"/>
      <c r="I255" s="703"/>
      <c r="J255" s="703"/>
      <c r="K255" s="703"/>
      <c r="L255" s="703"/>
      <c r="M255" s="703"/>
      <c r="N255" s="703"/>
      <c r="O255" s="654"/>
      <c r="P255" s="703"/>
      <c r="Q255" s="703"/>
      <c r="R255" s="703"/>
      <c r="S255" s="703"/>
    </row>
    <row r="256" spans="2:19" s="647" customFormat="1">
      <c r="B256" s="703"/>
      <c r="C256" s="703"/>
      <c r="D256" s="703"/>
      <c r="E256" s="703"/>
      <c r="F256" s="703"/>
      <c r="G256" s="703"/>
      <c r="H256" s="703"/>
      <c r="I256" s="703"/>
      <c r="J256" s="703"/>
      <c r="K256" s="703"/>
      <c r="L256" s="703"/>
      <c r="M256" s="703"/>
      <c r="N256" s="703"/>
      <c r="O256" s="654"/>
      <c r="P256" s="703"/>
      <c r="Q256" s="703"/>
      <c r="R256" s="703"/>
      <c r="S256" s="703"/>
    </row>
    <row r="257" spans="2:19" s="647" customFormat="1">
      <c r="B257" s="703"/>
      <c r="C257" s="703"/>
      <c r="D257" s="703"/>
      <c r="E257" s="703"/>
      <c r="F257" s="703"/>
      <c r="G257" s="703"/>
      <c r="H257" s="703"/>
      <c r="I257" s="703"/>
      <c r="J257" s="703"/>
      <c r="K257" s="703"/>
      <c r="L257" s="703"/>
      <c r="M257" s="703"/>
      <c r="N257" s="703"/>
      <c r="O257" s="654"/>
      <c r="P257" s="703"/>
      <c r="Q257" s="703"/>
      <c r="R257" s="703"/>
      <c r="S257" s="703"/>
    </row>
    <row r="258" spans="2:19" s="647" customFormat="1">
      <c r="B258" s="703"/>
      <c r="C258" s="703"/>
      <c r="D258" s="703"/>
      <c r="E258" s="703"/>
      <c r="F258" s="703"/>
      <c r="G258" s="703"/>
      <c r="H258" s="703"/>
      <c r="I258" s="703"/>
      <c r="J258" s="703"/>
      <c r="K258" s="703"/>
      <c r="L258" s="703"/>
      <c r="M258" s="703"/>
      <c r="N258" s="703"/>
      <c r="O258" s="654"/>
      <c r="P258" s="703"/>
      <c r="Q258" s="703"/>
      <c r="R258" s="703"/>
      <c r="S258" s="703"/>
    </row>
    <row r="259" spans="2:19" s="647" customFormat="1">
      <c r="B259" s="703"/>
      <c r="C259" s="703"/>
      <c r="D259" s="703"/>
      <c r="E259" s="703"/>
      <c r="F259" s="703"/>
      <c r="G259" s="703"/>
      <c r="H259" s="703"/>
      <c r="I259" s="703"/>
      <c r="J259" s="703"/>
      <c r="K259" s="703"/>
      <c r="L259" s="703"/>
      <c r="M259" s="703"/>
      <c r="N259" s="703"/>
      <c r="O259" s="654"/>
      <c r="P259" s="703"/>
      <c r="Q259" s="703"/>
      <c r="R259" s="703"/>
      <c r="S259" s="703"/>
    </row>
    <row r="260" spans="2:19" s="647" customFormat="1">
      <c r="B260" s="703"/>
      <c r="C260" s="703"/>
      <c r="D260" s="703"/>
      <c r="E260" s="703"/>
      <c r="F260" s="703"/>
      <c r="G260" s="703"/>
      <c r="H260" s="703"/>
      <c r="I260" s="703"/>
      <c r="J260" s="703"/>
      <c r="K260" s="703"/>
      <c r="L260" s="703"/>
      <c r="M260" s="703"/>
      <c r="N260" s="703"/>
      <c r="O260" s="654"/>
      <c r="P260" s="703"/>
      <c r="Q260" s="703"/>
      <c r="R260" s="703"/>
      <c r="S260" s="703"/>
    </row>
    <row r="261" spans="2:19" s="647" customFormat="1">
      <c r="B261" s="703"/>
      <c r="C261" s="703"/>
      <c r="D261" s="703"/>
      <c r="E261" s="703"/>
      <c r="F261" s="703"/>
      <c r="G261" s="703"/>
      <c r="H261" s="703"/>
      <c r="I261" s="703"/>
      <c r="J261" s="703"/>
      <c r="K261" s="703"/>
      <c r="L261" s="703"/>
      <c r="M261" s="703"/>
      <c r="N261" s="703"/>
      <c r="O261" s="654"/>
      <c r="P261" s="703"/>
      <c r="Q261" s="703"/>
      <c r="R261" s="703"/>
      <c r="S261" s="703"/>
    </row>
    <row r="262" spans="2:19" s="647" customFormat="1">
      <c r="B262" s="703"/>
      <c r="C262" s="703"/>
      <c r="D262" s="703"/>
      <c r="E262" s="703"/>
      <c r="F262" s="703"/>
      <c r="G262" s="703"/>
      <c r="H262" s="703"/>
      <c r="I262" s="703"/>
      <c r="J262" s="703"/>
      <c r="K262" s="703"/>
      <c r="L262" s="703"/>
      <c r="M262" s="703"/>
      <c r="N262" s="703"/>
      <c r="O262" s="654"/>
      <c r="P262" s="703"/>
      <c r="Q262" s="703"/>
      <c r="R262" s="703"/>
      <c r="S262" s="703"/>
    </row>
    <row r="263" spans="2:19" s="647" customFormat="1">
      <c r="B263" s="703"/>
      <c r="C263" s="703"/>
      <c r="D263" s="703"/>
      <c r="E263" s="703"/>
      <c r="F263" s="703"/>
      <c r="G263" s="703"/>
      <c r="H263" s="703"/>
      <c r="I263" s="703"/>
      <c r="J263" s="703"/>
      <c r="K263" s="703"/>
      <c r="L263" s="703"/>
      <c r="M263" s="703"/>
      <c r="N263" s="703"/>
      <c r="O263" s="654"/>
      <c r="P263" s="703"/>
      <c r="Q263" s="703"/>
      <c r="R263" s="703"/>
      <c r="S263" s="703"/>
    </row>
    <row r="264" spans="2:19" s="647" customFormat="1">
      <c r="B264" s="703"/>
      <c r="C264" s="703"/>
      <c r="D264" s="703"/>
      <c r="E264" s="703"/>
      <c r="F264" s="703"/>
      <c r="G264" s="703"/>
      <c r="H264" s="703"/>
      <c r="I264" s="703"/>
      <c r="J264" s="703"/>
      <c r="K264" s="703"/>
      <c r="L264" s="703"/>
      <c r="M264" s="703"/>
      <c r="N264" s="703"/>
      <c r="O264" s="654"/>
      <c r="P264" s="703"/>
      <c r="Q264" s="703"/>
      <c r="R264" s="703"/>
      <c r="S264" s="703"/>
    </row>
    <row r="265" spans="2:19" s="647" customFormat="1">
      <c r="B265" s="703"/>
      <c r="C265" s="703"/>
      <c r="D265" s="703"/>
      <c r="E265" s="703"/>
      <c r="F265" s="703"/>
      <c r="G265" s="703"/>
      <c r="H265" s="703"/>
      <c r="I265" s="703"/>
      <c r="J265" s="703"/>
      <c r="K265" s="703"/>
      <c r="L265" s="703"/>
      <c r="M265" s="703"/>
      <c r="N265" s="703"/>
      <c r="O265" s="654"/>
      <c r="P265" s="703"/>
      <c r="Q265" s="703"/>
      <c r="R265" s="703"/>
      <c r="S265" s="703"/>
    </row>
    <row r="266" spans="2:19" s="647" customFormat="1">
      <c r="B266" s="703"/>
      <c r="C266" s="703"/>
      <c r="D266" s="703"/>
      <c r="E266" s="703"/>
      <c r="F266" s="703"/>
      <c r="G266" s="703"/>
      <c r="H266" s="703"/>
      <c r="I266" s="703"/>
      <c r="J266" s="703"/>
      <c r="K266" s="703"/>
      <c r="L266" s="703"/>
      <c r="M266" s="703"/>
      <c r="N266" s="703"/>
      <c r="O266" s="654"/>
      <c r="P266" s="703"/>
      <c r="Q266" s="703"/>
      <c r="R266" s="703"/>
      <c r="S266" s="703"/>
    </row>
    <row r="267" spans="2:19" s="647" customFormat="1">
      <c r="B267" s="703"/>
      <c r="C267" s="703"/>
      <c r="D267" s="703"/>
      <c r="E267" s="703"/>
      <c r="F267" s="703"/>
      <c r="G267" s="703"/>
      <c r="H267" s="703"/>
      <c r="I267" s="703"/>
      <c r="J267" s="703"/>
      <c r="K267" s="703"/>
      <c r="L267" s="703"/>
      <c r="M267" s="703"/>
      <c r="N267" s="703"/>
      <c r="O267" s="654"/>
      <c r="P267" s="703"/>
      <c r="Q267" s="703"/>
      <c r="R267" s="703"/>
      <c r="S267" s="703"/>
    </row>
    <row r="268" spans="2:19" s="647" customFormat="1">
      <c r="B268" s="703"/>
      <c r="C268" s="703"/>
      <c r="D268" s="703"/>
      <c r="E268" s="703"/>
      <c r="F268" s="703"/>
      <c r="G268" s="703"/>
      <c r="H268" s="703"/>
      <c r="I268" s="703"/>
      <c r="J268" s="703"/>
      <c r="K268" s="703"/>
      <c r="L268" s="703"/>
      <c r="M268" s="703"/>
      <c r="N268" s="703"/>
      <c r="O268" s="654"/>
      <c r="P268" s="703"/>
      <c r="Q268" s="703"/>
      <c r="R268" s="703"/>
      <c r="S268" s="703"/>
    </row>
    <row r="269" spans="2:19" s="647" customFormat="1">
      <c r="B269" s="703"/>
      <c r="C269" s="703"/>
      <c r="D269" s="703"/>
      <c r="E269" s="703"/>
      <c r="F269" s="703"/>
      <c r="G269" s="703"/>
      <c r="H269" s="703"/>
      <c r="I269" s="703"/>
      <c r="J269" s="703"/>
      <c r="K269" s="703"/>
      <c r="L269" s="703"/>
      <c r="M269" s="703"/>
      <c r="N269" s="703"/>
      <c r="O269" s="654"/>
      <c r="P269" s="703"/>
      <c r="Q269" s="703"/>
      <c r="R269" s="703"/>
      <c r="S269" s="703"/>
    </row>
    <row r="270" spans="2:19" s="647" customFormat="1">
      <c r="B270" s="703"/>
      <c r="C270" s="703"/>
      <c r="D270" s="703"/>
      <c r="E270" s="703"/>
      <c r="F270" s="703"/>
      <c r="G270" s="703"/>
      <c r="H270" s="703"/>
      <c r="I270" s="703"/>
      <c r="J270" s="703"/>
      <c r="K270" s="703"/>
      <c r="L270" s="703"/>
      <c r="M270" s="703"/>
      <c r="N270" s="703"/>
      <c r="O270" s="654"/>
      <c r="P270" s="703"/>
      <c r="Q270" s="703"/>
      <c r="R270" s="703"/>
      <c r="S270" s="703"/>
    </row>
    <row r="271" spans="2:19" s="647" customFormat="1">
      <c r="B271" s="703"/>
      <c r="C271" s="703"/>
      <c r="D271" s="703"/>
      <c r="E271" s="703"/>
      <c r="F271" s="703"/>
      <c r="G271" s="703"/>
      <c r="H271" s="703"/>
      <c r="I271" s="703"/>
      <c r="J271" s="703"/>
      <c r="K271" s="703"/>
      <c r="L271" s="703"/>
      <c r="M271" s="703"/>
      <c r="N271" s="703"/>
      <c r="O271" s="654"/>
      <c r="P271" s="703"/>
      <c r="Q271" s="703"/>
      <c r="R271" s="703"/>
      <c r="S271" s="703"/>
    </row>
    <row r="272" spans="2:19" s="647" customFormat="1">
      <c r="B272" s="703"/>
      <c r="C272" s="703"/>
      <c r="D272" s="703"/>
      <c r="E272" s="703"/>
      <c r="F272" s="703"/>
      <c r="G272" s="703"/>
      <c r="H272" s="703"/>
      <c r="I272" s="703"/>
      <c r="J272" s="703"/>
      <c r="K272" s="703"/>
      <c r="L272" s="703"/>
      <c r="M272" s="703"/>
      <c r="N272" s="703"/>
      <c r="O272" s="654"/>
      <c r="P272" s="703"/>
      <c r="Q272" s="703"/>
      <c r="R272" s="703"/>
      <c r="S272" s="703"/>
    </row>
    <row r="273" spans="2:19" s="647" customFormat="1">
      <c r="B273" s="703"/>
      <c r="C273" s="703"/>
      <c r="D273" s="703"/>
      <c r="E273" s="703"/>
      <c r="F273" s="703"/>
      <c r="G273" s="703"/>
      <c r="H273" s="703"/>
      <c r="I273" s="703"/>
      <c r="J273" s="703"/>
      <c r="K273" s="703"/>
      <c r="L273" s="703"/>
      <c r="M273" s="703"/>
      <c r="N273" s="703"/>
      <c r="O273" s="654"/>
      <c r="P273" s="703"/>
      <c r="Q273" s="703"/>
      <c r="R273" s="703"/>
      <c r="S273" s="703"/>
    </row>
    <row r="274" spans="2:19" s="647" customFormat="1">
      <c r="B274" s="703"/>
      <c r="C274" s="703"/>
      <c r="D274" s="703"/>
      <c r="E274" s="703"/>
      <c r="F274" s="703"/>
      <c r="G274" s="703"/>
      <c r="H274" s="703"/>
      <c r="I274" s="703"/>
      <c r="J274" s="703"/>
      <c r="K274" s="703"/>
      <c r="L274" s="703"/>
      <c r="M274" s="703"/>
      <c r="N274" s="703"/>
      <c r="O274" s="654"/>
      <c r="P274" s="703"/>
      <c r="Q274" s="703"/>
      <c r="R274" s="703"/>
      <c r="S274" s="703"/>
    </row>
    <row r="275" spans="2:19" s="647" customFormat="1">
      <c r="B275" s="703"/>
      <c r="C275" s="703"/>
      <c r="D275" s="703"/>
      <c r="E275" s="703"/>
      <c r="F275" s="703"/>
      <c r="G275" s="703"/>
      <c r="H275" s="703"/>
      <c r="I275" s="703"/>
      <c r="J275" s="703"/>
      <c r="K275" s="703"/>
      <c r="L275" s="703"/>
      <c r="M275" s="703"/>
      <c r="N275" s="703"/>
      <c r="O275" s="654"/>
      <c r="P275" s="703"/>
      <c r="Q275" s="703"/>
      <c r="R275" s="703"/>
      <c r="S275" s="703"/>
    </row>
    <row r="276" spans="2:19" s="647" customFormat="1">
      <c r="B276" s="703"/>
      <c r="C276" s="703"/>
      <c r="D276" s="703"/>
      <c r="E276" s="703"/>
      <c r="F276" s="703"/>
      <c r="G276" s="703"/>
      <c r="H276" s="703"/>
      <c r="I276" s="703"/>
      <c r="J276" s="703"/>
      <c r="K276" s="703"/>
      <c r="L276" s="703"/>
      <c r="M276" s="703"/>
      <c r="N276" s="703"/>
      <c r="O276" s="654"/>
      <c r="P276" s="703"/>
      <c r="Q276" s="703"/>
      <c r="R276" s="703"/>
      <c r="S276" s="703"/>
    </row>
    <row r="277" spans="2:19" s="647" customFormat="1">
      <c r="B277" s="703"/>
      <c r="C277" s="703"/>
      <c r="D277" s="703"/>
      <c r="E277" s="703"/>
      <c r="F277" s="703"/>
      <c r="G277" s="703"/>
      <c r="H277" s="703"/>
      <c r="I277" s="703"/>
      <c r="J277" s="703"/>
      <c r="K277" s="703"/>
      <c r="L277" s="703"/>
      <c r="M277" s="703"/>
      <c r="N277" s="703"/>
      <c r="O277" s="654"/>
      <c r="P277" s="703"/>
      <c r="Q277" s="703"/>
      <c r="R277" s="703"/>
      <c r="S277" s="703"/>
    </row>
    <row r="278" spans="2:19" s="647" customFormat="1">
      <c r="B278" s="703"/>
      <c r="C278" s="703"/>
      <c r="D278" s="703"/>
      <c r="E278" s="703"/>
      <c r="F278" s="703"/>
      <c r="G278" s="703"/>
      <c r="H278" s="703"/>
      <c r="I278" s="703"/>
      <c r="J278" s="703"/>
      <c r="K278" s="703"/>
      <c r="L278" s="703"/>
      <c r="M278" s="703"/>
      <c r="N278" s="703"/>
      <c r="O278" s="654"/>
      <c r="P278" s="703"/>
      <c r="Q278" s="703"/>
      <c r="R278" s="703"/>
      <c r="S278" s="703"/>
    </row>
    <row r="279" spans="2:19" s="647" customFormat="1">
      <c r="B279" s="703"/>
      <c r="C279" s="703"/>
      <c r="D279" s="703"/>
      <c r="E279" s="703"/>
      <c r="F279" s="703"/>
      <c r="G279" s="703"/>
      <c r="H279" s="703"/>
      <c r="I279" s="703"/>
      <c r="J279" s="703"/>
      <c r="K279" s="703"/>
      <c r="L279" s="703"/>
      <c r="M279" s="703"/>
      <c r="N279" s="703"/>
      <c r="O279" s="654"/>
      <c r="P279" s="703"/>
      <c r="Q279" s="703"/>
      <c r="R279" s="703"/>
      <c r="S279" s="703"/>
    </row>
    <row r="280" spans="2:19" s="647" customFormat="1">
      <c r="B280" s="703"/>
      <c r="C280" s="703"/>
      <c r="D280" s="703"/>
      <c r="E280" s="703"/>
      <c r="F280" s="703"/>
      <c r="G280" s="703"/>
      <c r="H280" s="703"/>
      <c r="I280" s="703"/>
      <c r="J280" s="703"/>
      <c r="K280" s="703"/>
      <c r="L280" s="703"/>
      <c r="M280" s="703"/>
      <c r="N280" s="703"/>
      <c r="O280" s="654"/>
      <c r="P280" s="703"/>
      <c r="Q280" s="703"/>
      <c r="R280" s="703"/>
      <c r="S280" s="703"/>
    </row>
    <row r="281" spans="2:19" s="647" customFormat="1">
      <c r="B281" s="703"/>
      <c r="C281" s="703"/>
      <c r="D281" s="703"/>
      <c r="E281" s="703"/>
      <c r="F281" s="703"/>
      <c r="G281" s="703"/>
      <c r="H281" s="703"/>
      <c r="I281" s="703"/>
      <c r="J281" s="703"/>
      <c r="K281" s="703"/>
      <c r="L281" s="703"/>
      <c r="M281" s="703"/>
      <c r="N281" s="703"/>
      <c r="O281" s="654"/>
      <c r="P281" s="703"/>
      <c r="Q281" s="703"/>
      <c r="R281" s="703"/>
      <c r="S281" s="703"/>
    </row>
    <row r="282" spans="2:19" s="647" customFormat="1">
      <c r="B282" s="703"/>
      <c r="C282" s="703"/>
      <c r="D282" s="703"/>
      <c r="E282" s="703"/>
      <c r="F282" s="703"/>
      <c r="G282" s="703"/>
      <c r="H282" s="703"/>
      <c r="I282" s="703"/>
      <c r="J282" s="703"/>
      <c r="K282" s="703"/>
      <c r="L282" s="703"/>
      <c r="M282" s="703"/>
      <c r="N282" s="703"/>
      <c r="O282" s="654"/>
      <c r="P282" s="703"/>
      <c r="Q282" s="703"/>
      <c r="R282" s="703"/>
      <c r="S282" s="703"/>
    </row>
    <row r="283" spans="2:19" s="647" customFormat="1">
      <c r="B283" s="703"/>
      <c r="C283" s="703"/>
      <c r="D283" s="703"/>
      <c r="E283" s="703"/>
      <c r="F283" s="703"/>
      <c r="G283" s="703"/>
      <c r="H283" s="703"/>
      <c r="I283" s="703"/>
      <c r="J283" s="703"/>
      <c r="K283" s="703"/>
      <c r="L283" s="703"/>
      <c r="M283" s="703"/>
      <c r="N283" s="703"/>
      <c r="O283" s="654"/>
      <c r="P283" s="703"/>
      <c r="Q283" s="703"/>
      <c r="R283" s="703"/>
      <c r="S283" s="703"/>
    </row>
    <row r="284" spans="2:19" s="647" customFormat="1">
      <c r="B284" s="703"/>
      <c r="C284" s="703"/>
      <c r="D284" s="703"/>
      <c r="E284" s="703"/>
      <c r="F284" s="703"/>
      <c r="G284" s="703"/>
      <c r="H284" s="703"/>
      <c r="I284" s="703"/>
      <c r="J284" s="703"/>
      <c r="K284" s="703"/>
      <c r="L284" s="703"/>
      <c r="M284" s="703"/>
      <c r="N284" s="703"/>
      <c r="O284" s="654"/>
      <c r="P284" s="703"/>
      <c r="Q284" s="703"/>
      <c r="R284" s="703"/>
      <c r="S284" s="703"/>
    </row>
    <row r="285" spans="2:19" s="647" customFormat="1">
      <c r="B285" s="703"/>
      <c r="C285" s="703"/>
      <c r="D285" s="703"/>
      <c r="E285" s="703"/>
      <c r="F285" s="703"/>
      <c r="G285" s="703"/>
      <c r="H285" s="703"/>
      <c r="I285" s="703"/>
      <c r="J285" s="703"/>
      <c r="K285" s="703"/>
      <c r="L285" s="703"/>
      <c r="M285" s="703"/>
      <c r="N285" s="703"/>
      <c r="O285" s="654"/>
      <c r="P285" s="703"/>
      <c r="Q285" s="703"/>
      <c r="R285" s="703"/>
      <c r="S285" s="703"/>
    </row>
    <row r="286" spans="2:19" s="647" customFormat="1">
      <c r="B286" s="703"/>
      <c r="C286" s="703"/>
      <c r="D286" s="703"/>
      <c r="E286" s="703"/>
      <c r="F286" s="703"/>
      <c r="G286" s="703"/>
      <c r="H286" s="703"/>
      <c r="I286" s="703"/>
      <c r="J286" s="703"/>
      <c r="K286" s="703"/>
      <c r="L286" s="703"/>
      <c r="M286" s="703"/>
      <c r="N286" s="703"/>
      <c r="O286" s="654"/>
      <c r="P286" s="703"/>
      <c r="Q286" s="703"/>
      <c r="R286" s="703"/>
      <c r="S286" s="703"/>
    </row>
    <row r="287" spans="2:19" s="647" customFormat="1">
      <c r="B287" s="703"/>
      <c r="C287" s="703"/>
      <c r="D287" s="703"/>
      <c r="E287" s="703"/>
      <c r="F287" s="703"/>
      <c r="G287" s="703"/>
      <c r="H287" s="703"/>
      <c r="I287" s="703"/>
      <c r="J287" s="703"/>
      <c r="K287" s="703"/>
      <c r="L287" s="703"/>
      <c r="M287" s="703"/>
      <c r="N287" s="703"/>
      <c r="O287" s="654"/>
      <c r="P287" s="703"/>
      <c r="Q287" s="703"/>
      <c r="R287" s="703"/>
      <c r="S287" s="703"/>
    </row>
    <row r="288" spans="2:19" s="647" customFormat="1">
      <c r="B288" s="703"/>
      <c r="C288" s="703"/>
      <c r="D288" s="703"/>
      <c r="E288" s="703"/>
      <c r="F288" s="703"/>
      <c r="G288" s="703"/>
      <c r="H288" s="703"/>
      <c r="I288" s="703"/>
      <c r="J288" s="703"/>
      <c r="K288" s="703"/>
      <c r="L288" s="703"/>
      <c r="M288" s="703"/>
      <c r="N288" s="703"/>
      <c r="O288" s="654"/>
      <c r="P288" s="703"/>
      <c r="Q288" s="703"/>
      <c r="R288" s="703"/>
      <c r="S288" s="703"/>
    </row>
    <row r="289" spans="2:19" s="647" customFormat="1">
      <c r="B289" s="703"/>
      <c r="C289" s="703"/>
      <c r="D289" s="703"/>
      <c r="E289" s="703"/>
      <c r="F289" s="703"/>
      <c r="G289" s="703"/>
      <c r="H289" s="703"/>
      <c r="I289" s="703"/>
      <c r="J289" s="703"/>
      <c r="K289" s="703"/>
      <c r="L289" s="703"/>
      <c r="M289" s="703"/>
      <c r="N289" s="703"/>
      <c r="O289" s="654"/>
      <c r="P289" s="703"/>
      <c r="Q289" s="703"/>
      <c r="R289" s="703"/>
      <c r="S289" s="703"/>
    </row>
    <row r="290" spans="2:19" s="647" customFormat="1">
      <c r="B290" s="703"/>
      <c r="C290" s="703"/>
      <c r="D290" s="703"/>
      <c r="E290" s="703"/>
      <c r="F290" s="703"/>
      <c r="G290" s="703"/>
      <c r="H290" s="703"/>
      <c r="I290" s="703"/>
      <c r="J290" s="703"/>
      <c r="K290" s="703"/>
      <c r="L290" s="703"/>
      <c r="M290" s="703"/>
      <c r="N290" s="703"/>
      <c r="O290" s="654"/>
      <c r="P290" s="703"/>
      <c r="Q290" s="703"/>
      <c r="R290" s="703"/>
      <c r="S290" s="703"/>
    </row>
    <row r="291" spans="2:19" s="647" customFormat="1">
      <c r="B291" s="703"/>
      <c r="C291" s="703"/>
      <c r="D291" s="703"/>
      <c r="E291" s="703"/>
      <c r="F291" s="703"/>
      <c r="G291" s="703"/>
      <c r="H291" s="703"/>
      <c r="I291" s="703"/>
      <c r="J291" s="703"/>
      <c r="K291" s="703"/>
      <c r="L291" s="703"/>
      <c r="M291" s="703"/>
      <c r="N291" s="703"/>
      <c r="O291" s="654"/>
      <c r="P291" s="703"/>
      <c r="Q291" s="703"/>
      <c r="R291" s="703"/>
      <c r="S291" s="703"/>
    </row>
    <row r="292" spans="2:19" s="647" customFormat="1">
      <c r="B292" s="703"/>
      <c r="C292" s="703"/>
      <c r="D292" s="703"/>
      <c r="E292" s="703"/>
      <c r="F292" s="703"/>
      <c r="G292" s="703"/>
      <c r="H292" s="703"/>
      <c r="I292" s="703"/>
      <c r="J292" s="703"/>
      <c r="K292" s="703"/>
      <c r="L292" s="703"/>
      <c r="M292" s="703"/>
      <c r="N292" s="703"/>
      <c r="O292" s="654"/>
      <c r="P292" s="703"/>
      <c r="Q292" s="703"/>
      <c r="R292" s="703"/>
      <c r="S292" s="703"/>
    </row>
    <row r="293" spans="2:19" s="647" customFormat="1">
      <c r="B293" s="703"/>
      <c r="C293" s="703"/>
      <c r="D293" s="703"/>
      <c r="E293" s="703"/>
      <c r="F293" s="703"/>
      <c r="G293" s="703"/>
      <c r="H293" s="703"/>
      <c r="I293" s="703"/>
      <c r="J293" s="703"/>
      <c r="K293" s="703"/>
      <c r="L293" s="703"/>
      <c r="M293" s="703"/>
      <c r="N293" s="703"/>
      <c r="O293" s="654"/>
      <c r="P293" s="703"/>
      <c r="Q293" s="703"/>
      <c r="R293" s="703"/>
      <c r="S293" s="703"/>
    </row>
    <row r="294" spans="2:19" s="647" customFormat="1">
      <c r="B294" s="703"/>
      <c r="C294" s="703"/>
      <c r="D294" s="703"/>
      <c r="E294" s="703"/>
      <c r="F294" s="703"/>
      <c r="G294" s="703"/>
      <c r="H294" s="703"/>
      <c r="I294" s="703"/>
      <c r="J294" s="703"/>
      <c r="K294" s="703"/>
      <c r="L294" s="703"/>
      <c r="M294" s="703"/>
      <c r="N294" s="703"/>
      <c r="O294" s="654"/>
      <c r="P294" s="703"/>
      <c r="Q294" s="703"/>
      <c r="R294" s="703"/>
      <c r="S294" s="703"/>
    </row>
    <row r="295" spans="2:19" s="647" customFormat="1">
      <c r="B295" s="703"/>
      <c r="C295" s="703"/>
      <c r="D295" s="703"/>
      <c r="E295" s="703"/>
      <c r="F295" s="703"/>
      <c r="G295" s="703"/>
      <c r="H295" s="703"/>
      <c r="I295" s="703"/>
      <c r="J295" s="703"/>
      <c r="K295" s="703"/>
      <c r="L295" s="703"/>
      <c r="M295" s="703"/>
      <c r="N295" s="703"/>
      <c r="O295" s="654"/>
      <c r="P295" s="703"/>
      <c r="Q295" s="703"/>
      <c r="R295" s="703"/>
      <c r="S295" s="703"/>
    </row>
    <row r="296" spans="2:19" s="647" customFormat="1">
      <c r="B296" s="703"/>
      <c r="C296" s="703"/>
      <c r="D296" s="703"/>
      <c r="E296" s="703"/>
      <c r="F296" s="703"/>
      <c r="G296" s="703"/>
      <c r="H296" s="703"/>
      <c r="I296" s="703"/>
      <c r="J296" s="703"/>
      <c r="K296" s="703"/>
      <c r="L296" s="703"/>
      <c r="M296" s="703"/>
      <c r="N296" s="703"/>
      <c r="O296" s="654"/>
      <c r="P296" s="703"/>
      <c r="Q296" s="703"/>
      <c r="R296" s="703"/>
      <c r="S296" s="703"/>
    </row>
    <row r="297" spans="2:19" s="647" customFormat="1">
      <c r="B297" s="703"/>
      <c r="C297" s="703"/>
      <c r="D297" s="703"/>
      <c r="E297" s="703"/>
      <c r="F297" s="703"/>
      <c r="G297" s="703"/>
      <c r="H297" s="703"/>
      <c r="I297" s="703"/>
      <c r="J297" s="703"/>
      <c r="K297" s="703"/>
      <c r="L297" s="703"/>
      <c r="M297" s="703"/>
      <c r="N297" s="703"/>
      <c r="O297" s="654"/>
      <c r="P297" s="703"/>
      <c r="Q297" s="703"/>
      <c r="R297" s="703"/>
      <c r="S297" s="703"/>
    </row>
    <row r="298" spans="2:19" s="647" customFormat="1">
      <c r="B298" s="703"/>
      <c r="C298" s="703"/>
      <c r="D298" s="703"/>
      <c r="E298" s="703"/>
      <c r="F298" s="703"/>
      <c r="G298" s="703"/>
      <c r="H298" s="703"/>
      <c r="I298" s="703"/>
      <c r="J298" s="703"/>
      <c r="K298" s="703"/>
      <c r="L298" s="703"/>
      <c r="M298" s="703"/>
      <c r="N298" s="703"/>
      <c r="O298" s="654"/>
      <c r="P298" s="703"/>
      <c r="Q298" s="703"/>
      <c r="R298" s="703"/>
      <c r="S298" s="703"/>
    </row>
    <row r="299" spans="2:19" s="647" customFormat="1">
      <c r="B299" s="703"/>
      <c r="C299" s="703"/>
      <c r="D299" s="703"/>
      <c r="E299" s="703"/>
      <c r="F299" s="703"/>
      <c r="G299" s="703"/>
      <c r="H299" s="703"/>
      <c r="I299" s="703"/>
      <c r="J299" s="703"/>
      <c r="K299" s="703"/>
      <c r="L299" s="703"/>
      <c r="M299" s="703"/>
      <c r="N299" s="703"/>
      <c r="O299" s="654"/>
      <c r="P299" s="703"/>
      <c r="Q299" s="703"/>
      <c r="R299" s="703"/>
      <c r="S299" s="703"/>
    </row>
    <row r="300" spans="2:19" s="647" customFormat="1">
      <c r="B300" s="703"/>
      <c r="C300" s="703"/>
      <c r="D300" s="703"/>
      <c r="E300" s="703"/>
      <c r="F300" s="703"/>
      <c r="G300" s="703"/>
      <c r="H300" s="703"/>
      <c r="I300" s="703"/>
      <c r="J300" s="703"/>
      <c r="K300" s="703"/>
      <c r="L300" s="703"/>
      <c r="M300" s="703"/>
      <c r="N300" s="703"/>
      <c r="O300" s="654"/>
      <c r="P300" s="703"/>
      <c r="Q300" s="703"/>
      <c r="R300" s="703"/>
      <c r="S300" s="703"/>
    </row>
    <row r="301" spans="2:19" s="647" customFormat="1">
      <c r="B301" s="703"/>
      <c r="C301" s="703"/>
      <c r="D301" s="703"/>
      <c r="E301" s="703"/>
      <c r="F301" s="703"/>
      <c r="G301" s="703"/>
      <c r="H301" s="703"/>
      <c r="I301" s="703"/>
      <c r="J301" s="703"/>
      <c r="K301" s="703"/>
      <c r="L301" s="703"/>
      <c r="M301" s="703"/>
      <c r="N301" s="703"/>
      <c r="O301" s="654"/>
      <c r="P301" s="703"/>
      <c r="Q301" s="703"/>
      <c r="R301" s="703"/>
      <c r="S301" s="703"/>
    </row>
    <row r="302" spans="2:19" s="647" customFormat="1">
      <c r="B302" s="703"/>
      <c r="C302" s="703"/>
      <c r="D302" s="703"/>
      <c r="E302" s="703"/>
      <c r="F302" s="703"/>
      <c r="G302" s="703"/>
      <c r="H302" s="703"/>
      <c r="I302" s="703"/>
      <c r="J302" s="703"/>
      <c r="K302" s="703"/>
      <c r="L302" s="703"/>
      <c r="M302" s="703"/>
      <c r="N302" s="703"/>
      <c r="O302" s="654"/>
      <c r="P302" s="703"/>
      <c r="Q302" s="703"/>
      <c r="R302" s="703"/>
      <c r="S302" s="703"/>
    </row>
    <row r="303" spans="2:19" s="647" customFormat="1">
      <c r="B303" s="703"/>
      <c r="C303" s="703"/>
      <c r="D303" s="703"/>
      <c r="E303" s="703"/>
      <c r="F303" s="703"/>
      <c r="G303" s="703"/>
      <c r="H303" s="703"/>
      <c r="I303" s="703"/>
      <c r="J303" s="703"/>
      <c r="K303" s="703"/>
      <c r="L303" s="703"/>
      <c r="M303" s="703"/>
      <c r="N303" s="703"/>
      <c r="O303" s="654"/>
      <c r="P303" s="703"/>
      <c r="Q303" s="703"/>
      <c r="R303" s="703"/>
      <c r="S303" s="703"/>
    </row>
    <row r="304" spans="2:19" s="647" customFormat="1">
      <c r="B304" s="703"/>
      <c r="C304" s="703"/>
      <c r="D304" s="703"/>
      <c r="E304" s="703"/>
      <c r="F304" s="703"/>
      <c r="G304" s="703"/>
      <c r="H304" s="703"/>
      <c r="I304" s="703"/>
      <c r="J304" s="703"/>
      <c r="K304" s="703"/>
      <c r="L304" s="703"/>
      <c r="M304" s="703"/>
      <c r="N304" s="703"/>
      <c r="O304" s="654"/>
      <c r="P304" s="703"/>
      <c r="Q304" s="703"/>
      <c r="R304" s="703"/>
      <c r="S304" s="703"/>
    </row>
    <row r="305" spans="2:19" s="647" customFormat="1">
      <c r="B305" s="703"/>
      <c r="C305" s="703"/>
      <c r="D305" s="703"/>
      <c r="E305" s="703"/>
      <c r="F305" s="703"/>
      <c r="G305" s="703"/>
      <c r="H305" s="703"/>
      <c r="I305" s="703"/>
      <c r="J305" s="703"/>
      <c r="K305" s="703"/>
      <c r="L305" s="703"/>
      <c r="M305" s="703"/>
      <c r="N305" s="703"/>
      <c r="O305" s="654"/>
      <c r="P305" s="703"/>
      <c r="Q305" s="703"/>
      <c r="R305" s="703"/>
      <c r="S305" s="703"/>
    </row>
    <row r="306" spans="2:19" s="647" customFormat="1">
      <c r="B306" s="703"/>
      <c r="C306" s="703"/>
      <c r="D306" s="703"/>
      <c r="E306" s="703"/>
      <c r="F306" s="703"/>
      <c r="G306" s="703"/>
      <c r="H306" s="703"/>
      <c r="I306" s="703"/>
      <c r="J306" s="703"/>
      <c r="K306" s="703"/>
      <c r="L306" s="703"/>
      <c r="M306" s="703"/>
      <c r="N306" s="703"/>
      <c r="O306" s="654"/>
      <c r="P306" s="703"/>
      <c r="Q306" s="703"/>
      <c r="R306" s="703"/>
      <c r="S306" s="703"/>
    </row>
    <row r="307" spans="2:19" s="647" customFormat="1">
      <c r="B307" s="703"/>
      <c r="C307" s="703"/>
      <c r="D307" s="703"/>
      <c r="E307" s="703"/>
      <c r="F307" s="703"/>
      <c r="G307" s="703"/>
      <c r="H307" s="703"/>
      <c r="I307" s="703"/>
      <c r="J307" s="703"/>
      <c r="K307" s="703"/>
      <c r="L307" s="703"/>
      <c r="M307" s="703"/>
      <c r="N307" s="703"/>
      <c r="O307" s="654"/>
      <c r="P307" s="703"/>
      <c r="Q307" s="703"/>
      <c r="R307" s="703"/>
      <c r="S307" s="703"/>
    </row>
    <row r="308" spans="2:19" s="647" customFormat="1">
      <c r="B308" s="703"/>
      <c r="C308" s="703"/>
      <c r="D308" s="703"/>
      <c r="E308" s="703"/>
      <c r="F308" s="703"/>
      <c r="G308" s="703"/>
      <c r="H308" s="703"/>
      <c r="I308" s="703"/>
      <c r="J308" s="703"/>
      <c r="K308" s="703"/>
      <c r="L308" s="703"/>
      <c r="M308" s="703"/>
      <c r="N308" s="703"/>
      <c r="O308" s="654"/>
      <c r="P308" s="703"/>
      <c r="Q308" s="703"/>
      <c r="R308" s="703"/>
      <c r="S308" s="703"/>
    </row>
    <row r="309" spans="2:19" s="647" customFormat="1">
      <c r="B309" s="703"/>
      <c r="C309" s="703"/>
      <c r="D309" s="703"/>
      <c r="E309" s="703"/>
      <c r="F309" s="703"/>
      <c r="G309" s="703"/>
      <c r="H309" s="703"/>
      <c r="I309" s="703"/>
      <c r="J309" s="703"/>
      <c r="K309" s="703"/>
      <c r="L309" s="703"/>
      <c r="M309" s="703"/>
      <c r="N309" s="703"/>
      <c r="O309" s="654"/>
      <c r="P309" s="703"/>
      <c r="Q309" s="703"/>
      <c r="R309" s="703"/>
      <c r="S309" s="703"/>
    </row>
    <row r="310" spans="2:19" s="647" customFormat="1">
      <c r="B310" s="703"/>
      <c r="C310" s="703"/>
      <c r="D310" s="703"/>
      <c r="E310" s="703"/>
      <c r="F310" s="703"/>
      <c r="G310" s="703"/>
      <c r="H310" s="703"/>
      <c r="I310" s="703"/>
      <c r="J310" s="703"/>
      <c r="K310" s="703"/>
      <c r="L310" s="703"/>
      <c r="M310" s="703"/>
      <c r="N310" s="703"/>
      <c r="O310" s="654"/>
      <c r="P310" s="703"/>
      <c r="Q310" s="703"/>
      <c r="R310" s="703"/>
      <c r="S310" s="703"/>
    </row>
    <row r="311" spans="2:19" s="647" customFormat="1">
      <c r="B311" s="703"/>
      <c r="C311" s="703"/>
      <c r="D311" s="703"/>
      <c r="E311" s="703"/>
      <c r="F311" s="703"/>
      <c r="G311" s="703"/>
      <c r="H311" s="703"/>
      <c r="I311" s="703"/>
      <c r="J311" s="703"/>
      <c r="K311" s="703"/>
      <c r="L311" s="703"/>
      <c r="M311" s="703"/>
      <c r="N311" s="703"/>
      <c r="O311" s="654"/>
      <c r="P311" s="703"/>
      <c r="Q311" s="703"/>
      <c r="R311" s="703"/>
      <c r="S311" s="703"/>
    </row>
    <row r="312" spans="2:19" s="647" customFormat="1">
      <c r="B312" s="703"/>
      <c r="C312" s="703"/>
      <c r="D312" s="703"/>
      <c r="E312" s="703"/>
      <c r="F312" s="703"/>
      <c r="G312" s="703"/>
      <c r="H312" s="703"/>
      <c r="I312" s="703"/>
      <c r="J312" s="703"/>
      <c r="K312" s="703"/>
      <c r="L312" s="703"/>
      <c r="M312" s="703"/>
      <c r="N312" s="703"/>
      <c r="O312" s="654"/>
      <c r="P312" s="703"/>
      <c r="Q312" s="703"/>
      <c r="R312" s="703"/>
      <c r="S312" s="703"/>
    </row>
    <row r="313" spans="2:19" s="647" customFormat="1">
      <c r="B313" s="703"/>
      <c r="C313" s="703"/>
      <c r="D313" s="703"/>
      <c r="E313" s="703"/>
      <c r="F313" s="703"/>
      <c r="G313" s="703"/>
      <c r="H313" s="703"/>
      <c r="I313" s="703"/>
      <c r="J313" s="703"/>
      <c r="K313" s="703"/>
      <c r="L313" s="703"/>
      <c r="M313" s="703"/>
      <c r="N313" s="703"/>
      <c r="O313" s="654"/>
      <c r="P313" s="703"/>
      <c r="Q313" s="703"/>
      <c r="R313" s="703"/>
      <c r="S313" s="703"/>
    </row>
    <row r="314" spans="2:19" s="647" customFormat="1">
      <c r="B314" s="703"/>
      <c r="C314" s="703"/>
      <c r="D314" s="703"/>
      <c r="E314" s="703"/>
      <c r="F314" s="703"/>
      <c r="G314" s="703"/>
      <c r="H314" s="703"/>
      <c r="I314" s="703"/>
      <c r="J314" s="703"/>
      <c r="K314" s="703"/>
      <c r="L314" s="703"/>
      <c r="M314" s="703"/>
      <c r="N314" s="703"/>
      <c r="O314" s="654"/>
      <c r="P314" s="703"/>
      <c r="Q314" s="703"/>
      <c r="R314" s="703"/>
      <c r="S314" s="703"/>
    </row>
    <row r="315" spans="2:19" s="647" customFormat="1">
      <c r="B315" s="703"/>
      <c r="C315" s="703"/>
      <c r="D315" s="703"/>
      <c r="E315" s="703"/>
      <c r="F315" s="703"/>
      <c r="G315" s="703"/>
      <c r="H315" s="703"/>
      <c r="I315" s="703"/>
      <c r="J315" s="703"/>
      <c r="K315" s="703"/>
      <c r="L315" s="703"/>
      <c r="M315" s="703"/>
      <c r="N315" s="703"/>
      <c r="O315" s="654"/>
      <c r="P315" s="703"/>
      <c r="Q315" s="703"/>
      <c r="R315" s="703"/>
      <c r="S315" s="703"/>
    </row>
    <row r="316" spans="2:19" s="647" customFormat="1">
      <c r="B316" s="703"/>
      <c r="C316" s="703"/>
      <c r="D316" s="703"/>
      <c r="E316" s="703"/>
      <c r="F316" s="703"/>
      <c r="G316" s="703"/>
      <c r="H316" s="703"/>
      <c r="I316" s="703"/>
      <c r="J316" s="703"/>
      <c r="K316" s="703"/>
      <c r="L316" s="703"/>
      <c r="M316" s="703"/>
      <c r="N316" s="703"/>
      <c r="O316" s="654"/>
      <c r="P316" s="703"/>
      <c r="Q316" s="703"/>
      <c r="R316" s="703"/>
      <c r="S316" s="703"/>
    </row>
    <row r="317" spans="2:19" s="647" customFormat="1">
      <c r="B317" s="703"/>
      <c r="C317" s="703"/>
      <c r="D317" s="703"/>
      <c r="E317" s="703"/>
      <c r="F317" s="703"/>
      <c r="G317" s="703"/>
      <c r="H317" s="703"/>
      <c r="I317" s="703"/>
      <c r="J317" s="703"/>
      <c r="K317" s="703"/>
      <c r="L317" s="703"/>
      <c r="M317" s="703"/>
      <c r="N317" s="703"/>
      <c r="O317" s="654"/>
      <c r="P317" s="703"/>
      <c r="Q317" s="703"/>
      <c r="R317" s="703"/>
      <c r="S317" s="703"/>
    </row>
    <row r="318" spans="2:19" s="647" customFormat="1">
      <c r="B318" s="703"/>
      <c r="C318" s="703"/>
      <c r="D318" s="703"/>
      <c r="E318" s="703"/>
      <c r="F318" s="703"/>
      <c r="G318" s="703"/>
      <c r="H318" s="703"/>
      <c r="I318" s="703"/>
      <c r="J318" s="703"/>
      <c r="K318" s="703"/>
      <c r="L318" s="703"/>
      <c r="M318" s="703"/>
      <c r="N318" s="703"/>
      <c r="O318" s="654"/>
      <c r="P318" s="703"/>
      <c r="Q318" s="703"/>
      <c r="R318" s="703"/>
      <c r="S318" s="703"/>
    </row>
    <row r="319" spans="2:19" s="647" customFormat="1">
      <c r="B319" s="703"/>
      <c r="C319" s="703"/>
      <c r="D319" s="703"/>
      <c r="E319" s="703"/>
      <c r="F319" s="703"/>
      <c r="G319" s="703"/>
      <c r="H319" s="703"/>
      <c r="I319" s="703"/>
      <c r="J319" s="703"/>
      <c r="K319" s="703"/>
      <c r="L319" s="703"/>
      <c r="M319" s="703"/>
      <c r="N319" s="703"/>
      <c r="O319" s="654"/>
      <c r="P319" s="703"/>
      <c r="Q319" s="703"/>
      <c r="R319" s="703"/>
      <c r="S319" s="703"/>
    </row>
    <row r="320" spans="2:19" s="647" customFormat="1">
      <c r="B320" s="703"/>
      <c r="C320" s="703"/>
      <c r="D320" s="703"/>
      <c r="E320" s="703"/>
      <c r="F320" s="703"/>
      <c r="G320" s="703"/>
      <c r="H320" s="703"/>
      <c r="I320" s="703"/>
      <c r="J320" s="703"/>
      <c r="K320" s="703"/>
      <c r="L320" s="703"/>
      <c r="M320" s="703"/>
      <c r="N320" s="703"/>
      <c r="O320" s="654"/>
      <c r="P320" s="703"/>
      <c r="Q320" s="703"/>
      <c r="R320" s="703"/>
      <c r="S320" s="703"/>
    </row>
    <row r="321" spans="2:19" s="647" customFormat="1">
      <c r="B321" s="703"/>
      <c r="C321" s="703"/>
      <c r="D321" s="703"/>
      <c r="E321" s="703"/>
      <c r="F321" s="703"/>
      <c r="G321" s="703"/>
      <c r="H321" s="703"/>
      <c r="I321" s="703"/>
      <c r="J321" s="703"/>
      <c r="K321" s="703"/>
      <c r="L321" s="703"/>
      <c r="M321" s="703"/>
      <c r="N321" s="703"/>
      <c r="O321" s="654"/>
      <c r="P321" s="703"/>
      <c r="Q321" s="703"/>
      <c r="R321" s="703"/>
      <c r="S321" s="703"/>
    </row>
    <row r="322" spans="2:19" s="647" customFormat="1">
      <c r="B322" s="703"/>
      <c r="C322" s="703"/>
      <c r="D322" s="703"/>
      <c r="E322" s="703"/>
      <c r="F322" s="703"/>
      <c r="G322" s="703"/>
      <c r="H322" s="703"/>
      <c r="I322" s="703"/>
      <c r="J322" s="703"/>
      <c r="K322" s="703"/>
      <c r="L322" s="703"/>
      <c r="M322" s="703"/>
      <c r="N322" s="703"/>
      <c r="O322" s="654"/>
      <c r="P322" s="703"/>
      <c r="Q322" s="703"/>
      <c r="R322" s="703"/>
      <c r="S322" s="703"/>
    </row>
    <row r="323" spans="2:19" s="647" customFormat="1">
      <c r="B323" s="703"/>
      <c r="C323" s="703"/>
      <c r="D323" s="703"/>
      <c r="E323" s="703"/>
      <c r="F323" s="703"/>
      <c r="G323" s="703"/>
      <c r="H323" s="703"/>
      <c r="I323" s="703"/>
      <c r="J323" s="703"/>
      <c r="K323" s="703"/>
      <c r="L323" s="703"/>
      <c r="M323" s="703"/>
      <c r="N323" s="703"/>
      <c r="O323" s="654"/>
      <c r="P323" s="703"/>
      <c r="Q323" s="703"/>
      <c r="R323" s="703"/>
      <c r="S323" s="703"/>
    </row>
    <row r="324" spans="2:19" s="647" customFormat="1">
      <c r="B324" s="703"/>
      <c r="C324" s="703"/>
      <c r="D324" s="703"/>
      <c r="E324" s="703"/>
      <c r="F324" s="703"/>
      <c r="G324" s="703"/>
      <c r="H324" s="703"/>
      <c r="I324" s="703"/>
      <c r="J324" s="703"/>
      <c r="K324" s="703"/>
      <c r="L324" s="703"/>
      <c r="M324" s="703"/>
      <c r="N324" s="703"/>
      <c r="O324" s="654"/>
      <c r="P324" s="703"/>
      <c r="Q324" s="703"/>
      <c r="R324" s="703"/>
      <c r="S324" s="703"/>
    </row>
    <row r="325" spans="2:19" s="647" customFormat="1">
      <c r="B325" s="703"/>
      <c r="C325" s="703"/>
      <c r="D325" s="703"/>
      <c r="E325" s="703"/>
      <c r="F325" s="703"/>
      <c r="G325" s="703"/>
      <c r="H325" s="703"/>
      <c r="I325" s="703"/>
      <c r="J325" s="703"/>
      <c r="K325" s="703"/>
      <c r="L325" s="703"/>
      <c r="M325" s="703"/>
      <c r="N325" s="703"/>
      <c r="O325" s="654"/>
      <c r="P325" s="703"/>
      <c r="Q325" s="703"/>
      <c r="R325" s="703"/>
      <c r="S325" s="703"/>
    </row>
    <row r="326" spans="2:19" s="647" customFormat="1">
      <c r="B326" s="703"/>
      <c r="C326" s="703"/>
      <c r="D326" s="703"/>
      <c r="E326" s="703"/>
      <c r="F326" s="703"/>
      <c r="G326" s="703"/>
      <c r="H326" s="703"/>
      <c r="I326" s="703"/>
      <c r="J326" s="703"/>
      <c r="K326" s="703"/>
      <c r="L326" s="703"/>
      <c r="M326" s="703"/>
      <c r="N326" s="703"/>
      <c r="O326" s="654"/>
      <c r="P326" s="703"/>
      <c r="Q326" s="703"/>
      <c r="R326" s="703"/>
      <c r="S326" s="703"/>
    </row>
    <row r="327" spans="2:19" s="647" customFormat="1">
      <c r="B327" s="703"/>
      <c r="C327" s="703"/>
      <c r="D327" s="703"/>
      <c r="E327" s="703"/>
      <c r="F327" s="703"/>
      <c r="G327" s="703"/>
      <c r="H327" s="703"/>
      <c r="I327" s="703"/>
      <c r="J327" s="703"/>
      <c r="K327" s="703"/>
      <c r="L327" s="703"/>
      <c r="M327" s="703"/>
      <c r="N327" s="703"/>
      <c r="O327" s="654"/>
      <c r="P327" s="703"/>
      <c r="Q327" s="703"/>
      <c r="R327" s="703"/>
      <c r="S327" s="703"/>
    </row>
    <row r="328" spans="2:19" s="647" customFormat="1">
      <c r="B328" s="703"/>
      <c r="C328" s="703"/>
      <c r="D328" s="703"/>
      <c r="E328" s="703"/>
      <c r="F328" s="703"/>
      <c r="G328" s="703"/>
      <c r="H328" s="703"/>
      <c r="I328" s="703"/>
      <c r="J328" s="703"/>
      <c r="K328" s="703"/>
      <c r="L328" s="703"/>
      <c r="M328" s="703"/>
      <c r="N328" s="703"/>
      <c r="O328" s="654"/>
      <c r="P328" s="703"/>
      <c r="Q328" s="703"/>
      <c r="R328" s="703"/>
      <c r="S328" s="703"/>
    </row>
    <row r="329" spans="2:19" s="647" customFormat="1">
      <c r="B329" s="703"/>
      <c r="C329" s="703"/>
      <c r="D329" s="703"/>
      <c r="E329" s="703"/>
      <c r="F329" s="703"/>
      <c r="G329" s="703"/>
      <c r="H329" s="703"/>
      <c r="I329" s="703"/>
      <c r="J329" s="703"/>
      <c r="K329" s="703"/>
      <c r="L329" s="703"/>
      <c r="M329" s="703"/>
      <c r="N329" s="703"/>
      <c r="O329" s="654"/>
      <c r="P329" s="703"/>
      <c r="Q329" s="703"/>
      <c r="R329" s="703"/>
      <c r="S329" s="703"/>
    </row>
    <row r="330" spans="2:19" s="647" customFormat="1">
      <c r="B330" s="703"/>
      <c r="C330" s="703"/>
      <c r="D330" s="703"/>
      <c r="E330" s="703"/>
      <c r="F330" s="703"/>
      <c r="G330" s="703"/>
      <c r="H330" s="703"/>
      <c r="I330" s="703"/>
      <c r="J330" s="703"/>
      <c r="K330" s="703"/>
      <c r="L330" s="703"/>
      <c r="M330" s="703"/>
      <c r="N330" s="703"/>
      <c r="O330" s="654"/>
      <c r="P330" s="703"/>
      <c r="Q330" s="703"/>
      <c r="R330" s="703"/>
      <c r="S330" s="703"/>
    </row>
    <row r="331" spans="2:19" s="647" customFormat="1">
      <c r="B331" s="703"/>
      <c r="C331" s="703"/>
      <c r="D331" s="703"/>
      <c r="E331" s="703"/>
      <c r="F331" s="703"/>
      <c r="G331" s="703"/>
      <c r="H331" s="703"/>
      <c r="I331" s="703"/>
      <c r="J331" s="703"/>
      <c r="K331" s="703"/>
      <c r="L331" s="703"/>
      <c r="M331" s="703"/>
      <c r="N331" s="703"/>
      <c r="O331" s="654"/>
      <c r="P331" s="703"/>
      <c r="Q331" s="703"/>
      <c r="R331" s="703"/>
      <c r="S331" s="703"/>
    </row>
    <row r="332" spans="2:19" s="647" customFormat="1">
      <c r="B332" s="703"/>
      <c r="C332" s="703"/>
      <c r="D332" s="703"/>
      <c r="E332" s="703"/>
      <c r="F332" s="703"/>
      <c r="G332" s="703"/>
      <c r="H332" s="703"/>
      <c r="I332" s="703"/>
      <c r="J332" s="703"/>
      <c r="K332" s="703"/>
      <c r="L332" s="703"/>
      <c r="M332" s="703"/>
      <c r="N332" s="703"/>
      <c r="O332" s="654"/>
      <c r="P332" s="703"/>
      <c r="Q332" s="703"/>
      <c r="R332" s="703"/>
      <c r="S332" s="703"/>
    </row>
    <row r="333" spans="2:19" s="647" customFormat="1">
      <c r="B333" s="703"/>
      <c r="C333" s="703"/>
      <c r="D333" s="703"/>
      <c r="E333" s="703"/>
      <c r="F333" s="703"/>
      <c r="G333" s="703"/>
      <c r="H333" s="703"/>
      <c r="I333" s="703"/>
      <c r="J333" s="703"/>
      <c r="K333" s="703"/>
      <c r="L333" s="703"/>
      <c r="M333" s="703"/>
      <c r="N333" s="703"/>
      <c r="O333" s="654"/>
      <c r="P333" s="703"/>
      <c r="Q333" s="703"/>
      <c r="R333" s="703"/>
      <c r="S333" s="703"/>
    </row>
    <row r="334" spans="2:19" s="647" customFormat="1">
      <c r="B334" s="703"/>
      <c r="C334" s="703"/>
      <c r="D334" s="703"/>
      <c r="E334" s="703"/>
      <c r="F334" s="703"/>
      <c r="G334" s="703"/>
      <c r="H334" s="703"/>
      <c r="I334" s="703"/>
      <c r="J334" s="703"/>
      <c r="K334" s="703"/>
      <c r="L334" s="703"/>
      <c r="M334" s="703"/>
      <c r="N334" s="703"/>
      <c r="O334" s="654"/>
      <c r="P334" s="703"/>
      <c r="Q334" s="703"/>
      <c r="R334" s="703"/>
      <c r="S334" s="703"/>
    </row>
    <row r="335" spans="2:19" s="647" customFormat="1">
      <c r="B335" s="703"/>
      <c r="C335" s="703"/>
      <c r="D335" s="703"/>
      <c r="E335" s="703"/>
      <c r="F335" s="703"/>
      <c r="G335" s="703"/>
      <c r="H335" s="703"/>
      <c r="I335" s="703"/>
      <c r="J335" s="703"/>
      <c r="K335" s="703"/>
      <c r="L335" s="703"/>
      <c r="M335" s="703"/>
      <c r="N335" s="703"/>
      <c r="O335" s="654"/>
      <c r="P335" s="703"/>
      <c r="Q335" s="703"/>
      <c r="R335" s="703"/>
      <c r="S335" s="703"/>
    </row>
    <row r="336" spans="2:19" s="647" customFormat="1">
      <c r="B336" s="703"/>
      <c r="C336" s="703"/>
      <c r="D336" s="703"/>
      <c r="E336" s="703"/>
      <c r="F336" s="703"/>
      <c r="G336" s="703"/>
      <c r="H336" s="703"/>
      <c r="I336" s="703"/>
      <c r="J336" s="703"/>
      <c r="K336" s="703"/>
      <c r="L336" s="703"/>
      <c r="M336" s="703"/>
      <c r="N336" s="703"/>
      <c r="O336" s="654"/>
      <c r="P336" s="703"/>
      <c r="Q336" s="703"/>
      <c r="R336" s="703"/>
      <c r="S336" s="703"/>
    </row>
    <row r="337" spans="2:19" s="647" customFormat="1">
      <c r="B337" s="703"/>
      <c r="C337" s="703"/>
      <c r="D337" s="703"/>
      <c r="E337" s="703"/>
      <c r="F337" s="703"/>
      <c r="G337" s="703"/>
      <c r="H337" s="703"/>
      <c r="I337" s="703"/>
      <c r="J337" s="703"/>
      <c r="K337" s="703"/>
      <c r="L337" s="703"/>
      <c r="M337" s="703"/>
      <c r="N337" s="703"/>
      <c r="O337" s="654"/>
      <c r="P337" s="703"/>
      <c r="Q337" s="703"/>
      <c r="R337" s="703"/>
      <c r="S337" s="703"/>
    </row>
    <row r="338" spans="2:19" s="647" customFormat="1">
      <c r="B338" s="703"/>
      <c r="C338" s="703"/>
      <c r="D338" s="703"/>
      <c r="E338" s="703"/>
      <c r="F338" s="703"/>
      <c r="G338" s="703"/>
      <c r="H338" s="703"/>
      <c r="I338" s="703"/>
      <c r="J338" s="703"/>
      <c r="K338" s="703"/>
      <c r="L338" s="703"/>
      <c r="M338" s="703"/>
      <c r="N338" s="703"/>
      <c r="O338" s="654"/>
      <c r="P338" s="703"/>
      <c r="Q338" s="703"/>
      <c r="R338" s="703"/>
      <c r="S338" s="703"/>
    </row>
    <row r="339" spans="2:19" s="647" customFormat="1">
      <c r="B339" s="703"/>
      <c r="C339" s="703"/>
      <c r="D339" s="703"/>
      <c r="E339" s="703"/>
      <c r="F339" s="703"/>
      <c r="G339" s="703"/>
      <c r="H339" s="703"/>
      <c r="I339" s="703"/>
      <c r="J339" s="703"/>
      <c r="K339" s="703"/>
      <c r="L339" s="703"/>
      <c r="M339" s="703"/>
      <c r="N339" s="703"/>
      <c r="O339" s="654"/>
      <c r="P339" s="703"/>
      <c r="Q339" s="703"/>
      <c r="R339" s="703"/>
      <c r="S339" s="703"/>
    </row>
    <row r="340" spans="2:19" s="647" customFormat="1">
      <c r="B340" s="703"/>
      <c r="C340" s="703"/>
      <c r="D340" s="703"/>
      <c r="E340" s="703"/>
      <c r="F340" s="703"/>
      <c r="G340" s="703"/>
      <c r="H340" s="703"/>
      <c r="I340" s="703"/>
      <c r="J340" s="703"/>
      <c r="K340" s="703"/>
      <c r="L340" s="703"/>
      <c r="M340" s="703"/>
      <c r="N340" s="703"/>
      <c r="O340" s="654"/>
      <c r="P340" s="703"/>
      <c r="Q340" s="703"/>
      <c r="R340" s="703"/>
      <c r="S340" s="703"/>
    </row>
    <row r="341" spans="2:19" s="647" customFormat="1">
      <c r="B341" s="703"/>
      <c r="C341" s="703"/>
      <c r="D341" s="703"/>
      <c r="E341" s="703"/>
      <c r="F341" s="703"/>
      <c r="G341" s="703"/>
      <c r="H341" s="703"/>
      <c r="I341" s="703"/>
      <c r="J341" s="703"/>
      <c r="K341" s="703"/>
      <c r="L341" s="703"/>
      <c r="M341" s="703"/>
      <c r="N341" s="703"/>
      <c r="O341" s="654"/>
      <c r="P341" s="703"/>
      <c r="Q341" s="703"/>
      <c r="R341" s="703"/>
      <c r="S341" s="703"/>
    </row>
    <row r="342" spans="2:19" s="647" customFormat="1">
      <c r="B342" s="703"/>
      <c r="C342" s="703"/>
      <c r="D342" s="703"/>
      <c r="E342" s="703"/>
      <c r="F342" s="703"/>
      <c r="G342" s="703"/>
      <c r="H342" s="703"/>
      <c r="I342" s="703"/>
      <c r="J342" s="703"/>
      <c r="K342" s="703"/>
      <c r="L342" s="703"/>
      <c r="M342" s="703"/>
      <c r="N342" s="703"/>
      <c r="O342" s="654"/>
      <c r="P342" s="703"/>
      <c r="Q342" s="703"/>
      <c r="R342" s="703"/>
      <c r="S342" s="703"/>
    </row>
    <row r="343" spans="2:19" s="647" customFormat="1">
      <c r="B343" s="703"/>
      <c r="C343" s="703"/>
      <c r="D343" s="703"/>
      <c r="E343" s="703"/>
      <c r="F343" s="703"/>
      <c r="G343" s="703"/>
      <c r="H343" s="703"/>
      <c r="I343" s="703"/>
      <c r="J343" s="703"/>
      <c r="K343" s="703"/>
      <c r="L343" s="703"/>
      <c r="M343" s="703"/>
      <c r="N343" s="703"/>
      <c r="O343" s="654"/>
      <c r="P343" s="703"/>
      <c r="Q343" s="703"/>
      <c r="R343" s="703"/>
      <c r="S343" s="703"/>
    </row>
    <row r="344" spans="2:19" s="647" customFormat="1">
      <c r="O344" s="648"/>
    </row>
    <row r="345" spans="2:19" s="647" customFormat="1">
      <c r="O345" s="648"/>
    </row>
    <row r="346" spans="2:19" s="647" customFormat="1">
      <c r="O346" s="648"/>
    </row>
    <row r="347" spans="2:19" s="647" customFormat="1">
      <c r="O347" s="648"/>
    </row>
    <row r="348" spans="2:19" s="647" customFormat="1">
      <c r="O348" s="648"/>
    </row>
    <row r="349" spans="2:19" s="647" customFormat="1">
      <c r="O349" s="648"/>
    </row>
    <row r="350" spans="2:19" s="647" customFormat="1">
      <c r="O350" s="648"/>
    </row>
    <row r="351" spans="2:19" s="647" customFormat="1">
      <c r="O351" s="648"/>
    </row>
    <row r="352" spans="2:19" s="647" customFormat="1">
      <c r="O352" s="648"/>
    </row>
    <row r="353" spans="15:15" s="647" customFormat="1">
      <c r="O353" s="648"/>
    </row>
    <row r="354" spans="15:15" s="647" customFormat="1">
      <c r="O354" s="648"/>
    </row>
    <row r="355" spans="15:15" s="647" customFormat="1">
      <c r="O355" s="648"/>
    </row>
    <row r="356" spans="15:15" s="647" customFormat="1">
      <c r="O356" s="648"/>
    </row>
    <row r="357" spans="15:15" s="647" customFormat="1">
      <c r="O357" s="648"/>
    </row>
    <row r="358" spans="15:15" s="647" customFormat="1">
      <c r="O358" s="648"/>
    </row>
    <row r="359" spans="15:15" s="647" customFormat="1">
      <c r="O359" s="648"/>
    </row>
    <row r="360" spans="15:15" s="647" customFormat="1">
      <c r="O360" s="648"/>
    </row>
    <row r="361" spans="15:15" s="647" customFormat="1">
      <c r="O361" s="648"/>
    </row>
    <row r="362" spans="15:15" s="647" customFormat="1">
      <c r="O362" s="648"/>
    </row>
    <row r="363" spans="15:15" s="647" customFormat="1">
      <c r="O363" s="648"/>
    </row>
    <row r="364" spans="15:15" s="647" customFormat="1">
      <c r="O364" s="648"/>
    </row>
    <row r="365" spans="15:15" s="647" customFormat="1">
      <c r="O365" s="648"/>
    </row>
    <row r="366" spans="15:15" s="647" customFormat="1">
      <c r="O366" s="648"/>
    </row>
    <row r="367" spans="15:15" s="647" customFormat="1">
      <c r="O367" s="648"/>
    </row>
    <row r="368" spans="15:15" s="647" customFormat="1">
      <c r="O368" s="648"/>
    </row>
    <row r="369" spans="15:15" s="647" customFormat="1">
      <c r="O369" s="648"/>
    </row>
    <row r="370" spans="15:15" s="647" customFormat="1">
      <c r="O370" s="648"/>
    </row>
    <row r="371" spans="15:15" s="647" customFormat="1">
      <c r="O371" s="648"/>
    </row>
    <row r="372" spans="15:15" s="647" customFormat="1">
      <c r="O372" s="648"/>
    </row>
    <row r="373" spans="15:15" s="647" customFormat="1">
      <c r="O373" s="648"/>
    </row>
    <row r="374" spans="15:15" s="647" customFormat="1">
      <c r="O374" s="648"/>
    </row>
    <row r="375" spans="15:15" s="647" customFormat="1">
      <c r="O375" s="648"/>
    </row>
    <row r="376" spans="15:15" s="647" customFormat="1">
      <c r="O376" s="648"/>
    </row>
    <row r="377" spans="15:15" s="647" customFormat="1">
      <c r="O377" s="648"/>
    </row>
    <row r="378" spans="15:15" s="647" customFormat="1">
      <c r="O378" s="648"/>
    </row>
    <row r="379" spans="15:15" s="647" customFormat="1">
      <c r="O379" s="648"/>
    </row>
    <row r="380" spans="15:15" s="647" customFormat="1">
      <c r="O380" s="648"/>
    </row>
    <row r="381" spans="15:15" s="647" customFormat="1">
      <c r="O381" s="648"/>
    </row>
    <row r="382" spans="15:15" s="647" customFormat="1">
      <c r="O382" s="648"/>
    </row>
    <row r="383" spans="15:15" s="647" customFormat="1">
      <c r="O383" s="648"/>
    </row>
    <row r="384" spans="15:15" s="647" customFormat="1">
      <c r="O384" s="648"/>
    </row>
    <row r="385" spans="15:15" s="647" customFormat="1">
      <c r="O385" s="648"/>
    </row>
    <row r="386" spans="15:15" s="647" customFormat="1">
      <c r="O386" s="648"/>
    </row>
    <row r="387" spans="15:15" s="647" customFormat="1">
      <c r="O387" s="648"/>
    </row>
    <row r="388" spans="15:15" s="647" customFormat="1">
      <c r="O388" s="648"/>
    </row>
    <row r="389" spans="15:15" s="647" customFormat="1">
      <c r="O389" s="648"/>
    </row>
    <row r="390" spans="15:15" s="647" customFormat="1">
      <c r="O390" s="648"/>
    </row>
    <row r="391" spans="15:15" s="647" customFormat="1">
      <c r="O391" s="648"/>
    </row>
    <row r="392" spans="15:15" s="647" customFormat="1">
      <c r="O392" s="648"/>
    </row>
    <row r="393" spans="15:15" s="647" customFormat="1">
      <c r="O393" s="648"/>
    </row>
    <row r="394" spans="15:15" s="647" customFormat="1">
      <c r="O394" s="648"/>
    </row>
    <row r="395" spans="15:15" s="647" customFormat="1">
      <c r="O395" s="648"/>
    </row>
    <row r="396" spans="15:15" s="647" customFormat="1">
      <c r="O396" s="648"/>
    </row>
    <row r="397" spans="15:15" s="647" customFormat="1">
      <c r="O397" s="648"/>
    </row>
    <row r="398" spans="15:15" s="647" customFormat="1">
      <c r="O398" s="648"/>
    </row>
    <row r="399" spans="15:15" s="647" customFormat="1">
      <c r="O399" s="648"/>
    </row>
    <row r="400" spans="15:15" s="647" customFormat="1">
      <c r="O400" s="648"/>
    </row>
    <row r="401" spans="15:15" s="647" customFormat="1">
      <c r="O401" s="648"/>
    </row>
    <row r="402" spans="15:15" s="647" customFormat="1">
      <c r="O402" s="648"/>
    </row>
    <row r="403" spans="15:15" s="647" customFormat="1">
      <c r="O403" s="648"/>
    </row>
    <row r="404" spans="15:15" s="647" customFormat="1">
      <c r="O404" s="648"/>
    </row>
    <row r="405" spans="15:15" s="647" customFormat="1">
      <c r="O405" s="648"/>
    </row>
    <row r="406" spans="15:15" s="647" customFormat="1">
      <c r="O406" s="648"/>
    </row>
    <row r="407" spans="15:15" s="647" customFormat="1">
      <c r="O407" s="648"/>
    </row>
    <row r="408" spans="15:15" s="647" customFormat="1">
      <c r="O408" s="648"/>
    </row>
    <row r="409" spans="15:15" s="647" customFormat="1">
      <c r="O409" s="648"/>
    </row>
    <row r="410" spans="15:15" s="647" customFormat="1">
      <c r="O410" s="648"/>
    </row>
    <row r="411" spans="15:15" s="647" customFormat="1">
      <c r="O411" s="648"/>
    </row>
    <row r="412" spans="15:15" s="647" customFormat="1">
      <c r="O412" s="648"/>
    </row>
    <row r="413" spans="15:15" s="647" customFormat="1">
      <c r="O413" s="648"/>
    </row>
    <row r="414" spans="15:15" s="647" customFormat="1">
      <c r="O414" s="648"/>
    </row>
    <row r="415" spans="15:15" s="647" customFormat="1">
      <c r="O415" s="648"/>
    </row>
    <row r="416" spans="15:15" s="647" customFormat="1">
      <c r="O416" s="648"/>
    </row>
    <row r="417" spans="15:15" s="647" customFormat="1">
      <c r="O417" s="648"/>
    </row>
    <row r="418" spans="15:15" s="647" customFormat="1">
      <c r="O418" s="648"/>
    </row>
    <row r="419" spans="15:15" s="647" customFormat="1">
      <c r="O419" s="648"/>
    </row>
    <row r="420" spans="15:15" s="647" customFormat="1">
      <c r="O420" s="648"/>
    </row>
    <row r="421" spans="15:15" s="647" customFormat="1">
      <c r="O421" s="648"/>
    </row>
    <row r="422" spans="15:15" s="647" customFormat="1">
      <c r="O422" s="648"/>
    </row>
    <row r="423" spans="15:15" s="647" customFormat="1">
      <c r="O423" s="648"/>
    </row>
    <row r="424" spans="15:15" s="647" customFormat="1">
      <c r="O424" s="648"/>
    </row>
    <row r="425" spans="15:15" s="647" customFormat="1">
      <c r="O425" s="648"/>
    </row>
    <row r="426" spans="15:15" s="647" customFormat="1">
      <c r="O426" s="648"/>
    </row>
    <row r="427" spans="15:15" s="647" customFormat="1">
      <c r="O427" s="648"/>
    </row>
    <row r="428" spans="15:15" s="647" customFormat="1">
      <c r="O428" s="648"/>
    </row>
    <row r="429" spans="15:15" s="647" customFormat="1">
      <c r="O429" s="648"/>
    </row>
    <row r="430" spans="15:15" s="647" customFormat="1">
      <c r="O430" s="648"/>
    </row>
    <row r="431" spans="15:15" s="647" customFormat="1">
      <c r="O431" s="648"/>
    </row>
    <row r="432" spans="15:15" s="647" customFormat="1">
      <c r="O432" s="648"/>
    </row>
    <row r="433" spans="15:15" s="647" customFormat="1">
      <c r="O433" s="648"/>
    </row>
    <row r="434" spans="15:15" s="647" customFormat="1">
      <c r="O434" s="648"/>
    </row>
    <row r="435" spans="15:15" s="647" customFormat="1">
      <c r="O435" s="648"/>
    </row>
    <row r="436" spans="15:15" s="647" customFormat="1">
      <c r="O436" s="648"/>
    </row>
    <row r="437" spans="15:15" s="647" customFormat="1">
      <c r="O437" s="648"/>
    </row>
    <row r="438" spans="15:15" s="647" customFormat="1">
      <c r="O438" s="648"/>
    </row>
    <row r="439" spans="15:15" s="647" customFormat="1">
      <c r="O439" s="648"/>
    </row>
    <row r="440" spans="15:15" s="647" customFormat="1">
      <c r="O440" s="648"/>
    </row>
    <row r="441" spans="15:15" s="647" customFormat="1">
      <c r="O441" s="648"/>
    </row>
    <row r="442" spans="15:15" s="647" customFormat="1">
      <c r="O442" s="648"/>
    </row>
    <row r="443" spans="15:15" s="647" customFormat="1">
      <c r="O443" s="648"/>
    </row>
    <row r="444" spans="15:15" s="647" customFormat="1">
      <c r="O444" s="648"/>
    </row>
    <row r="445" spans="15:15" s="647" customFormat="1">
      <c r="O445" s="648"/>
    </row>
    <row r="446" spans="15:15" s="647" customFormat="1">
      <c r="O446" s="648"/>
    </row>
    <row r="447" spans="15:15" s="647" customFormat="1">
      <c r="O447" s="648"/>
    </row>
    <row r="448" spans="15:15" s="647" customFormat="1">
      <c r="O448" s="648"/>
    </row>
    <row r="449" spans="15:15" s="647" customFormat="1">
      <c r="O449" s="648"/>
    </row>
    <row r="450" spans="15:15" s="647" customFormat="1">
      <c r="O450" s="648"/>
    </row>
    <row r="451" spans="15:15" s="647" customFormat="1">
      <c r="O451" s="648"/>
    </row>
    <row r="452" spans="15:15" s="647" customFormat="1">
      <c r="O452" s="648"/>
    </row>
    <row r="453" spans="15:15" s="647" customFormat="1">
      <c r="O453" s="648"/>
    </row>
    <row r="454" spans="15:15" s="647" customFormat="1">
      <c r="O454" s="648"/>
    </row>
    <row r="455" spans="15:15" s="647" customFormat="1">
      <c r="O455" s="648"/>
    </row>
    <row r="456" spans="15:15" s="647" customFormat="1">
      <c r="O456" s="648"/>
    </row>
    <row r="457" spans="15:15" s="647" customFormat="1">
      <c r="O457" s="648"/>
    </row>
    <row r="458" spans="15:15" s="647" customFormat="1">
      <c r="O458" s="648"/>
    </row>
    <row r="459" spans="15:15" s="647" customFormat="1">
      <c r="O459" s="648"/>
    </row>
    <row r="460" spans="15:15" s="647" customFormat="1">
      <c r="O460" s="648"/>
    </row>
    <row r="461" spans="15:15" s="647" customFormat="1">
      <c r="O461" s="648"/>
    </row>
    <row r="462" spans="15:15" s="647" customFormat="1">
      <c r="O462" s="648"/>
    </row>
    <row r="463" spans="15:15" s="647" customFormat="1">
      <c r="O463" s="648"/>
    </row>
    <row r="464" spans="15:15" s="647" customFormat="1">
      <c r="O464" s="648"/>
    </row>
    <row r="465" spans="15:15" s="647" customFormat="1">
      <c r="O465" s="648"/>
    </row>
    <row r="466" spans="15:15" s="647" customFormat="1">
      <c r="O466" s="648"/>
    </row>
    <row r="467" spans="15:15" s="647" customFormat="1">
      <c r="O467" s="648"/>
    </row>
    <row r="468" spans="15:15" s="647" customFormat="1">
      <c r="O468" s="648"/>
    </row>
    <row r="469" spans="15:15" s="647" customFormat="1">
      <c r="O469" s="648"/>
    </row>
    <row r="470" spans="15:15" s="647" customFormat="1">
      <c r="O470" s="648"/>
    </row>
    <row r="471" spans="15:15" s="647" customFormat="1">
      <c r="O471" s="648"/>
    </row>
    <row r="472" spans="15:15" s="647" customFormat="1">
      <c r="O472" s="648"/>
    </row>
    <row r="473" spans="15:15" s="647" customFormat="1">
      <c r="O473" s="648"/>
    </row>
    <row r="474" spans="15:15" s="647" customFormat="1">
      <c r="O474" s="648"/>
    </row>
    <row r="475" spans="15:15" s="647" customFormat="1">
      <c r="O475" s="648"/>
    </row>
    <row r="476" spans="15:15" s="647" customFormat="1">
      <c r="O476" s="648"/>
    </row>
    <row r="477" spans="15:15" s="647" customFormat="1">
      <c r="O477" s="648"/>
    </row>
    <row r="478" spans="15:15" s="647" customFormat="1">
      <c r="O478" s="648"/>
    </row>
    <row r="479" spans="15:15" s="647" customFormat="1">
      <c r="O479" s="648"/>
    </row>
    <row r="480" spans="15:15" s="647" customFormat="1">
      <c r="O480" s="648"/>
    </row>
    <row r="481" spans="15:15" s="647" customFormat="1">
      <c r="O481" s="648"/>
    </row>
    <row r="482" spans="15:15" s="647" customFormat="1">
      <c r="O482" s="648"/>
    </row>
    <row r="483" spans="15:15" s="647" customFormat="1">
      <c r="O483" s="648"/>
    </row>
    <row r="484" spans="15:15" s="647" customFormat="1">
      <c r="O484" s="648"/>
    </row>
    <row r="485" spans="15:15" s="647" customFormat="1">
      <c r="O485" s="648"/>
    </row>
    <row r="486" spans="15:15" s="647" customFormat="1">
      <c r="O486" s="648"/>
    </row>
    <row r="487" spans="15:15" s="647" customFormat="1">
      <c r="O487" s="648"/>
    </row>
    <row r="488" spans="15:15" s="647" customFormat="1">
      <c r="O488" s="648"/>
    </row>
    <row r="489" spans="15:15" s="647" customFormat="1">
      <c r="O489" s="648"/>
    </row>
    <row r="490" spans="15:15" s="647" customFormat="1">
      <c r="O490" s="648"/>
    </row>
    <row r="491" spans="15:15" s="647" customFormat="1">
      <c r="O491" s="648"/>
    </row>
    <row r="492" spans="15:15" s="647" customFormat="1">
      <c r="O492" s="648"/>
    </row>
    <row r="493" spans="15:15" s="647" customFormat="1">
      <c r="O493" s="648"/>
    </row>
    <row r="494" spans="15:15" s="647" customFormat="1">
      <c r="O494" s="648"/>
    </row>
    <row r="495" spans="15:15" s="647" customFormat="1">
      <c r="O495" s="648"/>
    </row>
    <row r="496" spans="15:15" s="647" customFormat="1">
      <c r="O496" s="648"/>
    </row>
    <row r="497" spans="15:15" s="647" customFormat="1">
      <c r="O497" s="648"/>
    </row>
    <row r="498" spans="15:15" s="647" customFormat="1">
      <c r="O498" s="648"/>
    </row>
    <row r="499" spans="15:15" s="647" customFormat="1">
      <c r="O499" s="648"/>
    </row>
    <row r="500" spans="15:15" s="647" customFormat="1">
      <c r="O500" s="648"/>
    </row>
    <row r="501" spans="15:15" s="647" customFormat="1">
      <c r="O501" s="648"/>
    </row>
    <row r="502" spans="15:15" s="647" customFormat="1">
      <c r="O502" s="648"/>
    </row>
    <row r="503" spans="15:15" s="647" customFormat="1">
      <c r="O503" s="648"/>
    </row>
    <row r="504" spans="15:15" s="647" customFormat="1">
      <c r="O504" s="648"/>
    </row>
    <row r="505" spans="15:15" s="647" customFormat="1">
      <c r="O505" s="648"/>
    </row>
    <row r="506" spans="15:15" s="647" customFormat="1">
      <c r="O506" s="648"/>
    </row>
    <row r="507" spans="15:15" s="647" customFormat="1">
      <c r="O507" s="648"/>
    </row>
    <row r="508" spans="15:15" s="647" customFormat="1">
      <c r="O508" s="648"/>
    </row>
    <row r="509" spans="15:15" s="647" customFormat="1">
      <c r="O509" s="648"/>
    </row>
    <row r="510" spans="15:15" s="647" customFormat="1">
      <c r="O510" s="648"/>
    </row>
    <row r="511" spans="15:15" s="647" customFormat="1">
      <c r="O511" s="648"/>
    </row>
    <row r="512" spans="15:15" s="647" customFormat="1">
      <c r="O512" s="648"/>
    </row>
  </sheetData>
  <mergeCells count="184">
    <mergeCell ref="S195:S196"/>
    <mergeCell ref="C197:C200"/>
    <mergeCell ref="D197:D200"/>
    <mergeCell ref="E197:E200"/>
    <mergeCell ref="F197:F200"/>
    <mergeCell ref="G197:G200"/>
    <mergeCell ref="N197:N200"/>
    <mergeCell ref="O197:O200"/>
    <mergeCell ref="P197:P200"/>
    <mergeCell ref="Q197:Q200"/>
    <mergeCell ref="R197:R200"/>
    <mergeCell ref="S197:S200"/>
    <mergeCell ref="H197:H200"/>
    <mergeCell ref="I197:I200"/>
    <mergeCell ref="J197:J200"/>
    <mergeCell ref="K197:K200"/>
    <mergeCell ref="L197:L200"/>
    <mergeCell ref="M197:M200"/>
    <mergeCell ref="B194:B196"/>
    <mergeCell ref="C194:R194"/>
    <mergeCell ref="C195:C196"/>
    <mergeCell ref="D195:D196"/>
    <mergeCell ref="E195:E196"/>
    <mergeCell ref="F195:F196"/>
    <mergeCell ref="G195:G196"/>
    <mergeCell ref="H195:H196"/>
    <mergeCell ref="I195:I196"/>
    <mergeCell ref="J195:J196"/>
    <mergeCell ref="K195:K196"/>
    <mergeCell ref="L195:R195"/>
    <mergeCell ref="N169:N172"/>
    <mergeCell ref="B179:B183"/>
    <mergeCell ref="C179:E179"/>
    <mergeCell ref="F179:N179"/>
    <mergeCell ref="C180:C183"/>
    <mergeCell ref="D180:D183"/>
    <mergeCell ref="M180:M183"/>
    <mergeCell ref="N180:N183"/>
    <mergeCell ref="C184:C187"/>
    <mergeCell ref="D184:D187"/>
    <mergeCell ref="E184:E187"/>
    <mergeCell ref="F184:F187"/>
    <mergeCell ref="G184:G187"/>
    <mergeCell ref="J184:J187"/>
    <mergeCell ref="K184:K187"/>
    <mergeCell ref="L184:L187"/>
    <mergeCell ref="E180:E183"/>
    <mergeCell ref="F180:F183"/>
    <mergeCell ref="G180:G183"/>
    <mergeCell ref="J180:J183"/>
    <mergeCell ref="K180:K183"/>
    <mergeCell ref="L180:L183"/>
    <mergeCell ref="M184:M187"/>
    <mergeCell ref="N184:N187"/>
    <mergeCell ref="C169:C172"/>
    <mergeCell ref="D169:D172"/>
    <mergeCell ref="E169:E172"/>
    <mergeCell ref="F169:F172"/>
    <mergeCell ref="G169:G172"/>
    <mergeCell ref="J169:J172"/>
    <mergeCell ref="K169:K172"/>
    <mergeCell ref="L169:L172"/>
    <mergeCell ref="M169:M172"/>
    <mergeCell ref="M154:M157"/>
    <mergeCell ref="N154:N157"/>
    <mergeCell ref="B164:B168"/>
    <mergeCell ref="C164:E164"/>
    <mergeCell ref="F164:N164"/>
    <mergeCell ref="C165:C168"/>
    <mergeCell ref="D165:D168"/>
    <mergeCell ref="E165:E168"/>
    <mergeCell ref="F165:F168"/>
    <mergeCell ref="G165:G168"/>
    <mergeCell ref="J165:J168"/>
    <mergeCell ref="K165:K168"/>
    <mergeCell ref="L165:L168"/>
    <mergeCell ref="M165:M168"/>
    <mergeCell ref="N165:N168"/>
    <mergeCell ref="C154:C157"/>
    <mergeCell ref="D154:D157"/>
    <mergeCell ref="E154:E157"/>
    <mergeCell ref="F154:F157"/>
    <mergeCell ref="G154:G157"/>
    <mergeCell ref="J154:J157"/>
    <mergeCell ref="K154:K157"/>
    <mergeCell ref="L154:L157"/>
    <mergeCell ref="E150:E153"/>
    <mergeCell ref="F150:F153"/>
    <mergeCell ref="G150:G153"/>
    <mergeCell ref="J150:J153"/>
    <mergeCell ref="K150:K153"/>
    <mergeCell ref="L150:L153"/>
    <mergeCell ref="N139:N142"/>
    <mergeCell ref="O139:O142"/>
    <mergeCell ref="B149:B153"/>
    <mergeCell ref="C149:E149"/>
    <mergeCell ref="F149:N149"/>
    <mergeCell ref="C150:C153"/>
    <mergeCell ref="D150:D153"/>
    <mergeCell ref="M150:M153"/>
    <mergeCell ref="N150:N153"/>
    <mergeCell ref="C139:C142"/>
    <mergeCell ref="D139:D142"/>
    <mergeCell ref="E139:E142"/>
    <mergeCell ref="F139:F142"/>
    <mergeCell ref="G139:G142"/>
    <mergeCell ref="J139:J142"/>
    <mergeCell ref="K139:K142"/>
    <mergeCell ref="L139:L142"/>
    <mergeCell ref="M139:M142"/>
    <mergeCell ref="N124:N127"/>
    <mergeCell ref="B134:B138"/>
    <mergeCell ref="C134:E134"/>
    <mergeCell ref="F134:N134"/>
    <mergeCell ref="C135:C138"/>
    <mergeCell ref="D135:D138"/>
    <mergeCell ref="E135:E138"/>
    <mergeCell ref="F135:F138"/>
    <mergeCell ref="G135:G138"/>
    <mergeCell ref="J135:J138"/>
    <mergeCell ref="K135:K138"/>
    <mergeCell ref="L135:L138"/>
    <mergeCell ref="M135:M138"/>
    <mergeCell ref="N135:N138"/>
    <mergeCell ref="C124:C127"/>
    <mergeCell ref="D124:D127"/>
    <mergeCell ref="E124:E127"/>
    <mergeCell ref="F124:F127"/>
    <mergeCell ref="G124:G127"/>
    <mergeCell ref="J124:J127"/>
    <mergeCell ref="K124:K127"/>
    <mergeCell ref="L124:L127"/>
    <mergeCell ref="M124:M127"/>
    <mergeCell ref="C110:C113"/>
    <mergeCell ref="D110:D113"/>
    <mergeCell ref="E110:E113"/>
    <mergeCell ref="B119:B123"/>
    <mergeCell ref="C119:E119"/>
    <mergeCell ref="F119:N119"/>
    <mergeCell ref="C120:C123"/>
    <mergeCell ref="D120:D123"/>
    <mergeCell ref="E120:E123"/>
    <mergeCell ref="N120:N123"/>
    <mergeCell ref="F120:F123"/>
    <mergeCell ref="G120:G123"/>
    <mergeCell ref="J120:J123"/>
    <mergeCell ref="K120:K123"/>
    <mergeCell ref="L120:L123"/>
    <mergeCell ref="M120:M123"/>
    <mergeCell ref="C83:D83"/>
    <mergeCell ref="E89:K89"/>
    <mergeCell ref="B90:C90"/>
    <mergeCell ref="C100:D100"/>
    <mergeCell ref="B104:B109"/>
    <mergeCell ref="C104:E104"/>
    <mergeCell ref="F104:N104"/>
    <mergeCell ref="C105:C109"/>
    <mergeCell ref="D105:D109"/>
    <mergeCell ref="E105:E109"/>
    <mergeCell ref="N105:N109"/>
    <mergeCell ref="F105:F109"/>
    <mergeCell ref="G105:G109"/>
    <mergeCell ref="J105:J109"/>
    <mergeCell ref="K105:K109"/>
    <mergeCell ref="L105:L109"/>
    <mergeCell ref="M105:M109"/>
    <mergeCell ref="C68:D68"/>
    <mergeCell ref="E72:K72"/>
    <mergeCell ref="B73:C73"/>
    <mergeCell ref="B18:K25"/>
    <mergeCell ref="E28:K28"/>
    <mergeCell ref="B29:C29"/>
    <mergeCell ref="C39:D39"/>
    <mergeCell ref="E43:K43"/>
    <mergeCell ref="B44:C44"/>
    <mergeCell ref="C9:K9"/>
    <mergeCell ref="C11:K11"/>
    <mergeCell ref="C13:K13"/>
    <mergeCell ref="B15:C15"/>
    <mergeCell ref="D15:K15"/>
    <mergeCell ref="B16:K16"/>
    <mergeCell ref="C54:D54"/>
    <mergeCell ref="E57:K57"/>
    <mergeCell ref="B58:C5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theme="8" tint="-0.499984740745262"/>
  </sheetPr>
  <dimension ref="A1:AK736"/>
  <sheetViews>
    <sheetView showGridLines="0" showZeros="0" topLeftCell="A185" zoomScale="80" zoomScaleNormal="80" workbookViewId="0">
      <pane xSplit="3" topLeftCell="D1" activePane="topRight" state="frozen"/>
      <selection activeCell="A19" sqref="A19"/>
      <selection pane="topRight" activeCell="C141" sqref="C141"/>
    </sheetView>
  </sheetViews>
  <sheetFormatPr baseColWidth="10" defaultColWidth="11.42578125" defaultRowHeight="15" zeroHeight="1" outlineLevelRow="1"/>
  <cols>
    <col min="1" max="1" width="10.42578125" style="369" customWidth="1"/>
    <col min="2" max="2" width="21.7109375" style="14" customWidth="1"/>
    <col min="3" max="3" width="77.7109375" style="14" customWidth="1"/>
    <col min="4" max="4" width="18.7109375" style="511" customWidth="1"/>
    <col min="5" max="5" width="24.140625" style="14" customWidth="1"/>
    <col min="6" max="6" width="16" style="14" customWidth="1"/>
    <col min="7" max="7" width="17.7109375" style="14" customWidth="1"/>
    <col min="8" max="8" width="18" style="14" customWidth="1"/>
    <col min="9" max="9" width="15.28515625" style="14" customWidth="1"/>
    <col min="10" max="10" width="19.7109375" style="14" customWidth="1"/>
    <col min="11" max="11" width="16.7109375" style="14" customWidth="1"/>
    <col min="12" max="12" width="14.85546875" style="14" customWidth="1"/>
    <col min="13" max="13" width="21.85546875" style="14" customWidth="1"/>
    <col min="14" max="31" width="12.5703125" style="14" customWidth="1"/>
    <col min="32" max="32" width="19.140625" style="14" customWidth="1"/>
    <col min="33" max="33" width="22" style="14" customWidth="1"/>
    <col min="34" max="34" width="15" style="14" bestFit="1" customWidth="1"/>
    <col min="35" max="16383" width="11.42578125" style="14"/>
    <col min="16384" max="16384" width="4.7109375" style="14" customWidth="1"/>
  </cols>
  <sheetData>
    <row r="1" spans="1:34" s="410" customFormat="1">
      <c r="A1" s="409"/>
      <c r="B1" s="306"/>
      <c r="C1" s="306"/>
      <c r="D1" s="505"/>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row>
    <row r="2" spans="1:34" s="410" customFormat="1">
      <c r="A2" s="409"/>
      <c r="B2" s="320"/>
      <c r="C2" s="320"/>
      <c r="D2" s="506"/>
      <c r="E2" s="320"/>
      <c r="F2" s="320"/>
      <c r="G2" s="320"/>
      <c r="H2" s="306"/>
      <c r="I2" s="306"/>
      <c r="J2" s="306"/>
      <c r="K2" s="313" t="s">
        <v>1</v>
      </c>
      <c r="L2" s="314" t="s">
        <v>6</v>
      </c>
      <c r="M2" s="306"/>
      <c r="N2" s="306"/>
      <c r="O2" s="306"/>
      <c r="P2" s="306"/>
      <c r="Q2" s="306"/>
      <c r="R2" s="306"/>
      <c r="S2" s="306"/>
      <c r="T2" s="306"/>
      <c r="U2" s="306"/>
      <c r="V2" s="306"/>
      <c r="W2" s="306"/>
      <c r="X2" s="306"/>
      <c r="Y2" s="306"/>
      <c r="Z2" s="306"/>
      <c r="AA2" s="306"/>
      <c r="AB2" s="306"/>
      <c r="AC2" s="306"/>
      <c r="AD2" s="306"/>
      <c r="AE2" s="306"/>
      <c r="AF2" s="306"/>
      <c r="AG2" s="306"/>
      <c r="AH2" s="306"/>
    </row>
    <row r="3" spans="1:34" s="410" customFormat="1">
      <c r="A3" s="409"/>
      <c r="B3" s="320"/>
      <c r="C3" s="320"/>
      <c r="D3" s="506"/>
      <c r="E3" s="320"/>
      <c r="F3" s="320"/>
      <c r="G3" s="320"/>
      <c r="H3" s="306"/>
      <c r="I3" s="306"/>
      <c r="J3" s="306"/>
      <c r="K3" s="315" t="s">
        <v>3</v>
      </c>
      <c r="L3" s="316">
        <v>7</v>
      </c>
      <c r="M3" s="306"/>
      <c r="N3" s="306"/>
      <c r="O3" s="306"/>
      <c r="P3" s="306"/>
      <c r="Q3" s="306"/>
      <c r="R3" s="306"/>
      <c r="S3" s="306"/>
      <c r="T3" s="306"/>
      <c r="U3" s="306"/>
      <c r="V3" s="306"/>
      <c r="W3" s="306"/>
      <c r="X3" s="306"/>
      <c r="Y3" s="306"/>
      <c r="Z3" s="306"/>
      <c r="AA3" s="306"/>
      <c r="AB3" s="306"/>
      <c r="AC3" s="306"/>
      <c r="AD3" s="306"/>
      <c r="AE3" s="306"/>
      <c r="AF3" s="306"/>
      <c r="AG3" s="306"/>
      <c r="AH3" s="306"/>
    </row>
    <row r="4" spans="1:34" s="410" customFormat="1">
      <c r="A4" s="409"/>
      <c r="B4" s="320"/>
      <c r="C4" s="320"/>
      <c r="D4" s="506"/>
      <c r="E4" s="320"/>
      <c r="F4" s="320"/>
      <c r="G4" s="320"/>
      <c r="H4" s="306"/>
      <c r="I4" s="306"/>
      <c r="J4" s="306"/>
      <c r="K4" s="313" t="s">
        <v>4</v>
      </c>
      <c r="L4" s="317">
        <v>44250</v>
      </c>
      <c r="M4" s="411"/>
      <c r="N4" s="306"/>
      <c r="O4" s="306"/>
      <c r="P4" s="306"/>
      <c r="Q4" s="306"/>
      <c r="R4" s="306"/>
      <c r="S4" s="306"/>
      <c r="T4" s="306"/>
      <c r="U4" s="306"/>
      <c r="V4" s="306"/>
      <c r="W4" s="306"/>
      <c r="X4" s="306"/>
      <c r="Y4" s="306"/>
      <c r="Z4" s="306"/>
      <c r="AA4" s="306"/>
      <c r="AB4" s="306"/>
      <c r="AC4" s="306"/>
      <c r="AD4" s="306"/>
      <c r="AE4" s="306"/>
      <c r="AF4" s="306"/>
      <c r="AG4" s="306"/>
      <c r="AH4" s="306"/>
    </row>
    <row r="5" spans="1:34" s="410" customFormat="1">
      <c r="A5" s="409"/>
      <c r="B5" s="306"/>
      <c r="C5" s="306"/>
      <c r="D5" s="505"/>
      <c r="E5" s="306"/>
      <c r="F5" s="306"/>
      <c r="G5" s="306"/>
      <c r="H5" s="306"/>
      <c r="I5" s="306"/>
      <c r="J5" s="306"/>
      <c r="K5" s="313" t="s">
        <v>5</v>
      </c>
      <c r="L5" s="314" t="s">
        <v>79</v>
      </c>
      <c r="M5" s="412"/>
      <c r="N5" s="306"/>
      <c r="O5" s="306"/>
      <c r="P5" s="306"/>
      <c r="Q5" s="306"/>
      <c r="R5" s="306"/>
      <c r="S5" s="306"/>
      <c r="T5" s="306"/>
      <c r="U5" s="306"/>
      <c r="V5" s="306"/>
      <c r="W5" s="306"/>
      <c r="X5" s="306"/>
      <c r="Y5" s="306"/>
      <c r="Z5" s="306"/>
      <c r="AA5" s="306"/>
      <c r="AB5" s="306"/>
      <c r="AC5" s="306"/>
      <c r="AD5" s="306"/>
      <c r="AE5" s="306"/>
      <c r="AF5" s="306"/>
      <c r="AG5" s="306"/>
      <c r="AH5" s="306"/>
    </row>
    <row r="6" spans="1:34" s="410" customFormat="1">
      <c r="A6" s="409"/>
      <c r="B6" s="306"/>
      <c r="C6" s="306"/>
      <c r="D6" s="505"/>
      <c r="E6" s="306"/>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6"/>
    </row>
    <row r="7" spans="1:34" s="410" customFormat="1" ht="37.5" customHeight="1">
      <c r="A7" s="409"/>
      <c r="B7" s="321"/>
      <c r="C7" s="321"/>
      <c r="D7" s="507"/>
      <c r="E7" s="321"/>
      <c r="F7" s="321"/>
      <c r="G7" s="321"/>
      <c r="H7" s="321"/>
      <c r="I7" s="321"/>
      <c r="J7" s="321"/>
      <c r="K7" s="321"/>
      <c r="L7" s="321"/>
      <c r="M7" s="321"/>
      <c r="N7" s="306"/>
      <c r="O7" s="306"/>
      <c r="P7" s="306"/>
      <c r="Q7" s="306"/>
      <c r="R7" s="306"/>
      <c r="S7" s="306"/>
      <c r="T7" s="306"/>
      <c r="U7" s="306"/>
      <c r="V7" s="306"/>
      <c r="W7" s="306"/>
      <c r="X7" s="306"/>
      <c r="Y7" s="306"/>
      <c r="Z7" s="306"/>
      <c r="AA7" s="306"/>
      <c r="AB7" s="306"/>
      <c r="AC7" s="306"/>
      <c r="AD7" s="306"/>
      <c r="AE7" s="306"/>
      <c r="AF7" s="306"/>
      <c r="AG7" s="306"/>
      <c r="AH7" s="306"/>
    </row>
    <row r="8" spans="1:34" s="7" customFormat="1" ht="27" customHeight="1">
      <c r="A8" s="369"/>
      <c r="D8" s="508"/>
    </row>
    <row r="9" spans="1:34" s="414" customFormat="1" ht="30.95" customHeight="1">
      <c r="A9" s="413"/>
      <c r="B9" s="12" t="s">
        <v>935</v>
      </c>
      <c r="C9" s="894" t="str">
        <f>'PDI-01'!E13</f>
        <v>Gestión del contexto y visibilidad nacional e internacional</v>
      </c>
      <c r="D9" s="894"/>
      <c r="E9" s="894"/>
      <c r="F9" s="894"/>
      <c r="G9" s="894"/>
      <c r="H9" s="894"/>
      <c r="I9" s="894"/>
      <c r="J9" s="894"/>
      <c r="K9" s="894"/>
      <c r="L9" s="894"/>
      <c r="M9" s="894"/>
      <c r="N9" s="894"/>
      <c r="O9" s="12"/>
    </row>
    <row r="10" spans="1:34" s="414" customFormat="1" ht="6.75" customHeight="1">
      <c r="A10" s="413"/>
      <c r="B10" s="12"/>
      <c r="C10" s="12"/>
      <c r="D10" s="509"/>
      <c r="E10" s="12"/>
      <c r="F10" s="12"/>
      <c r="G10" s="12"/>
      <c r="H10" s="12"/>
      <c r="I10" s="12"/>
      <c r="J10" s="12"/>
      <c r="K10" s="12"/>
      <c r="L10" s="12"/>
      <c r="M10" s="12"/>
      <c r="N10" s="12"/>
      <c r="O10" s="12"/>
    </row>
    <row r="11" spans="1:34" s="414" customFormat="1" ht="30.95" customHeight="1">
      <c r="A11" s="413"/>
      <c r="B11" s="12" t="s">
        <v>967</v>
      </c>
      <c r="C11" s="894" t="str">
        <f>'PDI-01'!E15</f>
        <v>Procesos asociados al desarrollo sostenible, la competitividad y la movilización social</v>
      </c>
      <c r="D11" s="894"/>
      <c r="E11" s="894"/>
      <c r="F11" s="894"/>
      <c r="G11" s="894"/>
      <c r="H11" s="894"/>
      <c r="I11" s="894"/>
      <c r="J11" s="894"/>
      <c r="K11" s="894"/>
      <c r="L11" s="894"/>
      <c r="M11" s="894"/>
      <c r="N11" s="894"/>
      <c r="O11" s="12"/>
    </row>
    <row r="12" spans="1:34" s="414" customFormat="1" ht="6.75" customHeight="1">
      <c r="A12" s="413"/>
      <c r="B12" s="415"/>
      <c r="C12" s="415"/>
      <c r="D12" s="510"/>
      <c r="E12" s="415"/>
      <c r="F12" s="415"/>
      <c r="G12" s="415"/>
      <c r="H12" s="415"/>
      <c r="I12" s="415"/>
    </row>
    <row r="13" spans="1:34" s="414" customFormat="1" ht="30.95" customHeight="1">
      <c r="A13" s="413"/>
      <c r="B13" s="12" t="s">
        <v>12</v>
      </c>
      <c r="C13" s="894" t="str">
        <f>'PDI-01'!E11</f>
        <v>Movilización Social para la articulación de capacidades en el territorio (PDI2028 – GCV - 26)</v>
      </c>
      <c r="D13" s="894"/>
      <c r="E13" s="894"/>
      <c r="F13" s="894"/>
      <c r="G13" s="894"/>
      <c r="H13" s="894"/>
      <c r="I13" s="894"/>
      <c r="J13" s="894"/>
      <c r="K13" s="894"/>
      <c r="L13" s="894"/>
      <c r="M13" s="894"/>
      <c r="N13" s="894"/>
      <c r="O13" s="12"/>
    </row>
    <row r="14" spans="1:34" ht="30" customHeight="1"/>
    <row r="15" spans="1:34" ht="69" customHeight="1">
      <c r="B15" s="855" t="s">
        <v>34</v>
      </c>
      <c r="C15" s="856"/>
      <c r="D15" s="925"/>
      <c r="E15" s="922" t="s">
        <v>80</v>
      </c>
      <c r="F15" s="923"/>
      <c r="G15" s="923"/>
      <c r="H15" s="923"/>
      <c r="I15" s="923"/>
      <c r="J15" s="923"/>
      <c r="K15" s="923"/>
      <c r="L15" s="923"/>
      <c r="M15" s="923"/>
      <c r="N15" s="924"/>
      <c r="O15" s="416"/>
      <c r="P15" s="417"/>
      <c r="Q15" s="417"/>
      <c r="R15" s="417"/>
      <c r="S15" s="417"/>
      <c r="T15" s="417"/>
      <c r="U15" s="417"/>
      <c r="V15" s="367"/>
    </row>
    <row r="16" spans="1:34" ht="30.75" customHeight="1">
      <c r="B16" s="900" t="s">
        <v>803</v>
      </c>
      <c r="C16" s="901"/>
      <c r="D16" s="901"/>
      <c r="E16" s="901"/>
      <c r="F16" s="901"/>
      <c r="G16" s="901"/>
      <c r="H16" s="901"/>
      <c r="I16" s="901"/>
      <c r="J16" s="901"/>
      <c r="K16" s="901"/>
      <c r="L16" s="901"/>
      <c r="M16" s="901"/>
      <c r="N16" s="902"/>
      <c r="O16" s="418"/>
      <c r="P16" s="419"/>
      <c r="Q16" s="419"/>
      <c r="R16" s="419"/>
      <c r="S16" s="419"/>
      <c r="T16" s="419"/>
      <c r="U16" s="419"/>
      <c r="V16" s="367"/>
    </row>
    <row r="17" spans="1:37" ht="16.5" customHeight="1" thickBot="1">
      <c r="B17" s="481" t="s">
        <v>1230</v>
      </c>
      <c r="P17" s="367"/>
      <c r="Q17" s="367"/>
      <c r="R17" s="367"/>
      <c r="S17" s="367"/>
      <c r="T17" s="367"/>
      <c r="U17" s="367"/>
      <c r="V17" s="367"/>
    </row>
    <row r="18" spans="1:37" ht="34.5" customHeight="1">
      <c r="B18" s="420"/>
      <c r="J18" s="931" t="s">
        <v>965</v>
      </c>
      <c r="K18" s="932"/>
      <c r="L18" s="932"/>
      <c r="M18" s="932"/>
      <c r="N18" s="933"/>
      <c r="P18" s="367"/>
      <c r="Q18" s="367"/>
      <c r="R18" s="367"/>
      <c r="S18" s="367"/>
      <c r="T18" s="367"/>
      <c r="U18" s="367"/>
      <c r="V18" s="367"/>
    </row>
    <row r="19" spans="1:37" ht="20.25" customHeight="1" thickBot="1">
      <c r="B19" s="420"/>
      <c r="J19" s="934"/>
      <c r="K19" s="935"/>
      <c r="L19" s="935"/>
      <c r="M19" s="935"/>
      <c r="N19" s="936"/>
      <c r="P19" s="367"/>
      <c r="Q19" s="367"/>
      <c r="R19" s="367"/>
      <c r="S19" s="367"/>
      <c r="T19" s="367"/>
      <c r="U19" s="367"/>
      <c r="V19" s="367"/>
    </row>
    <row r="20" spans="1:37" ht="16.5" customHeight="1" thickBot="1">
      <c r="B20" s="420"/>
      <c r="P20" s="367"/>
      <c r="Q20" s="367"/>
      <c r="R20" s="367"/>
      <c r="S20" s="367"/>
      <c r="T20" s="367"/>
      <c r="U20" s="367"/>
      <c r="V20" s="367"/>
    </row>
    <row r="21" spans="1:37" ht="16.5" customHeight="1" thickTop="1" thickBot="1">
      <c r="B21" s="372"/>
      <c r="C21" s="421"/>
      <c r="D21" s="928" t="s">
        <v>806</v>
      </c>
      <c r="E21" s="929"/>
      <c r="F21" s="929"/>
      <c r="G21" s="929"/>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30"/>
      <c r="AF21" s="374" t="s">
        <v>826</v>
      </c>
      <c r="AG21" s="374"/>
    </row>
    <row r="22" spans="1:37" s="424" customFormat="1" ht="87" hidden="1" customHeight="1" thickTop="1" thickBot="1">
      <c r="A22" s="422"/>
      <c r="B22" s="423"/>
      <c r="D22" s="512" t="str">
        <f>+D23&amp;D24</f>
        <v>Contratación de PersonalR.INV</v>
      </c>
      <c r="E22" s="346" t="str">
        <f>+D23&amp;E24</f>
        <v>Contratación de PersonalR.AG</v>
      </c>
      <c r="F22" s="346" t="str">
        <f>+F23&amp;F24</f>
        <v>Compra de equipoR.INV</v>
      </c>
      <c r="G22" s="346" t="str">
        <f>+F23&amp;G24</f>
        <v>Compra de equipoR.AG</v>
      </c>
      <c r="H22" s="346" t="str">
        <f>+H23&amp;H24</f>
        <v>SegurosR.INV</v>
      </c>
      <c r="I22" s="346" t="str">
        <f>+H23&amp;I24</f>
        <v>SegurosR.AG</v>
      </c>
      <c r="J22" s="346" t="str">
        <f>+J23&amp;J24</f>
        <v>Servicios de mantenimientoR.INV</v>
      </c>
      <c r="K22" s="346" t="str">
        <f>+J23&amp;K24</f>
        <v>Servicios de mantenimientoR.AG</v>
      </c>
      <c r="L22" s="346" t="str">
        <f>+L23&amp;L24</f>
        <v>MaterialesR.INV</v>
      </c>
      <c r="M22" s="346" t="str">
        <f>+L23&amp;M24</f>
        <v>MaterialesR.AG</v>
      </c>
      <c r="N22" s="346" t="str">
        <f>+N23&amp;N24</f>
        <v>Impresos y publicacionesR.INV</v>
      </c>
      <c r="O22" s="346" t="str">
        <f>+N23&amp;O24</f>
        <v>Impresos y publicacionesR.AG</v>
      </c>
      <c r="P22" s="346" t="str">
        <f>+P23&amp;P24</f>
        <v>Libros y/o revistasR.INV</v>
      </c>
      <c r="Q22" s="346" t="str">
        <f>+P23&amp;Q24</f>
        <v>Libros y/o revistasR.AG</v>
      </c>
      <c r="R22" s="346" t="str">
        <f>+R23&amp;R24</f>
        <v>Comunicación y transporteR.INV</v>
      </c>
      <c r="S22" s="346" t="str">
        <f>+R23&amp;S24</f>
        <v>Comunicación y transporteR.AG</v>
      </c>
      <c r="T22" s="346" t="str">
        <f>+T23&amp;T24</f>
        <v>ArrendamientoR.INV</v>
      </c>
      <c r="U22" s="346" t="str">
        <f>+T23&amp;U24</f>
        <v>ArrendamientoR.AG</v>
      </c>
      <c r="V22" s="346" t="str">
        <f>+V23&amp;V24</f>
        <v>ImpuestosR.INV</v>
      </c>
      <c r="W22" s="346" t="str">
        <f>+V23&amp;W24</f>
        <v>ImpuestosR.AG</v>
      </c>
      <c r="X22" s="346" t="str">
        <f>+X23&amp;X24</f>
        <v>Servicios públicosR.INV</v>
      </c>
      <c r="Y22" s="346" t="str">
        <f>+X23&amp;Y24</f>
        <v>Servicios públicosR.AG</v>
      </c>
      <c r="Z22" s="346" t="str">
        <f>+Z23&amp;Z24</f>
        <v>ViáticosR.INV</v>
      </c>
      <c r="AA22" s="346" t="str">
        <f>+Z23&amp;AA24</f>
        <v>ViáticosR.AG</v>
      </c>
      <c r="AB22" s="346" t="str">
        <f>+AB23&amp;AB24</f>
        <v>CapacitaciónR.INV</v>
      </c>
      <c r="AC22" s="346" t="str">
        <f>+AB23&amp;AC24</f>
        <v>CapacitaciónR.AG</v>
      </c>
      <c r="AD22" s="346" t="str">
        <f>+AD23&amp;AD24</f>
        <v>Estudiantes (seguros)R.INV</v>
      </c>
      <c r="AE22" s="346" t="str">
        <f>+AD23&amp;AE24</f>
        <v>Estudiantes (seguros)R.AG</v>
      </c>
      <c r="AF22" s="347" t="str">
        <f>+AF23&amp;AF24</f>
        <v>TOTAL 2020R.INV</v>
      </c>
      <c r="AG22" s="347" t="str">
        <f>+AF23&amp;AG24</f>
        <v>TOTAL 2020R.AG</v>
      </c>
      <c r="AH22" s="14"/>
      <c r="AI22" s="14"/>
      <c r="AJ22" s="14"/>
      <c r="AK22" s="14"/>
    </row>
    <row r="23" spans="1:37" s="426" customFormat="1" ht="38.25" customHeight="1" outlineLevel="1" thickTop="1" thickBot="1">
      <c r="A23" s="425"/>
      <c r="B23" s="940" t="s">
        <v>840</v>
      </c>
      <c r="C23" s="941"/>
      <c r="D23" s="916" t="s">
        <v>807</v>
      </c>
      <c r="E23" s="917"/>
      <c r="F23" s="916" t="s">
        <v>808</v>
      </c>
      <c r="G23" s="917"/>
      <c r="H23" s="916" t="s">
        <v>809</v>
      </c>
      <c r="I23" s="917"/>
      <c r="J23" s="916" t="s">
        <v>810</v>
      </c>
      <c r="K23" s="917"/>
      <c r="L23" s="916" t="s">
        <v>811</v>
      </c>
      <c r="M23" s="917"/>
      <c r="N23" s="916" t="s">
        <v>812</v>
      </c>
      <c r="O23" s="917"/>
      <c r="P23" s="916" t="s">
        <v>96</v>
      </c>
      <c r="Q23" s="917"/>
      <c r="R23" s="916" t="s">
        <v>813</v>
      </c>
      <c r="S23" s="917"/>
      <c r="T23" s="916" t="s">
        <v>814</v>
      </c>
      <c r="U23" s="917"/>
      <c r="V23" s="916" t="s">
        <v>815</v>
      </c>
      <c r="W23" s="917"/>
      <c r="X23" s="916" t="s">
        <v>816</v>
      </c>
      <c r="Y23" s="917"/>
      <c r="Z23" s="916" t="s">
        <v>817</v>
      </c>
      <c r="AA23" s="917"/>
      <c r="AB23" s="916" t="s">
        <v>818</v>
      </c>
      <c r="AC23" s="917"/>
      <c r="AD23" s="916" t="s">
        <v>819</v>
      </c>
      <c r="AE23" s="918"/>
      <c r="AF23" s="374" t="s">
        <v>834</v>
      </c>
      <c r="AG23" s="374"/>
      <c r="AH23" s="14"/>
      <c r="AI23" s="14"/>
      <c r="AJ23" s="14"/>
      <c r="AK23" s="14"/>
    </row>
    <row r="24" spans="1:37" s="373" customFormat="1" ht="16.5" outlineLevel="1" thickTop="1" thickBot="1">
      <c r="A24" s="427"/>
      <c r="B24" s="926"/>
      <c r="C24" s="927"/>
      <c r="D24" s="513" t="s">
        <v>832</v>
      </c>
      <c r="E24" s="349" t="s">
        <v>833</v>
      </c>
      <c r="F24" s="348" t="s">
        <v>832</v>
      </c>
      <c r="G24" s="349" t="s">
        <v>833</v>
      </c>
      <c r="H24" s="348" t="s">
        <v>832</v>
      </c>
      <c r="I24" s="349" t="s">
        <v>833</v>
      </c>
      <c r="J24" s="348" t="s">
        <v>832</v>
      </c>
      <c r="K24" s="349" t="s">
        <v>833</v>
      </c>
      <c r="L24" s="348" t="s">
        <v>832</v>
      </c>
      <c r="M24" s="349" t="s">
        <v>833</v>
      </c>
      <c r="N24" s="348" t="s">
        <v>832</v>
      </c>
      <c r="O24" s="349" t="s">
        <v>833</v>
      </c>
      <c r="P24" s="348" t="s">
        <v>832</v>
      </c>
      <c r="Q24" s="349" t="s">
        <v>833</v>
      </c>
      <c r="R24" s="348" t="s">
        <v>832</v>
      </c>
      <c r="S24" s="349" t="s">
        <v>833</v>
      </c>
      <c r="T24" s="348" t="s">
        <v>832</v>
      </c>
      <c r="U24" s="349" t="s">
        <v>833</v>
      </c>
      <c r="V24" s="348" t="s">
        <v>832</v>
      </c>
      <c r="W24" s="349" t="s">
        <v>833</v>
      </c>
      <c r="X24" s="348" t="s">
        <v>832</v>
      </c>
      <c r="Y24" s="349" t="s">
        <v>833</v>
      </c>
      <c r="Z24" s="348" t="s">
        <v>832</v>
      </c>
      <c r="AA24" s="349" t="s">
        <v>833</v>
      </c>
      <c r="AB24" s="348" t="s">
        <v>832</v>
      </c>
      <c r="AC24" s="349" t="s">
        <v>833</v>
      </c>
      <c r="AD24" s="348" t="s">
        <v>832</v>
      </c>
      <c r="AE24" s="350" t="s">
        <v>833</v>
      </c>
      <c r="AF24" s="375" t="s">
        <v>832</v>
      </c>
      <c r="AG24" s="376" t="s">
        <v>833</v>
      </c>
      <c r="AH24" s="14"/>
      <c r="AI24" s="14"/>
      <c r="AJ24" s="14"/>
      <c r="AK24" s="14"/>
    </row>
    <row r="25" spans="1:37" ht="35.25" customHeight="1" outlineLevel="1" thickTop="1" thickBot="1">
      <c r="B25" s="370" t="s">
        <v>820</v>
      </c>
      <c r="C25" s="371" t="str">
        <f>'PDI-03'!E42</f>
        <v>1. RUN - Red Risaralda Universitaria  - Clúster de Educación Superior</v>
      </c>
      <c r="D25" s="514">
        <f t="shared" ref="D25:AE25" si="0">SUM(D26:D45)</f>
        <v>24910000</v>
      </c>
      <c r="E25" s="356">
        <f t="shared" si="0"/>
        <v>0</v>
      </c>
      <c r="F25" s="355">
        <f t="shared" si="0"/>
        <v>0</v>
      </c>
      <c r="G25" s="356">
        <f t="shared" si="0"/>
        <v>0</v>
      </c>
      <c r="H25" s="355">
        <f t="shared" si="0"/>
        <v>0</v>
      </c>
      <c r="I25" s="356">
        <f t="shared" si="0"/>
        <v>0</v>
      </c>
      <c r="J25" s="355">
        <f t="shared" si="0"/>
        <v>0</v>
      </c>
      <c r="K25" s="356">
        <f t="shared" si="0"/>
        <v>0</v>
      </c>
      <c r="L25" s="355">
        <f t="shared" si="0"/>
        <v>0</v>
      </c>
      <c r="M25" s="356">
        <f t="shared" si="0"/>
        <v>0</v>
      </c>
      <c r="N25" s="355">
        <f t="shared" si="0"/>
        <v>0</v>
      </c>
      <c r="O25" s="356">
        <f t="shared" si="0"/>
        <v>0</v>
      </c>
      <c r="P25" s="355">
        <f t="shared" si="0"/>
        <v>0</v>
      </c>
      <c r="Q25" s="356">
        <f t="shared" si="0"/>
        <v>0</v>
      </c>
      <c r="R25" s="355">
        <f t="shared" si="0"/>
        <v>0</v>
      </c>
      <c r="S25" s="356">
        <f t="shared" si="0"/>
        <v>0</v>
      </c>
      <c r="T25" s="355">
        <f t="shared" si="0"/>
        <v>0</v>
      </c>
      <c r="U25" s="356">
        <f t="shared" si="0"/>
        <v>0</v>
      </c>
      <c r="V25" s="355">
        <f t="shared" si="0"/>
        <v>0</v>
      </c>
      <c r="W25" s="356">
        <f t="shared" si="0"/>
        <v>0</v>
      </c>
      <c r="X25" s="355">
        <f t="shared" si="0"/>
        <v>0</v>
      </c>
      <c r="Y25" s="356">
        <f t="shared" si="0"/>
        <v>0</v>
      </c>
      <c r="Z25" s="355">
        <f t="shared" si="0"/>
        <v>0</v>
      </c>
      <c r="AA25" s="356">
        <f t="shared" si="0"/>
        <v>0</v>
      </c>
      <c r="AB25" s="355">
        <f t="shared" si="0"/>
        <v>0</v>
      </c>
      <c r="AC25" s="356">
        <f t="shared" si="0"/>
        <v>0</v>
      </c>
      <c r="AD25" s="355">
        <f t="shared" si="0"/>
        <v>0</v>
      </c>
      <c r="AE25" s="357">
        <f t="shared" si="0"/>
        <v>0</v>
      </c>
      <c r="AF25" s="377">
        <f>SUMIF($D$24:$AE$24,AF$24,$D25:$AE25)</f>
        <v>24910000</v>
      </c>
      <c r="AG25" s="378">
        <f>SUMIF($D$24:$AE$24,AG$24,$D25:$AE25)</f>
        <v>0</v>
      </c>
    </row>
    <row r="26" spans="1:37" ht="31.5" customHeight="1" outlineLevel="1" thickTop="1" thickBot="1">
      <c r="B26" s="478"/>
      <c r="C26" s="479" t="s">
        <v>1032</v>
      </c>
      <c r="D26" s="515">
        <v>24910000</v>
      </c>
      <c r="E26" s="360"/>
      <c r="F26" s="359"/>
      <c r="G26" s="360"/>
      <c r="H26" s="359"/>
      <c r="I26" s="360"/>
      <c r="J26" s="359"/>
      <c r="K26" s="360"/>
      <c r="L26" s="359"/>
      <c r="M26" s="360"/>
      <c r="N26" s="359"/>
      <c r="O26" s="360"/>
      <c r="P26" s="359"/>
      <c r="Q26" s="360"/>
      <c r="R26" s="359"/>
      <c r="S26" s="360"/>
      <c r="T26" s="359"/>
      <c r="U26" s="360"/>
      <c r="V26" s="359"/>
      <c r="W26" s="360"/>
      <c r="X26" s="359"/>
      <c r="Y26" s="360"/>
      <c r="Z26" s="359"/>
      <c r="AA26" s="360"/>
      <c r="AB26" s="359"/>
      <c r="AC26" s="360"/>
      <c r="AD26" s="359"/>
      <c r="AE26" s="361"/>
      <c r="AF26" s="482">
        <f>SUMIF($D$24:$AE$24,AF$24,$D26:$AE26)</f>
        <v>24910000</v>
      </c>
      <c r="AG26" s="483">
        <f t="shared" ref="AF26:AG69" si="1">SUMIF($D$24:$AE$24,AG$24,$D26:$AE26)</f>
        <v>0</v>
      </c>
    </row>
    <row r="27" spans="1:37" ht="16.5" hidden="1" customHeight="1" outlineLevel="1" thickTop="1" thickBot="1">
      <c r="B27" s="478"/>
      <c r="C27" s="479"/>
      <c r="D27" s="515"/>
      <c r="E27" s="360"/>
      <c r="F27" s="359"/>
      <c r="G27" s="360"/>
      <c r="H27" s="359"/>
      <c r="I27" s="360"/>
      <c r="J27" s="359"/>
      <c r="K27" s="360"/>
      <c r="L27" s="359"/>
      <c r="M27" s="360"/>
      <c r="N27" s="359"/>
      <c r="O27" s="360"/>
      <c r="P27" s="359"/>
      <c r="Q27" s="360"/>
      <c r="R27" s="359"/>
      <c r="S27" s="360"/>
      <c r="T27" s="359"/>
      <c r="U27" s="360"/>
      <c r="V27" s="359"/>
      <c r="W27" s="360"/>
      <c r="X27" s="359"/>
      <c r="Y27" s="360"/>
      <c r="Z27" s="359"/>
      <c r="AA27" s="360"/>
      <c r="AB27" s="359"/>
      <c r="AC27" s="360"/>
      <c r="AD27" s="359"/>
      <c r="AE27" s="361"/>
      <c r="AF27" s="482">
        <f t="shared" si="1"/>
        <v>0</v>
      </c>
      <c r="AG27" s="483">
        <f t="shared" si="1"/>
        <v>0</v>
      </c>
    </row>
    <row r="28" spans="1:37" ht="16.5" hidden="1" customHeight="1" outlineLevel="1" thickTop="1" thickBot="1">
      <c r="B28" s="478"/>
      <c r="C28" s="479"/>
      <c r="D28" s="515"/>
      <c r="E28" s="360"/>
      <c r="F28" s="359"/>
      <c r="G28" s="360"/>
      <c r="H28" s="359"/>
      <c r="I28" s="360"/>
      <c r="J28" s="359"/>
      <c r="K28" s="360"/>
      <c r="L28" s="359"/>
      <c r="M28" s="360"/>
      <c r="N28" s="359"/>
      <c r="O28" s="360"/>
      <c r="P28" s="359"/>
      <c r="Q28" s="360"/>
      <c r="R28" s="359"/>
      <c r="S28" s="360"/>
      <c r="T28" s="359"/>
      <c r="U28" s="360"/>
      <c r="V28" s="359"/>
      <c r="W28" s="360"/>
      <c r="X28" s="359"/>
      <c r="Y28" s="360"/>
      <c r="Z28" s="359"/>
      <c r="AA28" s="360"/>
      <c r="AB28" s="359"/>
      <c r="AC28" s="360"/>
      <c r="AD28" s="359"/>
      <c r="AE28" s="361"/>
      <c r="AF28" s="482">
        <f t="shared" si="1"/>
        <v>0</v>
      </c>
      <c r="AG28" s="483">
        <f t="shared" si="1"/>
        <v>0</v>
      </c>
    </row>
    <row r="29" spans="1:37" ht="16.5" hidden="1" customHeight="1" outlineLevel="1" thickTop="1" thickBot="1">
      <c r="B29" s="478"/>
      <c r="C29" s="479"/>
      <c r="D29" s="515"/>
      <c r="E29" s="360"/>
      <c r="F29" s="359"/>
      <c r="G29" s="360"/>
      <c r="H29" s="359"/>
      <c r="I29" s="360"/>
      <c r="J29" s="359"/>
      <c r="K29" s="360"/>
      <c r="L29" s="359"/>
      <c r="M29" s="360"/>
      <c r="N29" s="359"/>
      <c r="O29" s="360"/>
      <c r="P29" s="359"/>
      <c r="Q29" s="360"/>
      <c r="R29" s="359"/>
      <c r="S29" s="360"/>
      <c r="T29" s="359"/>
      <c r="U29" s="360"/>
      <c r="V29" s="359"/>
      <c r="W29" s="360"/>
      <c r="X29" s="359"/>
      <c r="Y29" s="360"/>
      <c r="Z29" s="359"/>
      <c r="AA29" s="360"/>
      <c r="AB29" s="359"/>
      <c r="AC29" s="360"/>
      <c r="AD29" s="359"/>
      <c r="AE29" s="361"/>
      <c r="AF29" s="482">
        <f t="shared" si="1"/>
        <v>0</v>
      </c>
      <c r="AG29" s="483">
        <f t="shared" si="1"/>
        <v>0</v>
      </c>
    </row>
    <row r="30" spans="1:37" ht="16.5" hidden="1" customHeight="1" outlineLevel="1" thickTop="1" thickBot="1">
      <c r="B30" s="478"/>
      <c r="C30" s="479"/>
      <c r="D30" s="515"/>
      <c r="E30" s="360"/>
      <c r="F30" s="359"/>
      <c r="G30" s="360"/>
      <c r="H30" s="359"/>
      <c r="I30" s="360"/>
      <c r="J30" s="359"/>
      <c r="K30" s="360"/>
      <c r="L30" s="359"/>
      <c r="M30" s="360"/>
      <c r="N30" s="359"/>
      <c r="O30" s="360"/>
      <c r="P30" s="359"/>
      <c r="Q30" s="360"/>
      <c r="R30" s="359"/>
      <c r="S30" s="360"/>
      <c r="T30" s="359"/>
      <c r="U30" s="360"/>
      <c r="V30" s="359"/>
      <c r="W30" s="360"/>
      <c r="X30" s="359"/>
      <c r="Y30" s="360"/>
      <c r="Z30" s="359"/>
      <c r="AA30" s="360"/>
      <c r="AB30" s="359"/>
      <c r="AC30" s="360"/>
      <c r="AD30" s="359"/>
      <c r="AE30" s="361"/>
      <c r="AF30" s="482">
        <f t="shared" si="1"/>
        <v>0</v>
      </c>
      <c r="AG30" s="483">
        <f t="shared" si="1"/>
        <v>0</v>
      </c>
    </row>
    <row r="31" spans="1:37" ht="16.5" hidden="1" customHeight="1" outlineLevel="1" thickTop="1" thickBot="1">
      <c r="B31" s="478"/>
      <c r="C31" s="479"/>
      <c r="D31" s="515"/>
      <c r="E31" s="360"/>
      <c r="F31" s="359"/>
      <c r="G31" s="360"/>
      <c r="H31" s="359"/>
      <c r="I31" s="360"/>
      <c r="J31" s="359"/>
      <c r="K31" s="360"/>
      <c r="L31" s="359"/>
      <c r="M31" s="360"/>
      <c r="N31" s="359"/>
      <c r="O31" s="360"/>
      <c r="P31" s="359"/>
      <c r="Q31" s="360"/>
      <c r="R31" s="359"/>
      <c r="S31" s="360"/>
      <c r="T31" s="359"/>
      <c r="U31" s="360"/>
      <c r="V31" s="359"/>
      <c r="W31" s="360"/>
      <c r="X31" s="359"/>
      <c r="Y31" s="360"/>
      <c r="Z31" s="359"/>
      <c r="AA31" s="360"/>
      <c r="AB31" s="359"/>
      <c r="AC31" s="360"/>
      <c r="AD31" s="359"/>
      <c r="AE31" s="361"/>
      <c r="AF31" s="482">
        <f t="shared" si="1"/>
        <v>0</v>
      </c>
      <c r="AG31" s="483">
        <f t="shared" si="1"/>
        <v>0</v>
      </c>
    </row>
    <row r="32" spans="1:37" ht="16.5" hidden="1" customHeight="1" outlineLevel="1" thickTop="1" thickBot="1">
      <c r="B32" s="478"/>
      <c r="C32" s="479"/>
      <c r="D32" s="515"/>
      <c r="E32" s="360"/>
      <c r="F32" s="359"/>
      <c r="G32" s="360"/>
      <c r="H32" s="359"/>
      <c r="I32" s="360"/>
      <c r="J32" s="359"/>
      <c r="K32" s="360"/>
      <c r="L32" s="359"/>
      <c r="M32" s="360"/>
      <c r="N32" s="359"/>
      <c r="O32" s="360"/>
      <c r="P32" s="359"/>
      <c r="Q32" s="360"/>
      <c r="R32" s="359"/>
      <c r="S32" s="360"/>
      <c r="T32" s="359"/>
      <c r="U32" s="360"/>
      <c r="V32" s="359"/>
      <c r="W32" s="360"/>
      <c r="X32" s="359"/>
      <c r="Y32" s="360"/>
      <c r="Z32" s="359"/>
      <c r="AA32" s="360"/>
      <c r="AB32" s="359"/>
      <c r="AC32" s="360"/>
      <c r="AD32" s="359"/>
      <c r="AE32" s="361"/>
      <c r="AF32" s="482">
        <f t="shared" si="1"/>
        <v>0</v>
      </c>
      <c r="AG32" s="483">
        <f t="shared" si="1"/>
        <v>0</v>
      </c>
    </row>
    <row r="33" spans="2:34" ht="16.5" hidden="1" customHeight="1" outlineLevel="1" thickTop="1" thickBot="1">
      <c r="B33" s="478"/>
      <c r="C33" s="479"/>
      <c r="D33" s="515"/>
      <c r="E33" s="360"/>
      <c r="F33" s="359"/>
      <c r="G33" s="360"/>
      <c r="H33" s="359"/>
      <c r="I33" s="360"/>
      <c r="J33" s="359"/>
      <c r="K33" s="360"/>
      <c r="L33" s="359"/>
      <c r="M33" s="360"/>
      <c r="N33" s="359"/>
      <c r="O33" s="360"/>
      <c r="P33" s="359"/>
      <c r="Q33" s="360"/>
      <c r="R33" s="359"/>
      <c r="S33" s="360"/>
      <c r="T33" s="359"/>
      <c r="U33" s="360"/>
      <c r="V33" s="359"/>
      <c r="W33" s="360"/>
      <c r="X33" s="359"/>
      <c r="Y33" s="360"/>
      <c r="Z33" s="359"/>
      <c r="AA33" s="360"/>
      <c r="AB33" s="359"/>
      <c r="AC33" s="360"/>
      <c r="AD33" s="359"/>
      <c r="AE33" s="361"/>
      <c r="AF33" s="482">
        <f t="shared" si="1"/>
        <v>0</v>
      </c>
      <c r="AG33" s="483">
        <f t="shared" si="1"/>
        <v>0</v>
      </c>
    </row>
    <row r="34" spans="2:34" ht="16.5" hidden="1" customHeight="1" outlineLevel="1" thickTop="1" thickBot="1">
      <c r="B34" s="478"/>
      <c r="C34" s="479"/>
      <c r="D34" s="515"/>
      <c r="E34" s="360"/>
      <c r="F34" s="359"/>
      <c r="G34" s="360"/>
      <c r="H34" s="359"/>
      <c r="I34" s="360"/>
      <c r="J34" s="359"/>
      <c r="K34" s="360"/>
      <c r="L34" s="359"/>
      <c r="M34" s="360"/>
      <c r="N34" s="359"/>
      <c r="O34" s="360"/>
      <c r="P34" s="359"/>
      <c r="Q34" s="360"/>
      <c r="R34" s="359"/>
      <c r="S34" s="360"/>
      <c r="T34" s="359"/>
      <c r="U34" s="360"/>
      <c r="V34" s="359"/>
      <c r="W34" s="360"/>
      <c r="X34" s="359"/>
      <c r="Y34" s="360"/>
      <c r="Z34" s="359"/>
      <c r="AA34" s="360"/>
      <c r="AB34" s="359"/>
      <c r="AC34" s="360"/>
      <c r="AD34" s="359"/>
      <c r="AE34" s="361"/>
      <c r="AF34" s="482">
        <f t="shared" si="1"/>
        <v>0</v>
      </c>
      <c r="AG34" s="483">
        <f t="shared" si="1"/>
        <v>0</v>
      </c>
    </row>
    <row r="35" spans="2:34" ht="16.5" hidden="1" customHeight="1" outlineLevel="1" thickTop="1" thickBot="1">
      <c r="B35" s="478"/>
      <c r="C35" s="479"/>
      <c r="D35" s="515"/>
      <c r="E35" s="360"/>
      <c r="F35" s="359"/>
      <c r="G35" s="360"/>
      <c r="H35" s="359"/>
      <c r="I35" s="360"/>
      <c r="J35" s="359"/>
      <c r="K35" s="360"/>
      <c r="L35" s="359"/>
      <c r="M35" s="360"/>
      <c r="N35" s="359"/>
      <c r="O35" s="360"/>
      <c r="P35" s="359"/>
      <c r="Q35" s="360"/>
      <c r="R35" s="359"/>
      <c r="S35" s="360"/>
      <c r="T35" s="359"/>
      <c r="U35" s="360"/>
      <c r="V35" s="359"/>
      <c r="W35" s="360"/>
      <c r="X35" s="359"/>
      <c r="Y35" s="360"/>
      <c r="Z35" s="359"/>
      <c r="AA35" s="360"/>
      <c r="AB35" s="359"/>
      <c r="AC35" s="360"/>
      <c r="AD35" s="359"/>
      <c r="AE35" s="361"/>
      <c r="AF35" s="482">
        <f t="shared" si="1"/>
        <v>0</v>
      </c>
      <c r="AG35" s="483">
        <f t="shared" si="1"/>
        <v>0</v>
      </c>
    </row>
    <row r="36" spans="2:34" ht="16.5" hidden="1" customHeight="1" outlineLevel="1" thickTop="1" thickBot="1">
      <c r="B36" s="478"/>
      <c r="C36" s="479"/>
      <c r="D36" s="515"/>
      <c r="E36" s="360"/>
      <c r="F36" s="359"/>
      <c r="G36" s="360"/>
      <c r="H36" s="359"/>
      <c r="I36" s="360"/>
      <c r="J36" s="359"/>
      <c r="K36" s="360"/>
      <c r="L36" s="359"/>
      <c r="M36" s="360"/>
      <c r="N36" s="359"/>
      <c r="O36" s="360"/>
      <c r="P36" s="359"/>
      <c r="Q36" s="360"/>
      <c r="R36" s="359"/>
      <c r="S36" s="360"/>
      <c r="T36" s="359"/>
      <c r="U36" s="360"/>
      <c r="V36" s="359"/>
      <c r="W36" s="360"/>
      <c r="X36" s="359"/>
      <c r="Y36" s="360"/>
      <c r="Z36" s="359"/>
      <c r="AA36" s="360"/>
      <c r="AB36" s="359"/>
      <c r="AC36" s="360"/>
      <c r="AD36" s="359"/>
      <c r="AE36" s="361"/>
      <c r="AF36" s="482">
        <f t="shared" si="1"/>
        <v>0</v>
      </c>
      <c r="AG36" s="483">
        <f t="shared" si="1"/>
        <v>0</v>
      </c>
    </row>
    <row r="37" spans="2:34" ht="16.5" hidden="1" customHeight="1" outlineLevel="1" thickTop="1" thickBot="1">
      <c r="B37" s="478"/>
      <c r="C37" s="479"/>
      <c r="D37" s="515"/>
      <c r="E37" s="360"/>
      <c r="F37" s="359"/>
      <c r="G37" s="360"/>
      <c r="H37" s="359"/>
      <c r="I37" s="360"/>
      <c r="J37" s="359"/>
      <c r="K37" s="360"/>
      <c r="L37" s="359"/>
      <c r="M37" s="360"/>
      <c r="N37" s="359"/>
      <c r="O37" s="360"/>
      <c r="P37" s="359"/>
      <c r="Q37" s="360"/>
      <c r="R37" s="359"/>
      <c r="S37" s="360"/>
      <c r="T37" s="359"/>
      <c r="U37" s="360"/>
      <c r="V37" s="359"/>
      <c r="W37" s="360"/>
      <c r="X37" s="359"/>
      <c r="Y37" s="360"/>
      <c r="Z37" s="359"/>
      <c r="AA37" s="360"/>
      <c r="AB37" s="359"/>
      <c r="AC37" s="360"/>
      <c r="AD37" s="359"/>
      <c r="AE37" s="361"/>
      <c r="AF37" s="482">
        <f t="shared" si="1"/>
        <v>0</v>
      </c>
      <c r="AG37" s="483">
        <f t="shared" si="1"/>
        <v>0</v>
      </c>
    </row>
    <row r="38" spans="2:34" ht="16.5" hidden="1" customHeight="1" outlineLevel="1" thickTop="1" thickBot="1">
      <c r="B38" s="478"/>
      <c r="C38" s="479"/>
      <c r="D38" s="515"/>
      <c r="E38" s="360"/>
      <c r="F38" s="359"/>
      <c r="G38" s="360"/>
      <c r="H38" s="359"/>
      <c r="I38" s="360"/>
      <c r="J38" s="359"/>
      <c r="K38" s="360"/>
      <c r="L38" s="359"/>
      <c r="M38" s="360"/>
      <c r="N38" s="359"/>
      <c r="O38" s="360"/>
      <c r="P38" s="359"/>
      <c r="Q38" s="360"/>
      <c r="R38" s="359"/>
      <c r="S38" s="360"/>
      <c r="T38" s="359"/>
      <c r="U38" s="360"/>
      <c r="V38" s="359"/>
      <c r="W38" s="360"/>
      <c r="X38" s="359"/>
      <c r="Y38" s="360"/>
      <c r="Z38" s="359"/>
      <c r="AA38" s="360"/>
      <c r="AB38" s="359"/>
      <c r="AC38" s="360"/>
      <c r="AD38" s="359"/>
      <c r="AE38" s="361"/>
      <c r="AF38" s="482">
        <f t="shared" si="1"/>
        <v>0</v>
      </c>
      <c r="AG38" s="483">
        <f t="shared" si="1"/>
        <v>0</v>
      </c>
    </row>
    <row r="39" spans="2:34" ht="16.5" hidden="1" customHeight="1" outlineLevel="1" thickTop="1" thickBot="1">
      <c r="B39" s="478"/>
      <c r="C39" s="479"/>
      <c r="D39" s="515"/>
      <c r="E39" s="360"/>
      <c r="F39" s="359"/>
      <c r="G39" s="360"/>
      <c r="H39" s="359"/>
      <c r="I39" s="360"/>
      <c r="J39" s="359"/>
      <c r="K39" s="360"/>
      <c r="L39" s="359"/>
      <c r="M39" s="360"/>
      <c r="N39" s="359"/>
      <c r="O39" s="360"/>
      <c r="P39" s="359"/>
      <c r="Q39" s="360"/>
      <c r="R39" s="359"/>
      <c r="S39" s="360"/>
      <c r="T39" s="359"/>
      <c r="U39" s="360"/>
      <c r="V39" s="359"/>
      <c r="W39" s="360"/>
      <c r="X39" s="359"/>
      <c r="Y39" s="360"/>
      <c r="Z39" s="359"/>
      <c r="AA39" s="360"/>
      <c r="AB39" s="359"/>
      <c r="AC39" s="360"/>
      <c r="AD39" s="359"/>
      <c r="AE39" s="361"/>
      <c r="AF39" s="482">
        <f t="shared" si="1"/>
        <v>0</v>
      </c>
      <c r="AG39" s="483">
        <f t="shared" si="1"/>
        <v>0</v>
      </c>
    </row>
    <row r="40" spans="2:34" ht="16.5" hidden="1" customHeight="1" outlineLevel="1" thickTop="1" thickBot="1">
      <c r="B40" s="478"/>
      <c r="C40" s="479"/>
      <c r="D40" s="515"/>
      <c r="E40" s="360"/>
      <c r="F40" s="359"/>
      <c r="G40" s="360"/>
      <c r="H40" s="359"/>
      <c r="I40" s="360"/>
      <c r="J40" s="359"/>
      <c r="K40" s="360"/>
      <c r="L40" s="359"/>
      <c r="M40" s="360"/>
      <c r="N40" s="359"/>
      <c r="O40" s="360"/>
      <c r="P40" s="359"/>
      <c r="Q40" s="360"/>
      <c r="R40" s="359"/>
      <c r="S40" s="360"/>
      <c r="T40" s="359"/>
      <c r="U40" s="360"/>
      <c r="V40" s="359"/>
      <c r="W40" s="360"/>
      <c r="X40" s="359"/>
      <c r="Y40" s="360"/>
      <c r="Z40" s="359"/>
      <c r="AA40" s="360"/>
      <c r="AB40" s="359"/>
      <c r="AC40" s="360"/>
      <c r="AD40" s="359"/>
      <c r="AE40" s="361"/>
      <c r="AF40" s="482">
        <f t="shared" si="1"/>
        <v>0</v>
      </c>
      <c r="AG40" s="483">
        <f t="shared" si="1"/>
        <v>0</v>
      </c>
    </row>
    <row r="41" spans="2:34" ht="16.5" hidden="1" customHeight="1" outlineLevel="1" thickTop="1" thickBot="1">
      <c r="B41" s="478"/>
      <c r="C41" s="479"/>
      <c r="D41" s="515"/>
      <c r="E41" s="360"/>
      <c r="F41" s="359"/>
      <c r="G41" s="360"/>
      <c r="H41" s="359"/>
      <c r="I41" s="360"/>
      <c r="J41" s="359"/>
      <c r="K41" s="360"/>
      <c r="L41" s="359"/>
      <c r="M41" s="360"/>
      <c r="N41" s="359"/>
      <c r="O41" s="360"/>
      <c r="P41" s="359"/>
      <c r="Q41" s="360"/>
      <c r="R41" s="359"/>
      <c r="S41" s="360"/>
      <c r="T41" s="359"/>
      <c r="U41" s="360"/>
      <c r="V41" s="359"/>
      <c r="W41" s="360"/>
      <c r="X41" s="359"/>
      <c r="Y41" s="360"/>
      <c r="Z41" s="359"/>
      <c r="AA41" s="360"/>
      <c r="AB41" s="359"/>
      <c r="AC41" s="360"/>
      <c r="AD41" s="359"/>
      <c r="AE41" s="361"/>
      <c r="AF41" s="482">
        <f t="shared" si="1"/>
        <v>0</v>
      </c>
      <c r="AG41" s="483">
        <f t="shared" si="1"/>
        <v>0</v>
      </c>
    </row>
    <row r="42" spans="2:34" ht="16.5" hidden="1" customHeight="1" outlineLevel="1" thickTop="1" thickBot="1">
      <c r="B42" s="478"/>
      <c r="C42" s="479"/>
      <c r="D42" s="515"/>
      <c r="E42" s="360"/>
      <c r="F42" s="359"/>
      <c r="G42" s="360"/>
      <c r="H42" s="359"/>
      <c r="I42" s="360"/>
      <c r="J42" s="359"/>
      <c r="K42" s="360"/>
      <c r="L42" s="359"/>
      <c r="M42" s="360"/>
      <c r="N42" s="359"/>
      <c r="O42" s="360"/>
      <c r="P42" s="359"/>
      <c r="Q42" s="360"/>
      <c r="R42" s="359"/>
      <c r="S42" s="360"/>
      <c r="T42" s="359"/>
      <c r="U42" s="360"/>
      <c r="V42" s="359"/>
      <c r="W42" s="360"/>
      <c r="X42" s="359"/>
      <c r="Y42" s="360"/>
      <c r="Z42" s="359"/>
      <c r="AA42" s="360"/>
      <c r="AB42" s="359"/>
      <c r="AC42" s="360"/>
      <c r="AD42" s="359"/>
      <c r="AE42" s="361"/>
      <c r="AF42" s="482">
        <f t="shared" si="1"/>
        <v>0</v>
      </c>
      <c r="AG42" s="483">
        <f t="shared" si="1"/>
        <v>0</v>
      </c>
    </row>
    <row r="43" spans="2:34" ht="16.5" hidden="1" customHeight="1" outlineLevel="1" thickTop="1" thickBot="1">
      <c r="B43" s="478"/>
      <c r="C43" s="479"/>
      <c r="D43" s="515"/>
      <c r="E43" s="360"/>
      <c r="F43" s="359"/>
      <c r="G43" s="360"/>
      <c r="H43" s="359"/>
      <c r="I43" s="360"/>
      <c r="J43" s="359"/>
      <c r="K43" s="360"/>
      <c r="L43" s="359"/>
      <c r="M43" s="360"/>
      <c r="N43" s="359"/>
      <c r="O43" s="360"/>
      <c r="P43" s="359"/>
      <c r="Q43" s="360"/>
      <c r="R43" s="359"/>
      <c r="S43" s="360"/>
      <c r="T43" s="359"/>
      <c r="U43" s="360"/>
      <c r="V43" s="359"/>
      <c r="W43" s="360"/>
      <c r="X43" s="359"/>
      <c r="Y43" s="360"/>
      <c r="Z43" s="359"/>
      <c r="AA43" s="360"/>
      <c r="AB43" s="359"/>
      <c r="AC43" s="360"/>
      <c r="AD43" s="359"/>
      <c r="AE43" s="361"/>
      <c r="AF43" s="482">
        <f t="shared" si="1"/>
        <v>0</v>
      </c>
      <c r="AG43" s="483">
        <f t="shared" si="1"/>
        <v>0</v>
      </c>
    </row>
    <row r="44" spans="2:34" ht="16.5" hidden="1" customHeight="1" outlineLevel="1" thickTop="1" thickBot="1">
      <c r="B44" s="478"/>
      <c r="C44" s="479"/>
      <c r="D44" s="515"/>
      <c r="E44" s="360"/>
      <c r="F44" s="359"/>
      <c r="G44" s="360"/>
      <c r="H44" s="359"/>
      <c r="I44" s="360"/>
      <c r="J44" s="359"/>
      <c r="K44" s="360"/>
      <c r="L44" s="359"/>
      <c r="M44" s="360"/>
      <c r="N44" s="359"/>
      <c r="O44" s="360"/>
      <c r="P44" s="359"/>
      <c r="Q44" s="360"/>
      <c r="R44" s="359"/>
      <c r="S44" s="360"/>
      <c r="T44" s="359"/>
      <c r="U44" s="360"/>
      <c r="V44" s="359"/>
      <c r="W44" s="360"/>
      <c r="X44" s="359"/>
      <c r="Y44" s="360"/>
      <c r="Z44" s="359"/>
      <c r="AA44" s="360"/>
      <c r="AB44" s="359"/>
      <c r="AC44" s="360"/>
      <c r="AD44" s="359"/>
      <c r="AE44" s="361"/>
      <c r="AF44" s="482">
        <f t="shared" si="1"/>
        <v>0</v>
      </c>
      <c r="AG44" s="483">
        <f t="shared" si="1"/>
        <v>0</v>
      </c>
    </row>
    <row r="45" spans="2:34" ht="16.5" hidden="1" customHeight="1" outlineLevel="1" thickTop="1" thickBot="1">
      <c r="B45" s="478"/>
      <c r="C45" s="479"/>
      <c r="D45" s="515"/>
      <c r="E45" s="360"/>
      <c r="F45" s="359"/>
      <c r="G45" s="360"/>
      <c r="H45" s="359"/>
      <c r="I45" s="360"/>
      <c r="J45" s="359"/>
      <c r="K45" s="360"/>
      <c r="L45" s="359"/>
      <c r="M45" s="360"/>
      <c r="N45" s="359"/>
      <c r="O45" s="360"/>
      <c r="P45" s="359"/>
      <c r="Q45" s="360"/>
      <c r="R45" s="359"/>
      <c r="S45" s="360"/>
      <c r="T45" s="359"/>
      <c r="U45" s="360"/>
      <c r="V45" s="359"/>
      <c r="W45" s="360"/>
      <c r="X45" s="359"/>
      <c r="Y45" s="360"/>
      <c r="Z45" s="359"/>
      <c r="AA45" s="360"/>
      <c r="AB45" s="359"/>
      <c r="AC45" s="360"/>
      <c r="AD45" s="359"/>
      <c r="AE45" s="361"/>
      <c r="AF45" s="482">
        <f t="shared" si="1"/>
        <v>0</v>
      </c>
      <c r="AG45" s="483">
        <f t="shared" si="1"/>
        <v>0</v>
      </c>
    </row>
    <row r="46" spans="2:34" ht="7.5" customHeight="1" outlineLevel="1" thickTop="1" thickBot="1">
      <c r="B46" s="372"/>
      <c r="C46" s="373"/>
      <c r="AF46" s="354" t="str">
        <f>IF(SUM(AF26:AF45)=AF25,"","Revisar Fórmula")</f>
        <v/>
      </c>
      <c r="AG46" s="354" t="str">
        <f t="shared" ref="AG46" si="2">IF(SUM(AG26:AG45)=AG25,"","Revisar Fórmula")</f>
        <v/>
      </c>
      <c r="AH46" s="354"/>
    </row>
    <row r="47" spans="2:34" ht="16.5" customHeight="1" outlineLevel="1" thickTop="1" thickBot="1">
      <c r="B47" s="370" t="s">
        <v>821</v>
      </c>
      <c r="C47" s="371" t="str">
        <f>'PDI-03'!E44</f>
        <v>2. Conceptualización y difusión del sentido de la movilización Social</v>
      </c>
      <c r="D47" s="514">
        <f t="shared" ref="D47:AE47" si="3">SUM(D48:D67)</f>
        <v>49660000</v>
      </c>
      <c r="E47" s="356">
        <f t="shared" si="3"/>
        <v>15000000</v>
      </c>
      <c r="F47" s="355">
        <f t="shared" si="3"/>
        <v>0</v>
      </c>
      <c r="G47" s="356">
        <f t="shared" si="3"/>
        <v>0</v>
      </c>
      <c r="H47" s="355">
        <f t="shared" si="3"/>
        <v>0</v>
      </c>
      <c r="I47" s="356">
        <f t="shared" si="3"/>
        <v>0</v>
      </c>
      <c r="J47" s="355">
        <f t="shared" si="3"/>
        <v>0</v>
      </c>
      <c r="K47" s="356">
        <f t="shared" si="3"/>
        <v>0</v>
      </c>
      <c r="L47" s="355">
        <f t="shared" si="3"/>
        <v>0</v>
      </c>
      <c r="M47" s="356">
        <f t="shared" si="3"/>
        <v>0</v>
      </c>
      <c r="N47" s="355">
        <f t="shared" si="3"/>
        <v>0</v>
      </c>
      <c r="O47" s="356">
        <f t="shared" si="3"/>
        <v>0</v>
      </c>
      <c r="P47" s="355">
        <f t="shared" si="3"/>
        <v>0</v>
      </c>
      <c r="Q47" s="356">
        <f t="shared" si="3"/>
        <v>0</v>
      </c>
      <c r="R47" s="355">
        <f t="shared" si="3"/>
        <v>0</v>
      </c>
      <c r="S47" s="356">
        <f t="shared" si="3"/>
        <v>0</v>
      </c>
      <c r="T47" s="355">
        <f t="shared" si="3"/>
        <v>0</v>
      </c>
      <c r="U47" s="356">
        <f t="shared" si="3"/>
        <v>0</v>
      </c>
      <c r="V47" s="355">
        <f t="shared" si="3"/>
        <v>0</v>
      </c>
      <c r="W47" s="356">
        <f t="shared" si="3"/>
        <v>0</v>
      </c>
      <c r="X47" s="355">
        <f t="shared" si="3"/>
        <v>0</v>
      </c>
      <c r="Y47" s="356">
        <f t="shared" si="3"/>
        <v>0</v>
      </c>
      <c r="Z47" s="355">
        <f t="shared" si="3"/>
        <v>0</v>
      </c>
      <c r="AA47" s="356">
        <f t="shared" si="3"/>
        <v>0</v>
      </c>
      <c r="AB47" s="355">
        <f t="shared" si="3"/>
        <v>0</v>
      </c>
      <c r="AC47" s="356">
        <f t="shared" si="3"/>
        <v>0</v>
      </c>
      <c r="AD47" s="355">
        <f t="shared" si="3"/>
        <v>0</v>
      </c>
      <c r="AE47" s="357">
        <f t="shared" si="3"/>
        <v>0</v>
      </c>
      <c r="AF47" s="377">
        <f t="shared" si="1"/>
        <v>49660000</v>
      </c>
      <c r="AG47" s="378">
        <f t="shared" si="1"/>
        <v>15000000</v>
      </c>
    </row>
    <row r="48" spans="2:34" ht="78" customHeight="1" outlineLevel="1" thickTop="1" thickBot="1">
      <c r="B48" s="480" t="s">
        <v>941</v>
      </c>
      <c r="C48" s="479" t="s">
        <v>1231</v>
      </c>
      <c r="D48" s="515">
        <v>45660000</v>
      </c>
      <c r="E48" s="360"/>
      <c r="F48" s="359"/>
      <c r="G48" s="360"/>
      <c r="H48" s="359"/>
      <c r="I48" s="360"/>
      <c r="J48" s="359"/>
      <c r="K48" s="360"/>
      <c r="L48" s="359"/>
      <c r="M48" s="360"/>
      <c r="N48" s="359"/>
      <c r="O48" s="360"/>
      <c r="P48" s="359"/>
      <c r="Q48" s="360"/>
      <c r="R48" s="359"/>
      <c r="S48" s="360"/>
      <c r="T48" s="359"/>
      <c r="U48" s="360"/>
      <c r="V48" s="359"/>
      <c r="W48" s="360"/>
      <c r="X48" s="359"/>
      <c r="Y48" s="360"/>
      <c r="Z48" s="359"/>
      <c r="AA48" s="360"/>
      <c r="AB48" s="359"/>
      <c r="AC48" s="360"/>
      <c r="AD48" s="359"/>
      <c r="AE48" s="361"/>
      <c r="AF48" s="482">
        <f t="shared" si="1"/>
        <v>45660000</v>
      </c>
      <c r="AG48" s="483">
        <f t="shared" si="1"/>
        <v>0</v>
      </c>
    </row>
    <row r="49" spans="2:33" ht="27" customHeight="1" outlineLevel="1" thickTop="1" thickBot="1">
      <c r="B49" s="480" t="s">
        <v>942</v>
      </c>
      <c r="C49" s="479" t="s">
        <v>1232</v>
      </c>
      <c r="D49" s="515"/>
      <c r="E49" s="360">
        <v>15000000</v>
      </c>
      <c r="F49" s="359"/>
      <c r="G49" s="360"/>
      <c r="H49" s="359"/>
      <c r="I49" s="360"/>
      <c r="J49" s="359"/>
      <c r="K49" s="360"/>
      <c r="L49" s="359"/>
      <c r="M49" s="360"/>
      <c r="N49" s="359"/>
      <c r="O49" s="360"/>
      <c r="P49" s="359"/>
      <c r="Q49" s="360"/>
      <c r="R49" s="359"/>
      <c r="S49" s="360"/>
      <c r="T49" s="359"/>
      <c r="U49" s="360"/>
      <c r="V49" s="359"/>
      <c r="W49" s="360"/>
      <c r="X49" s="359"/>
      <c r="Y49" s="360"/>
      <c r="Z49" s="359"/>
      <c r="AA49" s="360"/>
      <c r="AB49" s="359"/>
      <c r="AC49" s="360"/>
      <c r="AD49" s="359"/>
      <c r="AE49" s="361"/>
      <c r="AF49" s="482">
        <f t="shared" si="1"/>
        <v>0</v>
      </c>
      <c r="AG49" s="483">
        <f t="shared" si="1"/>
        <v>15000000</v>
      </c>
    </row>
    <row r="50" spans="2:33" ht="30" customHeight="1" outlineLevel="1" thickTop="1" thickBot="1">
      <c r="B50" s="480"/>
      <c r="C50" s="479" t="s">
        <v>811</v>
      </c>
      <c r="D50" s="515">
        <v>2000000</v>
      </c>
      <c r="E50" s="360"/>
      <c r="F50" s="359"/>
      <c r="G50" s="360"/>
      <c r="H50" s="359"/>
      <c r="I50" s="360"/>
      <c r="J50" s="359"/>
      <c r="K50" s="360"/>
      <c r="L50" s="359"/>
      <c r="M50" s="360"/>
      <c r="N50" s="359"/>
      <c r="O50" s="360"/>
      <c r="P50" s="359"/>
      <c r="Q50" s="360"/>
      <c r="R50" s="359"/>
      <c r="S50" s="360"/>
      <c r="T50" s="359"/>
      <c r="U50" s="360"/>
      <c r="V50" s="359"/>
      <c r="W50" s="360"/>
      <c r="X50" s="359"/>
      <c r="Y50" s="360"/>
      <c r="Z50" s="359"/>
      <c r="AA50" s="360"/>
      <c r="AB50" s="359"/>
      <c r="AC50" s="360"/>
      <c r="AD50" s="359"/>
      <c r="AE50" s="361"/>
      <c r="AF50" s="482">
        <f t="shared" si="1"/>
        <v>2000000</v>
      </c>
      <c r="AG50" s="483">
        <f t="shared" si="1"/>
        <v>0</v>
      </c>
    </row>
    <row r="51" spans="2:33" ht="27" customHeight="1" outlineLevel="1" thickTop="1" thickBot="1">
      <c r="B51" s="480"/>
      <c r="C51" s="479" t="s">
        <v>1033</v>
      </c>
      <c r="D51" s="515">
        <v>2000000</v>
      </c>
      <c r="E51" s="360"/>
      <c r="F51" s="359"/>
      <c r="G51" s="360"/>
      <c r="H51" s="359"/>
      <c r="I51" s="360"/>
      <c r="J51" s="359"/>
      <c r="K51" s="360"/>
      <c r="L51" s="359"/>
      <c r="M51" s="360"/>
      <c r="N51" s="359"/>
      <c r="O51" s="360"/>
      <c r="P51" s="359"/>
      <c r="Q51" s="360"/>
      <c r="R51" s="359"/>
      <c r="S51" s="360"/>
      <c r="T51" s="359"/>
      <c r="U51" s="360"/>
      <c r="V51" s="359"/>
      <c r="W51" s="360"/>
      <c r="X51" s="359"/>
      <c r="Y51" s="360"/>
      <c r="Z51" s="359"/>
      <c r="AA51" s="360"/>
      <c r="AB51" s="359"/>
      <c r="AC51" s="360"/>
      <c r="AD51" s="359"/>
      <c r="AE51" s="361"/>
      <c r="AF51" s="482">
        <f t="shared" si="1"/>
        <v>2000000</v>
      </c>
      <c r="AG51" s="483">
        <f t="shared" si="1"/>
        <v>0</v>
      </c>
    </row>
    <row r="52" spans="2:33" ht="16.5" hidden="1" customHeight="1" outlineLevel="1" thickTop="1" thickBot="1">
      <c r="B52" s="480"/>
      <c r="C52" s="479"/>
      <c r="D52" s="515"/>
      <c r="E52" s="360"/>
      <c r="F52" s="359"/>
      <c r="G52" s="360"/>
      <c r="H52" s="359"/>
      <c r="I52" s="360"/>
      <c r="J52" s="359"/>
      <c r="K52" s="360"/>
      <c r="L52" s="359"/>
      <c r="M52" s="360"/>
      <c r="N52" s="359"/>
      <c r="O52" s="360"/>
      <c r="P52" s="359"/>
      <c r="Q52" s="360"/>
      <c r="R52" s="359"/>
      <c r="S52" s="360"/>
      <c r="T52" s="359"/>
      <c r="U52" s="360"/>
      <c r="V52" s="359"/>
      <c r="W52" s="360"/>
      <c r="X52" s="359"/>
      <c r="Y52" s="360"/>
      <c r="Z52" s="359"/>
      <c r="AA52" s="360"/>
      <c r="AB52" s="359"/>
      <c r="AC52" s="360"/>
      <c r="AD52" s="359"/>
      <c r="AE52" s="361"/>
      <c r="AF52" s="482">
        <f t="shared" si="1"/>
        <v>0</v>
      </c>
      <c r="AG52" s="483">
        <f t="shared" si="1"/>
        <v>0</v>
      </c>
    </row>
    <row r="53" spans="2:33" ht="16.5" hidden="1" customHeight="1" outlineLevel="1" thickTop="1" thickBot="1">
      <c r="B53" s="480"/>
      <c r="C53" s="479"/>
      <c r="D53" s="515"/>
      <c r="E53" s="360"/>
      <c r="F53" s="359"/>
      <c r="G53" s="360"/>
      <c r="H53" s="359"/>
      <c r="I53" s="360"/>
      <c r="J53" s="359"/>
      <c r="K53" s="360"/>
      <c r="L53" s="359"/>
      <c r="M53" s="360"/>
      <c r="N53" s="359"/>
      <c r="O53" s="360"/>
      <c r="P53" s="359"/>
      <c r="Q53" s="360"/>
      <c r="R53" s="359"/>
      <c r="S53" s="360"/>
      <c r="T53" s="359"/>
      <c r="U53" s="360"/>
      <c r="V53" s="359"/>
      <c r="W53" s="360"/>
      <c r="X53" s="359"/>
      <c r="Y53" s="360"/>
      <c r="Z53" s="359"/>
      <c r="AA53" s="360"/>
      <c r="AB53" s="359"/>
      <c r="AC53" s="360"/>
      <c r="AD53" s="359"/>
      <c r="AE53" s="361"/>
      <c r="AF53" s="482">
        <f t="shared" si="1"/>
        <v>0</v>
      </c>
      <c r="AG53" s="483">
        <f t="shared" si="1"/>
        <v>0</v>
      </c>
    </row>
    <row r="54" spans="2:33" ht="16.5" hidden="1" customHeight="1" outlineLevel="1" thickTop="1" thickBot="1">
      <c r="B54" s="480"/>
      <c r="C54" s="479"/>
      <c r="D54" s="515"/>
      <c r="E54" s="360"/>
      <c r="F54" s="359"/>
      <c r="G54" s="360"/>
      <c r="H54" s="359"/>
      <c r="I54" s="360"/>
      <c r="J54" s="359"/>
      <c r="K54" s="360"/>
      <c r="L54" s="359"/>
      <c r="M54" s="360"/>
      <c r="N54" s="359"/>
      <c r="O54" s="360"/>
      <c r="P54" s="359"/>
      <c r="Q54" s="360"/>
      <c r="R54" s="359"/>
      <c r="S54" s="360"/>
      <c r="T54" s="359"/>
      <c r="U54" s="360"/>
      <c r="V54" s="359"/>
      <c r="W54" s="360"/>
      <c r="X54" s="359"/>
      <c r="Y54" s="360"/>
      <c r="Z54" s="359"/>
      <c r="AA54" s="360"/>
      <c r="AB54" s="359"/>
      <c r="AC54" s="360"/>
      <c r="AD54" s="359"/>
      <c r="AE54" s="361"/>
      <c r="AF54" s="482">
        <f t="shared" si="1"/>
        <v>0</v>
      </c>
      <c r="AG54" s="483">
        <f t="shared" si="1"/>
        <v>0</v>
      </c>
    </row>
    <row r="55" spans="2:33" ht="16.5" hidden="1" customHeight="1" outlineLevel="1" thickTop="1" thickBot="1">
      <c r="B55" s="480"/>
      <c r="C55" s="479"/>
      <c r="D55" s="515"/>
      <c r="E55" s="360"/>
      <c r="F55" s="359"/>
      <c r="G55" s="360"/>
      <c r="H55" s="359"/>
      <c r="I55" s="360"/>
      <c r="J55" s="359"/>
      <c r="K55" s="360"/>
      <c r="L55" s="359"/>
      <c r="M55" s="360"/>
      <c r="N55" s="359"/>
      <c r="O55" s="360"/>
      <c r="P55" s="359"/>
      <c r="Q55" s="360"/>
      <c r="R55" s="359"/>
      <c r="S55" s="360"/>
      <c r="T55" s="359"/>
      <c r="U55" s="360"/>
      <c r="V55" s="359"/>
      <c r="W55" s="360"/>
      <c r="X55" s="359"/>
      <c r="Y55" s="360"/>
      <c r="Z55" s="359"/>
      <c r="AA55" s="360"/>
      <c r="AB55" s="359"/>
      <c r="AC55" s="360"/>
      <c r="AD55" s="359"/>
      <c r="AE55" s="361"/>
      <c r="AF55" s="482">
        <f t="shared" si="1"/>
        <v>0</v>
      </c>
      <c r="AG55" s="483">
        <f t="shared" si="1"/>
        <v>0</v>
      </c>
    </row>
    <row r="56" spans="2:33" ht="16.5" hidden="1" customHeight="1" outlineLevel="1" thickTop="1" thickBot="1">
      <c r="B56" s="480"/>
      <c r="C56" s="479"/>
      <c r="D56" s="515"/>
      <c r="E56" s="360"/>
      <c r="F56" s="359"/>
      <c r="G56" s="360"/>
      <c r="H56" s="359"/>
      <c r="I56" s="360"/>
      <c r="J56" s="359"/>
      <c r="K56" s="360"/>
      <c r="L56" s="359"/>
      <c r="M56" s="360"/>
      <c r="N56" s="359"/>
      <c r="O56" s="360"/>
      <c r="P56" s="359"/>
      <c r="Q56" s="360"/>
      <c r="R56" s="359"/>
      <c r="S56" s="360"/>
      <c r="T56" s="359"/>
      <c r="U56" s="360"/>
      <c r="V56" s="359"/>
      <c r="W56" s="360"/>
      <c r="X56" s="359"/>
      <c r="Y56" s="360"/>
      <c r="Z56" s="359"/>
      <c r="AA56" s="360"/>
      <c r="AB56" s="359"/>
      <c r="AC56" s="360"/>
      <c r="AD56" s="359"/>
      <c r="AE56" s="361"/>
      <c r="AF56" s="482">
        <f t="shared" si="1"/>
        <v>0</v>
      </c>
      <c r="AG56" s="483">
        <f t="shared" si="1"/>
        <v>0</v>
      </c>
    </row>
    <row r="57" spans="2:33" ht="16.5" hidden="1" customHeight="1" outlineLevel="1" thickTop="1" thickBot="1">
      <c r="B57" s="480"/>
      <c r="C57" s="479"/>
      <c r="D57" s="515"/>
      <c r="E57" s="360"/>
      <c r="F57" s="359"/>
      <c r="G57" s="360"/>
      <c r="H57" s="359"/>
      <c r="I57" s="360"/>
      <c r="J57" s="359"/>
      <c r="K57" s="360"/>
      <c r="L57" s="359"/>
      <c r="M57" s="360"/>
      <c r="N57" s="359"/>
      <c r="O57" s="360"/>
      <c r="P57" s="359"/>
      <c r="Q57" s="360"/>
      <c r="R57" s="359"/>
      <c r="S57" s="360"/>
      <c r="T57" s="359"/>
      <c r="U57" s="360"/>
      <c r="V57" s="359"/>
      <c r="W57" s="360"/>
      <c r="X57" s="359"/>
      <c r="Y57" s="360"/>
      <c r="Z57" s="359"/>
      <c r="AA57" s="360"/>
      <c r="AB57" s="359"/>
      <c r="AC57" s="360"/>
      <c r="AD57" s="359"/>
      <c r="AE57" s="361"/>
      <c r="AF57" s="482">
        <f t="shared" si="1"/>
        <v>0</v>
      </c>
      <c r="AG57" s="483">
        <f t="shared" si="1"/>
        <v>0</v>
      </c>
    </row>
    <row r="58" spans="2:33" ht="16.5" hidden="1" customHeight="1" outlineLevel="1" thickTop="1" thickBot="1">
      <c r="B58" s="480"/>
      <c r="C58" s="479"/>
      <c r="D58" s="515"/>
      <c r="E58" s="360"/>
      <c r="F58" s="359"/>
      <c r="G58" s="360"/>
      <c r="H58" s="359"/>
      <c r="I58" s="360"/>
      <c r="J58" s="359"/>
      <c r="K58" s="360"/>
      <c r="L58" s="359"/>
      <c r="M58" s="360"/>
      <c r="N58" s="359"/>
      <c r="O58" s="360"/>
      <c r="P58" s="359"/>
      <c r="Q58" s="360"/>
      <c r="R58" s="359"/>
      <c r="S58" s="360"/>
      <c r="T58" s="359"/>
      <c r="U58" s="360"/>
      <c r="V58" s="359"/>
      <c r="W58" s="360"/>
      <c r="X58" s="359"/>
      <c r="Y58" s="360"/>
      <c r="Z58" s="359"/>
      <c r="AA58" s="360"/>
      <c r="AB58" s="359"/>
      <c r="AC58" s="360"/>
      <c r="AD58" s="359"/>
      <c r="AE58" s="361"/>
      <c r="AF58" s="482">
        <f t="shared" si="1"/>
        <v>0</v>
      </c>
      <c r="AG58" s="483">
        <f t="shared" si="1"/>
        <v>0</v>
      </c>
    </row>
    <row r="59" spans="2:33" ht="16.5" hidden="1" customHeight="1" outlineLevel="1" thickTop="1" thickBot="1">
      <c r="B59" s="480"/>
      <c r="C59" s="479"/>
      <c r="D59" s="515"/>
      <c r="E59" s="360"/>
      <c r="F59" s="359"/>
      <c r="G59" s="360"/>
      <c r="H59" s="359"/>
      <c r="I59" s="360"/>
      <c r="J59" s="359"/>
      <c r="K59" s="360"/>
      <c r="L59" s="359"/>
      <c r="M59" s="360"/>
      <c r="N59" s="359"/>
      <c r="O59" s="360"/>
      <c r="P59" s="359"/>
      <c r="Q59" s="360"/>
      <c r="R59" s="359"/>
      <c r="S59" s="360"/>
      <c r="T59" s="359"/>
      <c r="U59" s="360"/>
      <c r="V59" s="359"/>
      <c r="W59" s="360"/>
      <c r="X59" s="359"/>
      <c r="Y59" s="360"/>
      <c r="Z59" s="359"/>
      <c r="AA59" s="360"/>
      <c r="AB59" s="359"/>
      <c r="AC59" s="360"/>
      <c r="AD59" s="359"/>
      <c r="AE59" s="361"/>
      <c r="AF59" s="482">
        <f t="shared" si="1"/>
        <v>0</v>
      </c>
      <c r="AG59" s="483">
        <f t="shared" si="1"/>
        <v>0</v>
      </c>
    </row>
    <row r="60" spans="2:33" ht="16.5" hidden="1" customHeight="1" outlineLevel="1" thickTop="1" thickBot="1">
      <c r="B60" s="480"/>
      <c r="C60" s="479"/>
      <c r="D60" s="515"/>
      <c r="E60" s="360"/>
      <c r="F60" s="359"/>
      <c r="G60" s="360"/>
      <c r="H60" s="359"/>
      <c r="I60" s="360"/>
      <c r="J60" s="359"/>
      <c r="K60" s="360"/>
      <c r="L60" s="359"/>
      <c r="M60" s="360"/>
      <c r="N60" s="359"/>
      <c r="O60" s="360"/>
      <c r="P60" s="359"/>
      <c r="Q60" s="360"/>
      <c r="R60" s="359"/>
      <c r="S60" s="360"/>
      <c r="T60" s="359"/>
      <c r="U60" s="360"/>
      <c r="V60" s="359"/>
      <c r="W60" s="360"/>
      <c r="X60" s="359"/>
      <c r="Y60" s="360"/>
      <c r="Z60" s="359"/>
      <c r="AA60" s="360"/>
      <c r="AB60" s="359"/>
      <c r="AC60" s="360"/>
      <c r="AD60" s="359"/>
      <c r="AE60" s="361"/>
      <c r="AF60" s="482">
        <f t="shared" si="1"/>
        <v>0</v>
      </c>
      <c r="AG60" s="483">
        <f t="shared" si="1"/>
        <v>0</v>
      </c>
    </row>
    <row r="61" spans="2:33" ht="16.5" hidden="1" customHeight="1" outlineLevel="1" thickTop="1" thickBot="1">
      <c r="B61" s="480"/>
      <c r="C61" s="479"/>
      <c r="D61" s="515"/>
      <c r="E61" s="360"/>
      <c r="F61" s="359"/>
      <c r="G61" s="360"/>
      <c r="H61" s="359"/>
      <c r="I61" s="360"/>
      <c r="J61" s="359"/>
      <c r="K61" s="360"/>
      <c r="L61" s="359"/>
      <c r="M61" s="360"/>
      <c r="N61" s="359"/>
      <c r="O61" s="360"/>
      <c r="P61" s="359"/>
      <c r="Q61" s="360"/>
      <c r="R61" s="359"/>
      <c r="S61" s="360"/>
      <c r="T61" s="359"/>
      <c r="U61" s="360"/>
      <c r="V61" s="359"/>
      <c r="W61" s="360"/>
      <c r="X61" s="359"/>
      <c r="Y61" s="360"/>
      <c r="Z61" s="359"/>
      <c r="AA61" s="360"/>
      <c r="AB61" s="359"/>
      <c r="AC61" s="360"/>
      <c r="AD61" s="359"/>
      <c r="AE61" s="361"/>
      <c r="AF61" s="482">
        <f t="shared" si="1"/>
        <v>0</v>
      </c>
      <c r="AG61" s="483">
        <f t="shared" si="1"/>
        <v>0</v>
      </c>
    </row>
    <row r="62" spans="2:33" ht="16.5" hidden="1" customHeight="1" outlineLevel="1" thickTop="1" thickBot="1">
      <c r="B62" s="480"/>
      <c r="C62" s="479"/>
      <c r="D62" s="515"/>
      <c r="E62" s="360"/>
      <c r="F62" s="359"/>
      <c r="G62" s="360"/>
      <c r="H62" s="359"/>
      <c r="I62" s="360"/>
      <c r="J62" s="359"/>
      <c r="K62" s="360"/>
      <c r="L62" s="359"/>
      <c r="M62" s="360"/>
      <c r="N62" s="359"/>
      <c r="O62" s="360"/>
      <c r="P62" s="359"/>
      <c r="Q62" s="360"/>
      <c r="R62" s="359"/>
      <c r="S62" s="360"/>
      <c r="T62" s="359"/>
      <c r="U62" s="360"/>
      <c r="V62" s="359"/>
      <c r="W62" s="360"/>
      <c r="X62" s="359"/>
      <c r="Y62" s="360"/>
      <c r="Z62" s="359"/>
      <c r="AA62" s="360"/>
      <c r="AB62" s="359"/>
      <c r="AC62" s="360"/>
      <c r="AD62" s="359"/>
      <c r="AE62" s="361"/>
      <c r="AF62" s="482">
        <f t="shared" si="1"/>
        <v>0</v>
      </c>
      <c r="AG62" s="483">
        <f t="shared" si="1"/>
        <v>0</v>
      </c>
    </row>
    <row r="63" spans="2:33" ht="16.5" hidden="1" customHeight="1" outlineLevel="1" thickTop="1" thickBot="1">
      <c r="B63" s="480"/>
      <c r="C63" s="479"/>
      <c r="D63" s="515"/>
      <c r="E63" s="360"/>
      <c r="F63" s="359"/>
      <c r="G63" s="360"/>
      <c r="H63" s="359"/>
      <c r="I63" s="360"/>
      <c r="J63" s="359"/>
      <c r="K63" s="360"/>
      <c r="L63" s="359"/>
      <c r="M63" s="360"/>
      <c r="N63" s="359"/>
      <c r="O63" s="360"/>
      <c r="P63" s="359"/>
      <c r="Q63" s="360"/>
      <c r="R63" s="359"/>
      <c r="S63" s="360"/>
      <c r="T63" s="359"/>
      <c r="U63" s="360"/>
      <c r="V63" s="359"/>
      <c r="W63" s="360"/>
      <c r="X63" s="359"/>
      <c r="Y63" s="360"/>
      <c r="Z63" s="359"/>
      <c r="AA63" s="360"/>
      <c r="AB63" s="359"/>
      <c r="AC63" s="360"/>
      <c r="AD63" s="359"/>
      <c r="AE63" s="361"/>
      <c r="AF63" s="482">
        <f t="shared" si="1"/>
        <v>0</v>
      </c>
      <c r="AG63" s="483">
        <f t="shared" si="1"/>
        <v>0</v>
      </c>
    </row>
    <row r="64" spans="2:33" ht="16.5" hidden="1" customHeight="1" outlineLevel="1" thickTop="1" thickBot="1">
      <c r="B64" s="480" t="s">
        <v>943</v>
      </c>
      <c r="C64" s="479"/>
      <c r="D64" s="515"/>
      <c r="E64" s="360"/>
      <c r="F64" s="359"/>
      <c r="G64" s="360"/>
      <c r="H64" s="359"/>
      <c r="I64" s="360"/>
      <c r="J64" s="359"/>
      <c r="K64" s="360"/>
      <c r="L64" s="359"/>
      <c r="M64" s="360"/>
      <c r="N64" s="359"/>
      <c r="O64" s="360"/>
      <c r="P64" s="359"/>
      <c r="Q64" s="360"/>
      <c r="R64" s="359"/>
      <c r="S64" s="360"/>
      <c r="T64" s="359"/>
      <c r="U64" s="360"/>
      <c r="V64" s="359"/>
      <c r="W64" s="360"/>
      <c r="X64" s="359"/>
      <c r="Y64" s="360"/>
      <c r="Z64" s="359"/>
      <c r="AA64" s="360"/>
      <c r="AB64" s="359"/>
      <c r="AC64" s="360"/>
      <c r="AD64" s="359"/>
      <c r="AE64" s="361"/>
      <c r="AF64" s="482">
        <f t="shared" si="1"/>
        <v>0</v>
      </c>
      <c r="AG64" s="483">
        <f t="shared" si="1"/>
        <v>0</v>
      </c>
    </row>
    <row r="65" spans="2:34" ht="16.5" hidden="1" customHeight="1" outlineLevel="1" thickTop="1" thickBot="1">
      <c r="B65" s="480" t="s">
        <v>944</v>
      </c>
      <c r="C65" s="479"/>
      <c r="D65" s="515"/>
      <c r="E65" s="360"/>
      <c r="F65" s="359"/>
      <c r="G65" s="360"/>
      <c r="H65" s="359"/>
      <c r="I65" s="360"/>
      <c r="J65" s="359"/>
      <c r="K65" s="360"/>
      <c r="L65" s="359"/>
      <c r="M65" s="360"/>
      <c r="N65" s="359"/>
      <c r="O65" s="360"/>
      <c r="P65" s="359"/>
      <c r="Q65" s="360"/>
      <c r="R65" s="359"/>
      <c r="S65" s="360"/>
      <c r="T65" s="359"/>
      <c r="U65" s="360"/>
      <c r="V65" s="359"/>
      <c r="W65" s="360"/>
      <c r="X65" s="359"/>
      <c r="Y65" s="360"/>
      <c r="Z65" s="359"/>
      <c r="AA65" s="360"/>
      <c r="AB65" s="359"/>
      <c r="AC65" s="360"/>
      <c r="AD65" s="359"/>
      <c r="AE65" s="361"/>
      <c r="AF65" s="482">
        <f t="shared" si="1"/>
        <v>0</v>
      </c>
      <c r="AG65" s="483">
        <f t="shared" si="1"/>
        <v>0</v>
      </c>
    </row>
    <row r="66" spans="2:34" ht="16.5" hidden="1" customHeight="1" outlineLevel="1" thickTop="1" thickBot="1">
      <c r="B66" s="480" t="s">
        <v>945</v>
      </c>
      <c r="C66" s="479"/>
      <c r="D66" s="515"/>
      <c r="E66" s="360"/>
      <c r="F66" s="359"/>
      <c r="G66" s="360"/>
      <c r="H66" s="359"/>
      <c r="I66" s="360"/>
      <c r="J66" s="359"/>
      <c r="K66" s="360"/>
      <c r="L66" s="359"/>
      <c r="M66" s="360"/>
      <c r="N66" s="359"/>
      <c r="O66" s="360"/>
      <c r="P66" s="359"/>
      <c r="Q66" s="360"/>
      <c r="R66" s="359"/>
      <c r="S66" s="360"/>
      <c r="T66" s="359"/>
      <c r="U66" s="360"/>
      <c r="V66" s="359"/>
      <c r="W66" s="360"/>
      <c r="X66" s="359"/>
      <c r="Y66" s="360"/>
      <c r="Z66" s="359"/>
      <c r="AA66" s="360"/>
      <c r="AB66" s="359"/>
      <c r="AC66" s="360"/>
      <c r="AD66" s="359"/>
      <c r="AE66" s="361"/>
      <c r="AF66" s="482">
        <f t="shared" si="1"/>
        <v>0</v>
      </c>
      <c r="AG66" s="483">
        <f t="shared" si="1"/>
        <v>0</v>
      </c>
    </row>
    <row r="67" spans="2:34" ht="16.5" hidden="1" customHeight="1" outlineLevel="1" thickTop="1" thickBot="1">
      <c r="B67" s="480" t="s">
        <v>946</v>
      </c>
      <c r="C67" s="479"/>
      <c r="D67" s="515"/>
      <c r="E67" s="360"/>
      <c r="F67" s="359"/>
      <c r="G67" s="360"/>
      <c r="H67" s="359"/>
      <c r="I67" s="360"/>
      <c r="J67" s="359"/>
      <c r="K67" s="360"/>
      <c r="L67" s="359"/>
      <c r="M67" s="360"/>
      <c r="N67" s="359"/>
      <c r="O67" s="360"/>
      <c r="P67" s="359"/>
      <c r="Q67" s="360"/>
      <c r="R67" s="359"/>
      <c r="S67" s="360"/>
      <c r="T67" s="359"/>
      <c r="U67" s="360"/>
      <c r="V67" s="359"/>
      <c r="W67" s="360"/>
      <c r="X67" s="359"/>
      <c r="Y67" s="360"/>
      <c r="Z67" s="359"/>
      <c r="AA67" s="360"/>
      <c r="AB67" s="359"/>
      <c r="AC67" s="360"/>
      <c r="AD67" s="359"/>
      <c r="AE67" s="361"/>
      <c r="AF67" s="482">
        <f t="shared" si="1"/>
        <v>0</v>
      </c>
      <c r="AG67" s="483">
        <f t="shared" si="1"/>
        <v>0</v>
      </c>
    </row>
    <row r="68" spans="2:34" ht="6.75" customHeight="1" outlineLevel="1" thickTop="1" thickBot="1">
      <c r="B68" s="372"/>
      <c r="C68" s="373" t="str">
        <f>IFERROR(IF(MID(B68,1,1)="P",VLOOKUP(#REF!,[2]BD!#REF!,9,0),VLOOKUP(#REF!,[2]BD!#REF!,9,0)),"")</f>
        <v/>
      </c>
      <c r="AF68" s="354" t="str">
        <f>IF(SUM(AF48:AF67)=AF47,"","Revisar Fórmula")</f>
        <v/>
      </c>
      <c r="AG68" s="354" t="str">
        <f t="shared" ref="AG68" si="4">IF(SUM(AG48:AG67)=AG47,"","Revisar Fórmula")</f>
        <v/>
      </c>
      <c r="AH68" s="354"/>
    </row>
    <row r="69" spans="2:34" ht="31.5" customHeight="1" outlineLevel="1" thickTop="1" thickBot="1">
      <c r="B69" s="370" t="s">
        <v>822</v>
      </c>
      <c r="C69" s="371" t="str">
        <f>'PDI-03'!E46</f>
        <v>3. Generación y Gestión de acuerdos de trabajo - Políticas Públicas gestionadas, proyectos estructurales y de alto impacto </v>
      </c>
      <c r="D69" s="514">
        <f t="shared" ref="D69:AE69" si="5">SUM(D70:D89)</f>
        <v>41660000</v>
      </c>
      <c r="E69" s="356">
        <f t="shared" si="5"/>
        <v>46000000</v>
      </c>
      <c r="F69" s="355">
        <f t="shared" si="5"/>
        <v>0</v>
      </c>
      <c r="G69" s="356">
        <f t="shared" si="5"/>
        <v>0</v>
      </c>
      <c r="H69" s="355">
        <f t="shared" si="5"/>
        <v>0</v>
      </c>
      <c r="I69" s="356">
        <f t="shared" si="5"/>
        <v>0</v>
      </c>
      <c r="J69" s="355">
        <f t="shared" si="5"/>
        <v>0</v>
      </c>
      <c r="K69" s="356">
        <f t="shared" si="5"/>
        <v>0</v>
      </c>
      <c r="L69" s="355">
        <f t="shared" si="5"/>
        <v>0</v>
      </c>
      <c r="M69" s="356">
        <f t="shared" si="5"/>
        <v>0</v>
      </c>
      <c r="N69" s="355">
        <f t="shared" si="5"/>
        <v>0</v>
      </c>
      <c r="O69" s="356">
        <f t="shared" si="5"/>
        <v>0</v>
      </c>
      <c r="P69" s="355">
        <f t="shared" si="5"/>
        <v>0</v>
      </c>
      <c r="Q69" s="356">
        <f t="shared" si="5"/>
        <v>0</v>
      </c>
      <c r="R69" s="355">
        <f t="shared" si="5"/>
        <v>0</v>
      </c>
      <c r="S69" s="356">
        <f t="shared" si="5"/>
        <v>0</v>
      </c>
      <c r="T69" s="355">
        <f t="shared" si="5"/>
        <v>0</v>
      </c>
      <c r="U69" s="356">
        <f t="shared" si="5"/>
        <v>0</v>
      </c>
      <c r="V69" s="355">
        <f t="shared" si="5"/>
        <v>0</v>
      </c>
      <c r="W69" s="356">
        <f t="shared" si="5"/>
        <v>0</v>
      </c>
      <c r="X69" s="355">
        <f t="shared" si="5"/>
        <v>0</v>
      </c>
      <c r="Y69" s="356">
        <f t="shared" si="5"/>
        <v>0</v>
      </c>
      <c r="Z69" s="355">
        <f t="shared" si="5"/>
        <v>0</v>
      </c>
      <c r="AA69" s="356">
        <f t="shared" si="5"/>
        <v>0</v>
      </c>
      <c r="AB69" s="355">
        <f t="shared" si="5"/>
        <v>0</v>
      </c>
      <c r="AC69" s="356">
        <f t="shared" si="5"/>
        <v>0</v>
      </c>
      <c r="AD69" s="355">
        <f t="shared" si="5"/>
        <v>0</v>
      </c>
      <c r="AE69" s="357">
        <f t="shared" si="5"/>
        <v>0</v>
      </c>
      <c r="AF69" s="377">
        <f t="shared" si="1"/>
        <v>41660000</v>
      </c>
      <c r="AG69" s="378">
        <f t="shared" si="1"/>
        <v>46000000</v>
      </c>
    </row>
    <row r="70" spans="2:34" ht="60" customHeight="1" outlineLevel="1" thickTop="1" thickBot="1">
      <c r="B70" s="480" t="s">
        <v>947</v>
      </c>
      <c r="C70" s="479" t="s">
        <v>1233</v>
      </c>
      <c r="D70" s="515">
        <v>37660000</v>
      </c>
      <c r="E70" s="360"/>
      <c r="F70" s="359"/>
      <c r="G70" s="360"/>
      <c r="H70" s="359"/>
      <c r="I70" s="360"/>
      <c r="J70" s="359"/>
      <c r="K70" s="360"/>
      <c r="L70" s="359"/>
      <c r="M70" s="360"/>
      <c r="N70" s="359"/>
      <c r="O70" s="360"/>
      <c r="P70" s="359"/>
      <c r="Q70" s="360"/>
      <c r="R70" s="359"/>
      <c r="S70" s="360"/>
      <c r="T70" s="359"/>
      <c r="U70" s="360"/>
      <c r="V70" s="359"/>
      <c r="W70" s="360"/>
      <c r="X70" s="359"/>
      <c r="Y70" s="360"/>
      <c r="Z70" s="359"/>
      <c r="AA70" s="360"/>
      <c r="AB70" s="359"/>
      <c r="AC70" s="360"/>
      <c r="AD70" s="359"/>
      <c r="AE70" s="361"/>
      <c r="AF70" s="482">
        <f t="shared" ref="AF70:AG133" si="6">SUMIF($D$24:$AE$24,AF$24,$D70:$AE70)</f>
        <v>37660000</v>
      </c>
      <c r="AG70" s="483">
        <f t="shared" si="6"/>
        <v>0</v>
      </c>
    </row>
    <row r="71" spans="2:34" ht="49.5" customHeight="1" outlineLevel="1" thickTop="1" thickBot="1">
      <c r="B71" s="480" t="s">
        <v>948</v>
      </c>
      <c r="C71" s="479" t="s">
        <v>1044</v>
      </c>
      <c r="D71" s="515"/>
      <c r="E71" s="536">
        <v>46000000</v>
      </c>
      <c r="F71" s="359"/>
      <c r="G71" s="360"/>
      <c r="H71" s="359"/>
      <c r="I71" s="360"/>
      <c r="J71" s="359"/>
      <c r="K71" s="360"/>
      <c r="L71" s="359"/>
      <c r="M71" s="360"/>
      <c r="N71" s="359"/>
      <c r="O71" s="360"/>
      <c r="P71" s="359"/>
      <c r="Q71" s="360"/>
      <c r="R71" s="359"/>
      <c r="S71" s="360"/>
      <c r="T71" s="359"/>
      <c r="U71" s="360"/>
      <c r="V71" s="359"/>
      <c r="W71" s="360"/>
      <c r="X71" s="359"/>
      <c r="Y71" s="360"/>
      <c r="Z71" s="359"/>
      <c r="AA71" s="360"/>
      <c r="AB71" s="359"/>
      <c r="AC71" s="360"/>
      <c r="AD71" s="359"/>
      <c r="AE71" s="361"/>
      <c r="AF71" s="482">
        <f t="shared" si="6"/>
        <v>0</v>
      </c>
      <c r="AG71" s="483">
        <f t="shared" si="6"/>
        <v>46000000</v>
      </c>
    </row>
    <row r="72" spans="2:34" ht="16.5" customHeight="1" outlineLevel="1" thickTop="1" thickBot="1">
      <c r="B72" s="480"/>
      <c r="C72" s="479" t="s">
        <v>1045</v>
      </c>
      <c r="D72" s="515">
        <v>4000000</v>
      </c>
      <c r="E72" s="360"/>
      <c r="F72" s="359"/>
      <c r="G72" s="360"/>
      <c r="H72" s="359"/>
      <c r="I72" s="360"/>
      <c r="J72" s="359"/>
      <c r="K72" s="360"/>
      <c r="L72" s="359"/>
      <c r="M72" s="360"/>
      <c r="N72" s="359"/>
      <c r="O72" s="360"/>
      <c r="P72" s="359"/>
      <c r="Q72" s="360"/>
      <c r="R72" s="359"/>
      <c r="S72" s="360"/>
      <c r="T72" s="359"/>
      <c r="U72" s="360"/>
      <c r="V72" s="359"/>
      <c r="W72" s="360"/>
      <c r="X72" s="359"/>
      <c r="Y72" s="360"/>
      <c r="Z72" s="359"/>
      <c r="AA72" s="360"/>
      <c r="AB72" s="359"/>
      <c r="AC72" s="360"/>
      <c r="AD72" s="359"/>
      <c r="AE72" s="361"/>
      <c r="AF72" s="482">
        <f t="shared" si="6"/>
        <v>4000000</v>
      </c>
      <c r="AG72" s="483">
        <f t="shared" si="6"/>
        <v>0</v>
      </c>
    </row>
    <row r="73" spans="2:34" ht="16.5" hidden="1" customHeight="1" outlineLevel="1" thickTop="1" thickBot="1">
      <c r="B73" s="480"/>
      <c r="C73" s="479"/>
      <c r="D73" s="515"/>
      <c r="E73" s="360"/>
      <c r="F73" s="359"/>
      <c r="G73" s="360"/>
      <c r="H73" s="359"/>
      <c r="I73" s="360"/>
      <c r="J73" s="359"/>
      <c r="K73" s="360"/>
      <c r="L73" s="359"/>
      <c r="M73" s="360"/>
      <c r="N73" s="359"/>
      <c r="O73" s="360"/>
      <c r="P73" s="359"/>
      <c r="Q73" s="360"/>
      <c r="R73" s="359"/>
      <c r="S73" s="360"/>
      <c r="T73" s="359"/>
      <c r="U73" s="360"/>
      <c r="V73" s="359"/>
      <c r="W73" s="360"/>
      <c r="X73" s="359"/>
      <c r="Y73" s="360"/>
      <c r="Z73" s="359"/>
      <c r="AA73" s="360"/>
      <c r="AB73" s="359"/>
      <c r="AC73" s="360"/>
      <c r="AD73" s="359"/>
      <c r="AE73" s="361"/>
      <c r="AF73" s="482">
        <f t="shared" si="6"/>
        <v>0</v>
      </c>
      <c r="AG73" s="483">
        <f t="shared" si="6"/>
        <v>0</v>
      </c>
    </row>
    <row r="74" spans="2:34" ht="16.5" hidden="1" customHeight="1" outlineLevel="1" thickTop="1" thickBot="1">
      <c r="B74" s="480"/>
      <c r="C74" s="479"/>
      <c r="D74" s="515"/>
      <c r="E74" s="360"/>
      <c r="F74" s="359"/>
      <c r="G74" s="360"/>
      <c r="H74" s="359"/>
      <c r="I74" s="360"/>
      <c r="J74" s="359"/>
      <c r="K74" s="360"/>
      <c r="L74" s="359"/>
      <c r="M74" s="360"/>
      <c r="N74" s="359"/>
      <c r="O74" s="360"/>
      <c r="P74" s="359"/>
      <c r="Q74" s="360"/>
      <c r="R74" s="359"/>
      <c r="S74" s="360"/>
      <c r="T74" s="359"/>
      <c r="U74" s="360"/>
      <c r="V74" s="359"/>
      <c r="W74" s="360"/>
      <c r="X74" s="359"/>
      <c r="Y74" s="360"/>
      <c r="Z74" s="359"/>
      <c r="AA74" s="360"/>
      <c r="AB74" s="359"/>
      <c r="AC74" s="360"/>
      <c r="AD74" s="359"/>
      <c r="AE74" s="361"/>
      <c r="AF74" s="482">
        <f t="shared" si="6"/>
        <v>0</v>
      </c>
      <c r="AG74" s="483">
        <f t="shared" si="6"/>
        <v>0</v>
      </c>
    </row>
    <row r="75" spans="2:34" ht="16.5" hidden="1" customHeight="1" outlineLevel="1" thickTop="1" thickBot="1">
      <c r="B75" s="480"/>
      <c r="C75" s="479"/>
      <c r="D75" s="515"/>
      <c r="E75" s="360"/>
      <c r="F75" s="359"/>
      <c r="G75" s="360"/>
      <c r="H75" s="359"/>
      <c r="I75" s="360"/>
      <c r="J75" s="359"/>
      <c r="K75" s="360"/>
      <c r="L75" s="359"/>
      <c r="M75" s="360"/>
      <c r="N75" s="359"/>
      <c r="O75" s="360"/>
      <c r="P75" s="359"/>
      <c r="Q75" s="360"/>
      <c r="R75" s="359"/>
      <c r="S75" s="360"/>
      <c r="T75" s="359"/>
      <c r="U75" s="360"/>
      <c r="V75" s="359"/>
      <c r="W75" s="360"/>
      <c r="X75" s="359"/>
      <c r="Y75" s="360"/>
      <c r="Z75" s="359"/>
      <c r="AA75" s="360"/>
      <c r="AB75" s="359"/>
      <c r="AC75" s="360"/>
      <c r="AD75" s="359"/>
      <c r="AE75" s="361"/>
      <c r="AF75" s="482">
        <f t="shared" si="6"/>
        <v>0</v>
      </c>
      <c r="AG75" s="483">
        <f t="shared" si="6"/>
        <v>0</v>
      </c>
    </row>
    <row r="76" spans="2:34" ht="16.5" hidden="1" customHeight="1" outlineLevel="1" thickTop="1" thickBot="1">
      <c r="B76" s="480"/>
      <c r="C76" s="479"/>
      <c r="D76" s="515"/>
      <c r="E76" s="360"/>
      <c r="F76" s="359"/>
      <c r="G76" s="360"/>
      <c r="H76" s="359"/>
      <c r="I76" s="360"/>
      <c r="J76" s="359"/>
      <c r="K76" s="360"/>
      <c r="L76" s="359"/>
      <c r="M76" s="360"/>
      <c r="N76" s="359"/>
      <c r="O76" s="360"/>
      <c r="P76" s="359"/>
      <c r="Q76" s="360"/>
      <c r="R76" s="359"/>
      <c r="S76" s="360"/>
      <c r="T76" s="359"/>
      <c r="U76" s="360"/>
      <c r="V76" s="359"/>
      <c r="W76" s="360"/>
      <c r="X76" s="359"/>
      <c r="Y76" s="360"/>
      <c r="Z76" s="359"/>
      <c r="AA76" s="360"/>
      <c r="AB76" s="359"/>
      <c r="AC76" s="360"/>
      <c r="AD76" s="359"/>
      <c r="AE76" s="361"/>
      <c r="AF76" s="482">
        <f t="shared" si="6"/>
        <v>0</v>
      </c>
      <c r="AG76" s="483">
        <f t="shared" si="6"/>
        <v>0</v>
      </c>
    </row>
    <row r="77" spans="2:34" ht="16.5" hidden="1" customHeight="1" outlineLevel="1" thickTop="1" thickBot="1">
      <c r="B77" s="480"/>
      <c r="C77" s="479"/>
      <c r="D77" s="515"/>
      <c r="E77" s="360"/>
      <c r="F77" s="359"/>
      <c r="G77" s="360"/>
      <c r="H77" s="359"/>
      <c r="I77" s="360"/>
      <c r="J77" s="359"/>
      <c r="K77" s="360"/>
      <c r="L77" s="359"/>
      <c r="M77" s="360"/>
      <c r="N77" s="359"/>
      <c r="O77" s="360"/>
      <c r="P77" s="359"/>
      <c r="Q77" s="360"/>
      <c r="R77" s="359"/>
      <c r="S77" s="360"/>
      <c r="T77" s="359"/>
      <c r="U77" s="360"/>
      <c r="V77" s="359"/>
      <c r="W77" s="360"/>
      <c r="X77" s="359"/>
      <c r="Y77" s="360"/>
      <c r="Z77" s="359"/>
      <c r="AA77" s="360"/>
      <c r="AB77" s="359"/>
      <c r="AC77" s="360"/>
      <c r="AD77" s="359"/>
      <c r="AE77" s="361"/>
      <c r="AF77" s="482">
        <f t="shared" si="6"/>
        <v>0</v>
      </c>
      <c r="AG77" s="483">
        <f t="shared" si="6"/>
        <v>0</v>
      </c>
    </row>
    <row r="78" spans="2:34" ht="16.5" hidden="1" customHeight="1" outlineLevel="1" thickTop="1" thickBot="1">
      <c r="B78" s="480"/>
      <c r="C78" s="479"/>
      <c r="D78" s="515"/>
      <c r="E78" s="360"/>
      <c r="F78" s="359"/>
      <c r="G78" s="360"/>
      <c r="H78" s="359"/>
      <c r="I78" s="360"/>
      <c r="J78" s="359"/>
      <c r="K78" s="360"/>
      <c r="L78" s="359"/>
      <c r="M78" s="360"/>
      <c r="N78" s="359"/>
      <c r="O78" s="360"/>
      <c r="P78" s="359"/>
      <c r="Q78" s="360"/>
      <c r="R78" s="359"/>
      <c r="S78" s="360"/>
      <c r="T78" s="359"/>
      <c r="U78" s="360"/>
      <c r="V78" s="359"/>
      <c r="W78" s="360"/>
      <c r="X78" s="359"/>
      <c r="Y78" s="360"/>
      <c r="Z78" s="359"/>
      <c r="AA78" s="360"/>
      <c r="AB78" s="359"/>
      <c r="AC78" s="360"/>
      <c r="AD78" s="359"/>
      <c r="AE78" s="361"/>
      <c r="AF78" s="482">
        <f t="shared" si="6"/>
        <v>0</v>
      </c>
      <c r="AG78" s="483">
        <f t="shared" si="6"/>
        <v>0</v>
      </c>
    </row>
    <row r="79" spans="2:34" ht="16.5" hidden="1" customHeight="1" outlineLevel="1" thickTop="1" thickBot="1">
      <c r="B79" s="480"/>
      <c r="C79" s="479"/>
      <c r="D79" s="515"/>
      <c r="E79" s="360"/>
      <c r="F79" s="359"/>
      <c r="G79" s="360"/>
      <c r="H79" s="359"/>
      <c r="I79" s="360"/>
      <c r="J79" s="359"/>
      <c r="K79" s="360"/>
      <c r="L79" s="359"/>
      <c r="M79" s="360"/>
      <c r="N79" s="359"/>
      <c r="O79" s="360"/>
      <c r="P79" s="359"/>
      <c r="Q79" s="360"/>
      <c r="R79" s="359"/>
      <c r="S79" s="360"/>
      <c r="T79" s="359"/>
      <c r="U79" s="360"/>
      <c r="V79" s="359"/>
      <c r="W79" s="360"/>
      <c r="X79" s="359"/>
      <c r="Y79" s="360"/>
      <c r="Z79" s="359"/>
      <c r="AA79" s="360"/>
      <c r="AB79" s="359"/>
      <c r="AC79" s="360"/>
      <c r="AD79" s="359"/>
      <c r="AE79" s="361"/>
      <c r="AF79" s="482">
        <f t="shared" si="6"/>
        <v>0</v>
      </c>
      <c r="AG79" s="483">
        <f t="shared" si="6"/>
        <v>0</v>
      </c>
    </row>
    <row r="80" spans="2:34" ht="16.5" hidden="1" customHeight="1" outlineLevel="1" thickTop="1" thickBot="1">
      <c r="B80" s="480"/>
      <c r="C80" s="479"/>
      <c r="D80" s="515"/>
      <c r="E80" s="360"/>
      <c r="F80" s="359"/>
      <c r="G80" s="360"/>
      <c r="H80" s="359"/>
      <c r="I80" s="360"/>
      <c r="J80" s="359"/>
      <c r="K80" s="360"/>
      <c r="L80" s="359"/>
      <c r="M80" s="360"/>
      <c r="N80" s="359"/>
      <c r="O80" s="360"/>
      <c r="P80" s="359"/>
      <c r="Q80" s="360"/>
      <c r="R80" s="359"/>
      <c r="S80" s="360"/>
      <c r="T80" s="359"/>
      <c r="U80" s="360"/>
      <c r="V80" s="359"/>
      <c r="W80" s="360"/>
      <c r="X80" s="359"/>
      <c r="Y80" s="360"/>
      <c r="Z80" s="359"/>
      <c r="AA80" s="360"/>
      <c r="AB80" s="359"/>
      <c r="AC80" s="360"/>
      <c r="AD80" s="359"/>
      <c r="AE80" s="361"/>
      <c r="AF80" s="482">
        <f t="shared" si="6"/>
        <v>0</v>
      </c>
      <c r="AG80" s="483">
        <f t="shared" si="6"/>
        <v>0</v>
      </c>
    </row>
    <row r="81" spans="2:34" ht="16.5" hidden="1" customHeight="1" outlineLevel="1" thickTop="1" thickBot="1">
      <c r="B81" s="480"/>
      <c r="C81" s="479"/>
      <c r="D81" s="515"/>
      <c r="E81" s="360"/>
      <c r="F81" s="359"/>
      <c r="G81" s="360"/>
      <c r="H81" s="359"/>
      <c r="I81" s="360"/>
      <c r="J81" s="359"/>
      <c r="K81" s="360"/>
      <c r="L81" s="359"/>
      <c r="M81" s="360"/>
      <c r="N81" s="359"/>
      <c r="O81" s="360"/>
      <c r="P81" s="359"/>
      <c r="Q81" s="360"/>
      <c r="R81" s="359"/>
      <c r="S81" s="360"/>
      <c r="T81" s="359"/>
      <c r="U81" s="360"/>
      <c r="V81" s="359"/>
      <c r="W81" s="360"/>
      <c r="X81" s="359"/>
      <c r="Y81" s="360"/>
      <c r="Z81" s="359"/>
      <c r="AA81" s="360"/>
      <c r="AB81" s="359"/>
      <c r="AC81" s="360"/>
      <c r="AD81" s="359"/>
      <c r="AE81" s="361"/>
      <c r="AF81" s="482">
        <f t="shared" si="6"/>
        <v>0</v>
      </c>
      <c r="AG81" s="483">
        <f t="shared" si="6"/>
        <v>0</v>
      </c>
    </row>
    <row r="82" spans="2:34" ht="16.5" hidden="1" customHeight="1" outlineLevel="1" thickTop="1" thickBot="1">
      <c r="B82" s="480"/>
      <c r="C82" s="479"/>
      <c r="D82" s="515"/>
      <c r="E82" s="360"/>
      <c r="F82" s="359"/>
      <c r="G82" s="360"/>
      <c r="H82" s="359"/>
      <c r="I82" s="360"/>
      <c r="J82" s="359"/>
      <c r="K82" s="360"/>
      <c r="L82" s="359"/>
      <c r="M82" s="360"/>
      <c r="N82" s="359"/>
      <c r="O82" s="360"/>
      <c r="P82" s="359"/>
      <c r="Q82" s="360"/>
      <c r="R82" s="359"/>
      <c r="S82" s="360"/>
      <c r="T82" s="359"/>
      <c r="U82" s="360"/>
      <c r="V82" s="359"/>
      <c r="W82" s="360"/>
      <c r="X82" s="359"/>
      <c r="Y82" s="360"/>
      <c r="Z82" s="359"/>
      <c r="AA82" s="360"/>
      <c r="AB82" s="359"/>
      <c r="AC82" s="360"/>
      <c r="AD82" s="359"/>
      <c r="AE82" s="361"/>
      <c r="AF82" s="482">
        <f t="shared" si="6"/>
        <v>0</v>
      </c>
      <c r="AG82" s="483">
        <f t="shared" si="6"/>
        <v>0</v>
      </c>
    </row>
    <row r="83" spans="2:34" ht="16.5" hidden="1" customHeight="1" outlineLevel="1" thickTop="1" thickBot="1">
      <c r="B83" s="480"/>
      <c r="C83" s="479"/>
      <c r="D83" s="515"/>
      <c r="E83" s="360"/>
      <c r="F83" s="359"/>
      <c r="G83" s="360"/>
      <c r="H83" s="359"/>
      <c r="I83" s="360"/>
      <c r="J83" s="359"/>
      <c r="K83" s="360"/>
      <c r="L83" s="359"/>
      <c r="M83" s="360"/>
      <c r="N83" s="359"/>
      <c r="O83" s="360"/>
      <c r="P83" s="359"/>
      <c r="Q83" s="360"/>
      <c r="R83" s="359"/>
      <c r="S83" s="360"/>
      <c r="T83" s="359"/>
      <c r="U83" s="360"/>
      <c r="V83" s="359"/>
      <c r="W83" s="360"/>
      <c r="X83" s="359"/>
      <c r="Y83" s="360"/>
      <c r="Z83" s="359"/>
      <c r="AA83" s="360"/>
      <c r="AB83" s="359"/>
      <c r="AC83" s="360"/>
      <c r="AD83" s="359"/>
      <c r="AE83" s="361"/>
      <c r="AF83" s="482">
        <f t="shared" si="6"/>
        <v>0</v>
      </c>
      <c r="AG83" s="483">
        <f t="shared" si="6"/>
        <v>0</v>
      </c>
    </row>
    <row r="84" spans="2:34" ht="16.5" hidden="1" customHeight="1" outlineLevel="1" thickTop="1" thickBot="1">
      <c r="B84" s="480"/>
      <c r="C84" s="479"/>
      <c r="D84" s="515"/>
      <c r="E84" s="360"/>
      <c r="F84" s="359"/>
      <c r="G84" s="360"/>
      <c r="H84" s="359"/>
      <c r="I84" s="360"/>
      <c r="J84" s="359"/>
      <c r="K84" s="360"/>
      <c r="L84" s="359"/>
      <c r="M84" s="360"/>
      <c r="N84" s="359"/>
      <c r="O84" s="360"/>
      <c r="P84" s="359"/>
      <c r="Q84" s="360"/>
      <c r="R84" s="359"/>
      <c r="S84" s="360"/>
      <c r="T84" s="359"/>
      <c r="U84" s="360"/>
      <c r="V84" s="359"/>
      <c r="W84" s="360"/>
      <c r="X84" s="359"/>
      <c r="Y84" s="360"/>
      <c r="Z84" s="359"/>
      <c r="AA84" s="360"/>
      <c r="AB84" s="359"/>
      <c r="AC84" s="360"/>
      <c r="AD84" s="359"/>
      <c r="AE84" s="361"/>
      <c r="AF84" s="482">
        <f t="shared" si="6"/>
        <v>0</v>
      </c>
      <c r="AG84" s="483">
        <f t="shared" si="6"/>
        <v>0</v>
      </c>
    </row>
    <row r="85" spans="2:34" ht="16.5" hidden="1" customHeight="1" outlineLevel="1" thickTop="1" thickBot="1">
      <c r="B85" s="480"/>
      <c r="C85" s="479"/>
      <c r="D85" s="515"/>
      <c r="E85" s="360"/>
      <c r="F85" s="359"/>
      <c r="G85" s="360"/>
      <c r="H85" s="359"/>
      <c r="I85" s="360"/>
      <c r="J85" s="359"/>
      <c r="K85" s="360"/>
      <c r="L85" s="359"/>
      <c r="M85" s="360"/>
      <c r="N85" s="359"/>
      <c r="O85" s="360"/>
      <c r="P85" s="359"/>
      <c r="Q85" s="360"/>
      <c r="R85" s="359"/>
      <c r="S85" s="360"/>
      <c r="T85" s="359"/>
      <c r="U85" s="360"/>
      <c r="V85" s="359"/>
      <c r="W85" s="360"/>
      <c r="X85" s="359"/>
      <c r="Y85" s="360"/>
      <c r="Z85" s="359"/>
      <c r="AA85" s="360"/>
      <c r="AB85" s="359"/>
      <c r="AC85" s="360"/>
      <c r="AD85" s="359"/>
      <c r="AE85" s="361"/>
      <c r="AF85" s="482">
        <f t="shared" si="6"/>
        <v>0</v>
      </c>
      <c r="AG85" s="483">
        <f t="shared" si="6"/>
        <v>0</v>
      </c>
    </row>
    <row r="86" spans="2:34" ht="16.5" hidden="1" customHeight="1" outlineLevel="1" thickTop="1" thickBot="1">
      <c r="B86" s="480" t="s">
        <v>949</v>
      </c>
      <c r="C86" s="479"/>
      <c r="D86" s="515"/>
      <c r="E86" s="360"/>
      <c r="F86" s="359"/>
      <c r="G86" s="360"/>
      <c r="H86" s="359"/>
      <c r="I86" s="360"/>
      <c r="J86" s="359"/>
      <c r="K86" s="360"/>
      <c r="L86" s="359"/>
      <c r="M86" s="360"/>
      <c r="N86" s="359"/>
      <c r="O86" s="360"/>
      <c r="P86" s="359"/>
      <c r="Q86" s="360"/>
      <c r="R86" s="359"/>
      <c r="S86" s="360"/>
      <c r="T86" s="359"/>
      <c r="U86" s="360"/>
      <c r="V86" s="359"/>
      <c r="W86" s="360"/>
      <c r="X86" s="359"/>
      <c r="Y86" s="360"/>
      <c r="Z86" s="359"/>
      <c r="AA86" s="360"/>
      <c r="AB86" s="359"/>
      <c r="AC86" s="360"/>
      <c r="AD86" s="359"/>
      <c r="AE86" s="361"/>
      <c r="AF86" s="482">
        <f t="shared" si="6"/>
        <v>0</v>
      </c>
      <c r="AG86" s="483">
        <f t="shared" si="6"/>
        <v>0</v>
      </c>
    </row>
    <row r="87" spans="2:34" ht="16.5" hidden="1" customHeight="1" outlineLevel="1" thickTop="1" thickBot="1">
      <c r="B87" s="480" t="s">
        <v>950</v>
      </c>
      <c r="C87" s="479"/>
      <c r="D87" s="515"/>
      <c r="E87" s="360"/>
      <c r="F87" s="359"/>
      <c r="G87" s="360"/>
      <c r="H87" s="359"/>
      <c r="I87" s="360"/>
      <c r="J87" s="359"/>
      <c r="K87" s="360"/>
      <c r="L87" s="359"/>
      <c r="M87" s="360"/>
      <c r="N87" s="359"/>
      <c r="O87" s="360"/>
      <c r="P87" s="359"/>
      <c r="Q87" s="360"/>
      <c r="R87" s="359"/>
      <c r="S87" s="360"/>
      <c r="T87" s="359"/>
      <c r="U87" s="360"/>
      <c r="V87" s="359"/>
      <c r="W87" s="360"/>
      <c r="X87" s="359"/>
      <c r="Y87" s="360"/>
      <c r="Z87" s="359"/>
      <c r="AA87" s="360"/>
      <c r="AB87" s="359"/>
      <c r="AC87" s="360"/>
      <c r="AD87" s="359"/>
      <c r="AE87" s="361"/>
      <c r="AF87" s="482">
        <f t="shared" si="6"/>
        <v>0</v>
      </c>
      <c r="AG87" s="483">
        <f t="shared" si="6"/>
        <v>0</v>
      </c>
    </row>
    <row r="88" spans="2:34" ht="16.5" hidden="1" customHeight="1" outlineLevel="1" thickTop="1" thickBot="1">
      <c r="B88" s="480" t="s">
        <v>951</v>
      </c>
      <c r="C88" s="479"/>
      <c r="D88" s="515"/>
      <c r="E88" s="360"/>
      <c r="F88" s="359"/>
      <c r="G88" s="360"/>
      <c r="H88" s="359"/>
      <c r="I88" s="360"/>
      <c r="J88" s="359"/>
      <c r="K88" s="360"/>
      <c r="L88" s="359"/>
      <c r="M88" s="360"/>
      <c r="N88" s="359"/>
      <c r="O88" s="360"/>
      <c r="P88" s="359"/>
      <c r="Q88" s="360"/>
      <c r="R88" s="359"/>
      <c r="S88" s="360"/>
      <c r="T88" s="359"/>
      <c r="U88" s="360"/>
      <c r="V88" s="359"/>
      <c r="W88" s="360"/>
      <c r="X88" s="359"/>
      <c r="Y88" s="360"/>
      <c r="Z88" s="359"/>
      <c r="AA88" s="360"/>
      <c r="AB88" s="359"/>
      <c r="AC88" s="360"/>
      <c r="AD88" s="359"/>
      <c r="AE88" s="361"/>
      <c r="AF88" s="482">
        <f t="shared" si="6"/>
        <v>0</v>
      </c>
      <c r="AG88" s="483">
        <f t="shared" si="6"/>
        <v>0</v>
      </c>
    </row>
    <row r="89" spans="2:34" ht="16.5" hidden="1" customHeight="1" outlineLevel="1" thickTop="1" thickBot="1">
      <c r="B89" s="480" t="s">
        <v>952</v>
      </c>
      <c r="C89" s="479"/>
      <c r="D89" s="515"/>
      <c r="E89" s="360"/>
      <c r="F89" s="359"/>
      <c r="G89" s="360"/>
      <c r="H89" s="359"/>
      <c r="I89" s="360"/>
      <c r="J89" s="359"/>
      <c r="K89" s="360"/>
      <c r="L89" s="359"/>
      <c r="M89" s="360"/>
      <c r="N89" s="359"/>
      <c r="O89" s="360"/>
      <c r="P89" s="359"/>
      <c r="Q89" s="360"/>
      <c r="R89" s="359"/>
      <c r="S89" s="360"/>
      <c r="T89" s="359"/>
      <c r="U89" s="360"/>
      <c r="V89" s="359"/>
      <c r="W89" s="360"/>
      <c r="X89" s="359"/>
      <c r="Y89" s="360"/>
      <c r="Z89" s="359"/>
      <c r="AA89" s="360"/>
      <c r="AB89" s="359"/>
      <c r="AC89" s="360"/>
      <c r="AD89" s="359"/>
      <c r="AE89" s="361"/>
      <c r="AF89" s="482">
        <f t="shared" si="6"/>
        <v>0</v>
      </c>
      <c r="AG89" s="483">
        <f t="shared" si="6"/>
        <v>0</v>
      </c>
    </row>
    <row r="90" spans="2:34" ht="6.75" customHeight="1" outlineLevel="1" thickTop="1" thickBot="1">
      <c r="B90" s="372"/>
      <c r="C90" s="373"/>
      <c r="AF90" s="354" t="str">
        <f>IF(SUM(AF70:AF89)=AF69,"","Revisar Fórmula")</f>
        <v/>
      </c>
      <c r="AG90" s="354" t="str">
        <f t="shared" ref="AG90" si="7">IF(SUM(AG70:AG89)=AG69,"","Revisar Fórmula")</f>
        <v/>
      </c>
      <c r="AH90" s="354"/>
    </row>
    <row r="91" spans="2:34" ht="16.5" customHeight="1" outlineLevel="1" thickTop="1" thickBot="1">
      <c r="B91" s="370" t="s">
        <v>823</v>
      </c>
      <c r="C91" s="371" t="str">
        <f>'PDI-03'!E49</f>
        <v>4. Red de Nodos de Innovación, Ciencia y Tecnología</v>
      </c>
      <c r="D91" s="514">
        <f t="shared" ref="D91:AE91" si="8">SUM(D92:D111)</f>
        <v>14025000</v>
      </c>
      <c r="E91" s="356">
        <f t="shared" si="8"/>
        <v>51000000</v>
      </c>
      <c r="F91" s="355">
        <f t="shared" si="8"/>
        <v>0</v>
      </c>
      <c r="G91" s="356">
        <f t="shared" si="8"/>
        <v>0</v>
      </c>
      <c r="H91" s="355">
        <f t="shared" si="8"/>
        <v>0</v>
      </c>
      <c r="I91" s="356">
        <f t="shared" si="8"/>
        <v>0</v>
      </c>
      <c r="J91" s="355">
        <f t="shared" si="8"/>
        <v>0</v>
      </c>
      <c r="K91" s="356">
        <f t="shared" si="8"/>
        <v>0</v>
      </c>
      <c r="L91" s="355">
        <f t="shared" si="8"/>
        <v>0</v>
      </c>
      <c r="M91" s="356">
        <f t="shared" si="8"/>
        <v>0</v>
      </c>
      <c r="N91" s="355">
        <f t="shared" si="8"/>
        <v>0</v>
      </c>
      <c r="O91" s="356">
        <f t="shared" si="8"/>
        <v>0</v>
      </c>
      <c r="P91" s="355">
        <f t="shared" si="8"/>
        <v>0</v>
      </c>
      <c r="Q91" s="356">
        <f t="shared" si="8"/>
        <v>0</v>
      </c>
      <c r="R91" s="355">
        <f t="shared" si="8"/>
        <v>0</v>
      </c>
      <c r="S91" s="356">
        <f t="shared" si="8"/>
        <v>0</v>
      </c>
      <c r="T91" s="355">
        <f t="shared" si="8"/>
        <v>0</v>
      </c>
      <c r="U91" s="356">
        <f t="shared" si="8"/>
        <v>0</v>
      </c>
      <c r="V91" s="355">
        <f t="shared" si="8"/>
        <v>0</v>
      </c>
      <c r="W91" s="356">
        <f t="shared" si="8"/>
        <v>0</v>
      </c>
      <c r="X91" s="355">
        <f t="shared" si="8"/>
        <v>0</v>
      </c>
      <c r="Y91" s="356">
        <f t="shared" si="8"/>
        <v>0</v>
      </c>
      <c r="Z91" s="355">
        <f t="shared" si="8"/>
        <v>0</v>
      </c>
      <c r="AA91" s="356">
        <f t="shared" si="8"/>
        <v>0</v>
      </c>
      <c r="AB91" s="355">
        <f t="shared" si="8"/>
        <v>0</v>
      </c>
      <c r="AC91" s="356">
        <f t="shared" si="8"/>
        <v>0</v>
      </c>
      <c r="AD91" s="355">
        <f t="shared" si="8"/>
        <v>0</v>
      </c>
      <c r="AE91" s="357">
        <f t="shared" si="8"/>
        <v>0</v>
      </c>
      <c r="AF91" s="377">
        <f t="shared" si="6"/>
        <v>14025000</v>
      </c>
      <c r="AG91" s="378">
        <f t="shared" si="6"/>
        <v>51000000</v>
      </c>
    </row>
    <row r="92" spans="2:34" ht="41.25" customHeight="1" outlineLevel="1" thickTop="1" thickBot="1">
      <c r="B92" s="480" t="s">
        <v>953</v>
      </c>
      <c r="C92" s="479" t="s">
        <v>1234</v>
      </c>
      <c r="D92" s="515">
        <v>14025000</v>
      </c>
      <c r="E92" s="360"/>
      <c r="F92" s="359"/>
      <c r="G92" s="360"/>
      <c r="H92" s="359"/>
      <c r="I92" s="360"/>
      <c r="J92" s="359"/>
      <c r="K92" s="360"/>
      <c r="L92" s="359"/>
      <c r="M92" s="360"/>
      <c r="N92" s="359"/>
      <c r="O92" s="360"/>
      <c r="P92" s="359"/>
      <c r="Q92" s="360"/>
      <c r="R92" s="359"/>
      <c r="S92" s="360"/>
      <c r="T92" s="359"/>
      <c r="U92" s="360"/>
      <c r="V92" s="359"/>
      <c r="W92" s="360"/>
      <c r="X92" s="359"/>
      <c r="Y92" s="360"/>
      <c r="Z92" s="359"/>
      <c r="AA92" s="360"/>
      <c r="AB92" s="359"/>
      <c r="AC92" s="360"/>
      <c r="AD92" s="359"/>
      <c r="AE92" s="361"/>
      <c r="AF92" s="482">
        <f t="shared" si="6"/>
        <v>14025000</v>
      </c>
      <c r="AG92" s="483">
        <f t="shared" si="6"/>
        <v>0</v>
      </c>
    </row>
    <row r="93" spans="2:34" ht="34.5" customHeight="1" outlineLevel="1" thickTop="1" thickBot="1">
      <c r="B93" s="480"/>
      <c r="C93" s="479" t="s">
        <v>1235</v>
      </c>
      <c r="D93" s="515"/>
      <c r="E93" s="360">
        <v>51000000</v>
      </c>
      <c r="F93" s="359"/>
      <c r="G93" s="360"/>
      <c r="H93" s="359"/>
      <c r="I93" s="360"/>
      <c r="J93" s="359"/>
      <c r="K93" s="360"/>
      <c r="L93" s="359"/>
      <c r="M93" s="360"/>
      <c r="N93" s="359"/>
      <c r="O93" s="360"/>
      <c r="P93" s="359"/>
      <c r="Q93" s="360"/>
      <c r="R93" s="359"/>
      <c r="S93" s="360"/>
      <c r="T93" s="359"/>
      <c r="U93" s="360"/>
      <c r="V93" s="359"/>
      <c r="W93" s="360"/>
      <c r="X93" s="359"/>
      <c r="Y93" s="360"/>
      <c r="Z93" s="359"/>
      <c r="AA93" s="360"/>
      <c r="AB93" s="359"/>
      <c r="AC93" s="360"/>
      <c r="AD93" s="359"/>
      <c r="AE93" s="361"/>
      <c r="AF93" s="482">
        <f t="shared" si="6"/>
        <v>0</v>
      </c>
      <c r="AG93" s="483">
        <f t="shared" si="6"/>
        <v>51000000</v>
      </c>
    </row>
    <row r="94" spans="2:34" ht="35.25" hidden="1" customHeight="1" outlineLevel="1" thickTop="1" thickBot="1">
      <c r="B94" s="480"/>
      <c r="C94" s="479"/>
      <c r="D94" s="515"/>
      <c r="E94" s="360"/>
      <c r="F94" s="359"/>
      <c r="G94" s="360"/>
      <c r="H94" s="359"/>
      <c r="I94" s="360"/>
      <c r="J94" s="359"/>
      <c r="K94" s="360"/>
      <c r="L94" s="359"/>
      <c r="M94" s="360"/>
      <c r="N94" s="359"/>
      <c r="O94" s="360"/>
      <c r="P94" s="359"/>
      <c r="Q94" s="360"/>
      <c r="R94" s="359"/>
      <c r="S94" s="360"/>
      <c r="T94" s="359"/>
      <c r="U94" s="360"/>
      <c r="V94" s="359"/>
      <c r="W94" s="360"/>
      <c r="X94" s="359"/>
      <c r="Y94" s="360"/>
      <c r="Z94" s="359"/>
      <c r="AA94" s="360"/>
      <c r="AB94" s="359"/>
      <c r="AC94" s="360"/>
      <c r="AD94" s="359"/>
      <c r="AE94" s="361"/>
      <c r="AF94" s="482">
        <f t="shared" si="6"/>
        <v>0</v>
      </c>
      <c r="AG94" s="483">
        <f t="shared" si="6"/>
        <v>0</v>
      </c>
    </row>
    <row r="95" spans="2:34" ht="16.5" hidden="1" customHeight="1" outlineLevel="1" thickTop="1" thickBot="1">
      <c r="B95" s="480"/>
      <c r="C95" s="479"/>
      <c r="D95" s="515"/>
      <c r="E95" s="360"/>
      <c r="F95" s="359"/>
      <c r="G95" s="360"/>
      <c r="H95" s="359"/>
      <c r="I95" s="360"/>
      <c r="J95" s="359"/>
      <c r="K95" s="360"/>
      <c r="L95" s="359"/>
      <c r="M95" s="360"/>
      <c r="N95" s="359"/>
      <c r="O95" s="360"/>
      <c r="P95" s="359"/>
      <c r="Q95" s="360"/>
      <c r="R95" s="359"/>
      <c r="S95" s="360"/>
      <c r="T95" s="359"/>
      <c r="U95" s="360"/>
      <c r="V95" s="359"/>
      <c r="W95" s="360"/>
      <c r="X95" s="359"/>
      <c r="Y95" s="360"/>
      <c r="Z95" s="359"/>
      <c r="AA95" s="360"/>
      <c r="AB95" s="359"/>
      <c r="AC95" s="360"/>
      <c r="AD95" s="359"/>
      <c r="AE95" s="361"/>
      <c r="AF95" s="482">
        <f t="shared" si="6"/>
        <v>0</v>
      </c>
      <c r="AG95" s="483">
        <f t="shared" si="6"/>
        <v>0</v>
      </c>
    </row>
    <row r="96" spans="2:34" ht="16.5" hidden="1" customHeight="1" outlineLevel="1" thickTop="1" thickBot="1">
      <c r="B96" s="480"/>
      <c r="C96" s="479"/>
      <c r="D96" s="515"/>
      <c r="E96" s="360"/>
      <c r="F96" s="359"/>
      <c r="G96" s="360"/>
      <c r="H96" s="359"/>
      <c r="I96" s="360"/>
      <c r="J96" s="359"/>
      <c r="K96" s="360"/>
      <c r="L96" s="359"/>
      <c r="M96" s="360"/>
      <c r="N96" s="359"/>
      <c r="O96" s="360"/>
      <c r="P96" s="359"/>
      <c r="Q96" s="360"/>
      <c r="R96" s="359"/>
      <c r="S96" s="360"/>
      <c r="T96" s="359"/>
      <c r="U96" s="360"/>
      <c r="V96" s="359"/>
      <c r="W96" s="360"/>
      <c r="X96" s="359"/>
      <c r="Y96" s="360"/>
      <c r="Z96" s="359"/>
      <c r="AA96" s="360"/>
      <c r="AB96" s="359"/>
      <c r="AC96" s="360"/>
      <c r="AD96" s="359"/>
      <c r="AE96" s="361"/>
      <c r="AF96" s="482">
        <f t="shared" si="6"/>
        <v>0</v>
      </c>
      <c r="AG96" s="483">
        <f t="shared" si="6"/>
        <v>0</v>
      </c>
    </row>
    <row r="97" spans="2:34" ht="16.5" hidden="1" customHeight="1" outlineLevel="1" thickTop="1" thickBot="1">
      <c r="B97" s="480"/>
      <c r="C97" s="479"/>
      <c r="D97" s="515"/>
      <c r="E97" s="360"/>
      <c r="F97" s="359"/>
      <c r="G97" s="360"/>
      <c r="H97" s="359"/>
      <c r="I97" s="360"/>
      <c r="J97" s="359"/>
      <c r="K97" s="360"/>
      <c r="L97" s="359"/>
      <c r="M97" s="360"/>
      <c r="N97" s="359"/>
      <c r="O97" s="360"/>
      <c r="P97" s="359"/>
      <c r="Q97" s="360"/>
      <c r="R97" s="359"/>
      <c r="S97" s="360"/>
      <c r="T97" s="359"/>
      <c r="U97" s="360"/>
      <c r="V97" s="359"/>
      <c r="W97" s="360"/>
      <c r="X97" s="359"/>
      <c r="Y97" s="360"/>
      <c r="Z97" s="359"/>
      <c r="AA97" s="360"/>
      <c r="AB97" s="359"/>
      <c r="AC97" s="360"/>
      <c r="AD97" s="359"/>
      <c r="AE97" s="361"/>
      <c r="AF97" s="482">
        <f t="shared" si="6"/>
        <v>0</v>
      </c>
      <c r="AG97" s="483">
        <f t="shared" si="6"/>
        <v>0</v>
      </c>
    </row>
    <row r="98" spans="2:34" ht="16.5" hidden="1" customHeight="1" outlineLevel="1" thickTop="1" thickBot="1">
      <c r="B98" s="480"/>
      <c r="C98" s="479"/>
      <c r="D98" s="515"/>
      <c r="E98" s="360"/>
      <c r="F98" s="359"/>
      <c r="G98" s="360"/>
      <c r="H98" s="359"/>
      <c r="I98" s="360"/>
      <c r="J98" s="359"/>
      <c r="K98" s="360"/>
      <c r="L98" s="359"/>
      <c r="M98" s="360"/>
      <c r="N98" s="359"/>
      <c r="O98" s="360"/>
      <c r="P98" s="359"/>
      <c r="Q98" s="360"/>
      <c r="R98" s="359"/>
      <c r="S98" s="360"/>
      <c r="T98" s="359"/>
      <c r="U98" s="360"/>
      <c r="V98" s="359"/>
      <c r="W98" s="360"/>
      <c r="X98" s="359"/>
      <c r="Y98" s="360"/>
      <c r="Z98" s="359"/>
      <c r="AA98" s="360"/>
      <c r="AB98" s="359"/>
      <c r="AC98" s="360"/>
      <c r="AD98" s="359"/>
      <c r="AE98" s="361"/>
      <c r="AF98" s="482">
        <f t="shared" si="6"/>
        <v>0</v>
      </c>
      <c r="AG98" s="483">
        <f t="shared" si="6"/>
        <v>0</v>
      </c>
    </row>
    <row r="99" spans="2:34" ht="16.5" hidden="1" customHeight="1" outlineLevel="1" thickTop="1" thickBot="1">
      <c r="B99" s="480"/>
      <c r="C99" s="479"/>
      <c r="D99" s="515"/>
      <c r="E99" s="360"/>
      <c r="F99" s="359"/>
      <c r="G99" s="360"/>
      <c r="H99" s="359"/>
      <c r="I99" s="360"/>
      <c r="J99" s="359"/>
      <c r="K99" s="360"/>
      <c r="L99" s="359"/>
      <c r="M99" s="360"/>
      <c r="N99" s="359"/>
      <c r="O99" s="360"/>
      <c r="P99" s="359"/>
      <c r="Q99" s="360"/>
      <c r="R99" s="359"/>
      <c r="S99" s="360"/>
      <c r="T99" s="359"/>
      <c r="U99" s="360"/>
      <c r="V99" s="359"/>
      <c r="W99" s="360"/>
      <c r="X99" s="359"/>
      <c r="Y99" s="360"/>
      <c r="Z99" s="359"/>
      <c r="AA99" s="360"/>
      <c r="AB99" s="359"/>
      <c r="AC99" s="360"/>
      <c r="AD99" s="359"/>
      <c r="AE99" s="361"/>
      <c r="AF99" s="482">
        <f t="shared" si="6"/>
        <v>0</v>
      </c>
      <c r="AG99" s="483">
        <f t="shared" si="6"/>
        <v>0</v>
      </c>
    </row>
    <row r="100" spans="2:34" ht="16.5" hidden="1" customHeight="1" outlineLevel="1" thickTop="1" thickBot="1">
      <c r="B100" s="480"/>
      <c r="C100" s="479"/>
      <c r="D100" s="515"/>
      <c r="E100" s="360"/>
      <c r="F100" s="359"/>
      <c r="G100" s="360"/>
      <c r="H100" s="359"/>
      <c r="I100" s="360"/>
      <c r="J100" s="359"/>
      <c r="K100" s="360"/>
      <c r="L100" s="359"/>
      <c r="M100" s="360"/>
      <c r="N100" s="359"/>
      <c r="O100" s="360"/>
      <c r="P100" s="359"/>
      <c r="Q100" s="360"/>
      <c r="R100" s="359"/>
      <c r="S100" s="360"/>
      <c r="T100" s="359"/>
      <c r="U100" s="360"/>
      <c r="V100" s="359"/>
      <c r="W100" s="360"/>
      <c r="X100" s="359"/>
      <c r="Y100" s="360"/>
      <c r="Z100" s="359"/>
      <c r="AA100" s="360"/>
      <c r="AB100" s="359"/>
      <c r="AC100" s="360"/>
      <c r="AD100" s="359"/>
      <c r="AE100" s="361"/>
      <c r="AF100" s="482">
        <f t="shared" si="6"/>
        <v>0</v>
      </c>
      <c r="AG100" s="483">
        <f t="shared" si="6"/>
        <v>0</v>
      </c>
    </row>
    <row r="101" spans="2:34" ht="16.5" hidden="1" customHeight="1" outlineLevel="1" thickTop="1" thickBot="1">
      <c r="B101" s="480" t="s">
        <v>954</v>
      </c>
      <c r="C101" s="479"/>
      <c r="D101" s="515"/>
      <c r="E101" s="360"/>
      <c r="F101" s="359"/>
      <c r="G101" s="360"/>
      <c r="H101" s="359"/>
      <c r="I101" s="360"/>
      <c r="J101" s="359"/>
      <c r="K101" s="360"/>
      <c r="L101" s="359"/>
      <c r="M101" s="360"/>
      <c r="N101" s="359"/>
      <c r="O101" s="360"/>
      <c r="P101" s="359"/>
      <c r="Q101" s="360"/>
      <c r="R101" s="359"/>
      <c r="S101" s="360"/>
      <c r="T101" s="359"/>
      <c r="U101" s="360"/>
      <c r="V101" s="359"/>
      <c r="W101" s="360"/>
      <c r="X101" s="359"/>
      <c r="Y101" s="360"/>
      <c r="Z101" s="359"/>
      <c r="AA101" s="360"/>
      <c r="AB101" s="359"/>
      <c r="AC101" s="360"/>
      <c r="AD101" s="359"/>
      <c r="AE101" s="361"/>
      <c r="AF101" s="482">
        <f t="shared" si="6"/>
        <v>0</v>
      </c>
      <c r="AG101" s="483">
        <f t="shared" si="6"/>
        <v>0</v>
      </c>
    </row>
    <row r="102" spans="2:34" ht="16.5" hidden="1" customHeight="1" outlineLevel="1" thickTop="1" thickBot="1">
      <c r="B102" s="480"/>
      <c r="C102" s="479"/>
      <c r="D102" s="515"/>
      <c r="E102" s="360"/>
      <c r="F102" s="359"/>
      <c r="G102" s="360"/>
      <c r="H102" s="359"/>
      <c r="I102" s="360"/>
      <c r="J102" s="359"/>
      <c r="K102" s="360"/>
      <c r="L102" s="359"/>
      <c r="M102" s="360"/>
      <c r="N102" s="359"/>
      <c r="O102" s="360"/>
      <c r="P102" s="359"/>
      <c r="Q102" s="360"/>
      <c r="R102" s="359"/>
      <c r="S102" s="360"/>
      <c r="T102" s="359"/>
      <c r="U102" s="360"/>
      <c r="V102" s="359"/>
      <c r="W102" s="360"/>
      <c r="X102" s="359"/>
      <c r="Y102" s="360"/>
      <c r="Z102" s="359"/>
      <c r="AA102" s="360"/>
      <c r="AB102" s="359"/>
      <c r="AC102" s="360"/>
      <c r="AD102" s="359"/>
      <c r="AE102" s="361"/>
      <c r="AF102" s="482">
        <f t="shared" si="6"/>
        <v>0</v>
      </c>
      <c r="AG102" s="483">
        <f t="shared" si="6"/>
        <v>0</v>
      </c>
    </row>
    <row r="103" spans="2:34" ht="16.5" hidden="1" customHeight="1" outlineLevel="1" thickTop="1" thickBot="1">
      <c r="B103" s="480"/>
      <c r="C103" s="479"/>
      <c r="D103" s="515"/>
      <c r="E103" s="360"/>
      <c r="F103" s="359"/>
      <c r="G103" s="360"/>
      <c r="H103" s="359"/>
      <c r="I103" s="360"/>
      <c r="J103" s="359"/>
      <c r="K103" s="360"/>
      <c r="L103" s="359"/>
      <c r="M103" s="360"/>
      <c r="N103" s="359"/>
      <c r="O103" s="360"/>
      <c r="P103" s="359"/>
      <c r="Q103" s="360"/>
      <c r="R103" s="359"/>
      <c r="S103" s="360"/>
      <c r="T103" s="359"/>
      <c r="U103" s="360"/>
      <c r="V103" s="359"/>
      <c r="W103" s="360"/>
      <c r="X103" s="359"/>
      <c r="Y103" s="360"/>
      <c r="Z103" s="359"/>
      <c r="AA103" s="360"/>
      <c r="AB103" s="359"/>
      <c r="AC103" s="360"/>
      <c r="AD103" s="359"/>
      <c r="AE103" s="361"/>
      <c r="AF103" s="482">
        <f t="shared" si="6"/>
        <v>0</v>
      </c>
      <c r="AG103" s="483">
        <f t="shared" si="6"/>
        <v>0</v>
      </c>
    </row>
    <row r="104" spans="2:34" ht="16.5" hidden="1" customHeight="1" outlineLevel="1" thickTop="1" thickBot="1">
      <c r="B104" s="480"/>
      <c r="C104" s="479"/>
      <c r="D104" s="515"/>
      <c r="E104" s="360"/>
      <c r="F104" s="359"/>
      <c r="G104" s="360"/>
      <c r="H104" s="359"/>
      <c r="I104" s="360"/>
      <c r="J104" s="359"/>
      <c r="K104" s="360"/>
      <c r="L104" s="359"/>
      <c r="M104" s="360"/>
      <c r="N104" s="359"/>
      <c r="O104" s="360"/>
      <c r="P104" s="359"/>
      <c r="Q104" s="360"/>
      <c r="R104" s="359"/>
      <c r="S104" s="360"/>
      <c r="T104" s="359"/>
      <c r="U104" s="360"/>
      <c r="V104" s="359"/>
      <c r="W104" s="360"/>
      <c r="X104" s="359"/>
      <c r="Y104" s="360"/>
      <c r="Z104" s="359"/>
      <c r="AA104" s="360"/>
      <c r="AB104" s="359"/>
      <c r="AC104" s="360"/>
      <c r="AD104" s="359"/>
      <c r="AE104" s="361"/>
      <c r="AF104" s="482">
        <f t="shared" si="6"/>
        <v>0</v>
      </c>
      <c r="AG104" s="483">
        <f t="shared" si="6"/>
        <v>0</v>
      </c>
    </row>
    <row r="105" spans="2:34" ht="16.5" hidden="1" customHeight="1" outlineLevel="1" thickTop="1" thickBot="1">
      <c r="B105" s="480"/>
      <c r="C105" s="479"/>
      <c r="D105" s="515"/>
      <c r="E105" s="360"/>
      <c r="F105" s="359"/>
      <c r="G105" s="360"/>
      <c r="H105" s="359"/>
      <c r="I105" s="360"/>
      <c r="J105" s="359"/>
      <c r="K105" s="360"/>
      <c r="L105" s="359"/>
      <c r="M105" s="360"/>
      <c r="N105" s="359"/>
      <c r="O105" s="360"/>
      <c r="P105" s="359"/>
      <c r="Q105" s="360"/>
      <c r="R105" s="359"/>
      <c r="S105" s="360"/>
      <c r="T105" s="359"/>
      <c r="U105" s="360"/>
      <c r="V105" s="359"/>
      <c r="W105" s="360"/>
      <c r="X105" s="359"/>
      <c r="Y105" s="360"/>
      <c r="Z105" s="359"/>
      <c r="AA105" s="360"/>
      <c r="AB105" s="359"/>
      <c r="AC105" s="360"/>
      <c r="AD105" s="359"/>
      <c r="AE105" s="361"/>
      <c r="AF105" s="482">
        <f t="shared" si="6"/>
        <v>0</v>
      </c>
      <c r="AG105" s="483">
        <f t="shared" si="6"/>
        <v>0</v>
      </c>
    </row>
    <row r="106" spans="2:34" ht="16.5" hidden="1" customHeight="1" outlineLevel="1" thickTop="1" thickBot="1">
      <c r="B106" s="480"/>
      <c r="C106" s="479"/>
      <c r="D106" s="515"/>
      <c r="E106" s="360"/>
      <c r="F106" s="359"/>
      <c r="G106" s="360"/>
      <c r="H106" s="359"/>
      <c r="I106" s="360"/>
      <c r="J106" s="359"/>
      <c r="K106" s="360"/>
      <c r="L106" s="359"/>
      <c r="M106" s="360"/>
      <c r="N106" s="359"/>
      <c r="O106" s="360"/>
      <c r="P106" s="359"/>
      <c r="Q106" s="360"/>
      <c r="R106" s="359"/>
      <c r="S106" s="360"/>
      <c r="T106" s="359"/>
      <c r="U106" s="360"/>
      <c r="V106" s="359"/>
      <c r="W106" s="360"/>
      <c r="X106" s="359"/>
      <c r="Y106" s="360"/>
      <c r="Z106" s="359"/>
      <c r="AA106" s="360"/>
      <c r="AB106" s="359"/>
      <c r="AC106" s="360"/>
      <c r="AD106" s="359"/>
      <c r="AE106" s="361"/>
      <c r="AF106" s="482">
        <f t="shared" si="6"/>
        <v>0</v>
      </c>
      <c r="AG106" s="483">
        <f t="shared" si="6"/>
        <v>0</v>
      </c>
    </row>
    <row r="107" spans="2:34" ht="16.5" hidden="1" customHeight="1" outlineLevel="1" thickTop="1" thickBot="1">
      <c r="B107" s="480"/>
      <c r="C107" s="479"/>
      <c r="D107" s="515"/>
      <c r="E107" s="360"/>
      <c r="F107" s="359"/>
      <c r="G107" s="360"/>
      <c r="H107" s="359"/>
      <c r="I107" s="360"/>
      <c r="J107" s="359"/>
      <c r="K107" s="360"/>
      <c r="L107" s="359"/>
      <c r="M107" s="360"/>
      <c r="N107" s="359"/>
      <c r="O107" s="360"/>
      <c r="P107" s="359"/>
      <c r="Q107" s="360"/>
      <c r="R107" s="359"/>
      <c r="S107" s="360"/>
      <c r="T107" s="359"/>
      <c r="U107" s="360"/>
      <c r="V107" s="359"/>
      <c r="W107" s="360"/>
      <c r="X107" s="359"/>
      <c r="Y107" s="360"/>
      <c r="Z107" s="359"/>
      <c r="AA107" s="360"/>
      <c r="AB107" s="359"/>
      <c r="AC107" s="360"/>
      <c r="AD107" s="359"/>
      <c r="AE107" s="361"/>
      <c r="AF107" s="482">
        <f t="shared" si="6"/>
        <v>0</v>
      </c>
      <c r="AG107" s="483">
        <f t="shared" si="6"/>
        <v>0</v>
      </c>
    </row>
    <row r="108" spans="2:34" ht="16.5" hidden="1" customHeight="1" outlineLevel="1" thickTop="1" thickBot="1">
      <c r="B108" s="480" t="s">
        <v>955</v>
      </c>
      <c r="C108" s="479"/>
      <c r="D108" s="515"/>
      <c r="E108" s="360"/>
      <c r="F108" s="359"/>
      <c r="G108" s="360"/>
      <c r="H108" s="359"/>
      <c r="I108" s="360"/>
      <c r="J108" s="359"/>
      <c r="K108" s="360"/>
      <c r="L108" s="359"/>
      <c r="M108" s="360"/>
      <c r="N108" s="359"/>
      <c r="O108" s="360"/>
      <c r="P108" s="359"/>
      <c r="Q108" s="360"/>
      <c r="R108" s="359"/>
      <c r="S108" s="360"/>
      <c r="T108" s="359"/>
      <c r="U108" s="360"/>
      <c r="V108" s="359"/>
      <c r="W108" s="360"/>
      <c r="X108" s="359"/>
      <c r="Y108" s="360"/>
      <c r="Z108" s="359"/>
      <c r="AA108" s="360"/>
      <c r="AB108" s="359"/>
      <c r="AC108" s="360"/>
      <c r="AD108" s="359"/>
      <c r="AE108" s="361"/>
      <c r="AF108" s="482">
        <f t="shared" si="6"/>
        <v>0</v>
      </c>
      <c r="AG108" s="483">
        <f t="shared" si="6"/>
        <v>0</v>
      </c>
    </row>
    <row r="109" spans="2:34" ht="16.5" hidden="1" customHeight="1" outlineLevel="1" thickTop="1" thickBot="1">
      <c r="B109" s="480" t="s">
        <v>956</v>
      </c>
      <c r="C109" s="479"/>
      <c r="D109" s="515"/>
      <c r="E109" s="360"/>
      <c r="F109" s="359"/>
      <c r="G109" s="360"/>
      <c r="H109" s="359"/>
      <c r="I109" s="360"/>
      <c r="J109" s="359"/>
      <c r="K109" s="360"/>
      <c r="L109" s="359"/>
      <c r="M109" s="360"/>
      <c r="N109" s="359"/>
      <c r="O109" s="360"/>
      <c r="P109" s="359"/>
      <c r="Q109" s="360"/>
      <c r="R109" s="359"/>
      <c r="S109" s="360"/>
      <c r="T109" s="359"/>
      <c r="U109" s="360"/>
      <c r="V109" s="359"/>
      <c r="W109" s="360"/>
      <c r="X109" s="359"/>
      <c r="Y109" s="360"/>
      <c r="Z109" s="359"/>
      <c r="AA109" s="360"/>
      <c r="AB109" s="359"/>
      <c r="AC109" s="360"/>
      <c r="AD109" s="359"/>
      <c r="AE109" s="361"/>
      <c r="AF109" s="482">
        <f t="shared" si="6"/>
        <v>0</v>
      </c>
      <c r="AG109" s="483">
        <f t="shared" si="6"/>
        <v>0</v>
      </c>
    </row>
    <row r="110" spans="2:34" ht="16.5" hidden="1" customHeight="1" outlineLevel="1" thickTop="1" thickBot="1">
      <c r="B110" s="480" t="s">
        <v>957</v>
      </c>
      <c r="C110" s="479"/>
      <c r="D110" s="515"/>
      <c r="E110" s="360"/>
      <c r="F110" s="359"/>
      <c r="G110" s="360"/>
      <c r="H110" s="359"/>
      <c r="I110" s="360"/>
      <c r="J110" s="359"/>
      <c r="K110" s="360"/>
      <c r="L110" s="359"/>
      <c r="M110" s="360"/>
      <c r="N110" s="359"/>
      <c r="O110" s="360"/>
      <c r="P110" s="359"/>
      <c r="Q110" s="360"/>
      <c r="R110" s="359"/>
      <c r="S110" s="360"/>
      <c r="T110" s="359"/>
      <c r="U110" s="360"/>
      <c r="V110" s="359"/>
      <c r="W110" s="360"/>
      <c r="X110" s="359"/>
      <c r="Y110" s="360"/>
      <c r="Z110" s="359"/>
      <c r="AA110" s="360"/>
      <c r="AB110" s="359"/>
      <c r="AC110" s="360"/>
      <c r="AD110" s="359"/>
      <c r="AE110" s="361"/>
      <c r="AF110" s="482">
        <f t="shared" si="6"/>
        <v>0</v>
      </c>
      <c r="AG110" s="483">
        <f t="shared" si="6"/>
        <v>0</v>
      </c>
    </row>
    <row r="111" spans="2:34" ht="16.5" hidden="1" customHeight="1" outlineLevel="1" thickTop="1" thickBot="1">
      <c r="B111" s="480" t="s">
        <v>958</v>
      </c>
      <c r="C111" s="479"/>
      <c r="D111" s="515"/>
      <c r="E111" s="360"/>
      <c r="F111" s="359"/>
      <c r="G111" s="360"/>
      <c r="H111" s="359"/>
      <c r="I111" s="360"/>
      <c r="J111" s="359"/>
      <c r="K111" s="360"/>
      <c r="L111" s="359"/>
      <c r="M111" s="360"/>
      <c r="N111" s="359"/>
      <c r="O111" s="360"/>
      <c r="P111" s="359"/>
      <c r="Q111" s="360"/>
      <c r="R111" s="359"/>
      <c r="S111" s="360"/>
      <c r="T111" s="359"/>
      <c r="U111" s="360"/>
      <c r="V111" s="359"/>
      <c r="W111" s="360"/>
      <c r="X111" s="359"/>
      <c r="Y111" s="360"/>
      <c r="Z111" s="359"/>
      <c r="AA111" s="360"/>
      <c r="AB111" s="359"/>
      <c r="AC111" s="360"/>
      <c r="AD111" s="359"/>
      <c r="AE111" s="361"/>
      <c r="AF111" s="482">
        <f t="shared" si="6"/>
        <v>0</v>
      </c>
      <c r="AG111" s="483">
        <f t="shared" si="6"/>
        <v>0</v>
      </c>
    </row>
    <row r="112" spans="2:34" ht="6.75" customHeight="1" outlineLevel="1" thickTop="1">
      <c r="B112" s="372"/>
      <c r="C112" s="373" t="str">
        <f>IFERROR(IF(MID(B112,1,1)="P",VLOOKUP(#REF!,[2]BD!#REF!,9,0),VLOOKUP(#REF!,[2]BD!#REF!,9,0)),"")</f>
        <v/>
      </c>
      <c r="AF112" s="354" t="str">
        <f>IF(SUM(AF92:AF111)=AF91,"","Revisar Fórmula")</f>
        <v/>
      </c>
      <c r="AG112" s="354" t="str">
        <f t="shared" ref="AG112" si="9">IF(SUM(AG92:AG111)=AG91,"","Revisar Fórmula")</f>
        <v/>
      </c>
      <c r="AH112" s="354"/>
    </row>
    <row r="113" spans="2:33" ht="16.5" hidden="1" customHeight="1" outlineLevel="1" thickTop="1" thickBot="1">
      <c r="B113" s="370" t="s">
        <v>824</v>
      </c>
      <c r="C113" s="371" t="e">
        <f>'PDI-03'!#REF!</f>
        <v>#REF!</v>
      </c>
      <c r="D113" s="514">
        <f t="shared" ref="D113:AE113" si="10">SUM(D114:D133)</f>
        <v>0</v>
      </c>
      <c r="E113" s="356">
        <f t="shared" si="10"/>
        <v>0</v>
      </c>
      <c r="F113" s="355">
        <f t="shared" si="10"/>
        <v>0</v>
      </c>
      <c r="G113" s="356">
        <f t="shared" si="10"/>
        <v>0</v>
      </c>
      <c r="H113" s="355">
        <f t="shared" si="10"/>
        <v>0</v>
      </c>
      <c r="I113" s="356">
        <f t="shared" si="10"/>
        <v>0</v>
      </c>
      <c r="J113" s="355">
        <f t="shared" si="10"/>
        <v>0</v>
      </c>
      <c r="K113" s="356">
        <f t="shared" si="10"/>
        <v>0</v>
      </c>
      <c r="L113" s="355">
        <f t="shared" si="10"/>
        <v>0</v>
      </c>
      <c r="M113" s="356">
        <f t="shared" si="10"/>
        <v>0</v>
      </c>
      <c r="N113" s="355">
        <f t="shared" si="10"/>
        <v>0</v>
      </c>
      <c r="O113" s="356">
        <f t="shared" si="10"/>
        <v>0</v>
      </c>
      <c r="P113" s="355">
        <f t="shared" si="10"/>
        <v>0</v>
      </c>
      <c r="Q113" s="356">
        <f t="shared" si="10"/>
        <v>0</v>
      </c>
      <c r="R113" s="355">
        <f t="shared" si="10"/>
        <v>0</v>
      </c>
      <c r="S113" s="356">
        <f t="shared" si="10"/>
        <v>0</v>
      </c>
      <c r="T113" s="355">
        <f t="shared" si="10"/>
        <v>0</v>
      </c>
      <c r="U113" s="356">
        <f t="shared" si="10"/>
        <v>0</v>
      </c>
      <c r="V113" s="355">
        <f t="shared" si="10"/>
        <v>0</v>
      </c>
      <c r="W113" s="356">
        <f t="shared" si="10"/>
        <v>0</v>
      </c>
      <c r="X113" s="355">
        <f t="shared" si="10"/>
        <v>0</v>
      </c>
      <c r="Y113" s="356">
        <f t="shared" si="10"/>
        <v>0</v>
      </c>
      <c r="Z113" s="355">
        <f t="shared" si="10"/>
        <v>0</v>
      </c>
      <c r="AA113" s="356">
        <f t="shared" si="10"/>
        <v>0</v>
      </c>
      <c r="AB113" s="355">
        <f t="shared" si="10"/>
        <v>0</v>
      </c>
      <c r="AC113" s="356">
        <f t="shared" si="10"/>
        <v>0</v>
      </c>
      <c r="AD113" s="355">
        <f t="shared" si="10"/>
        <v>0</v>
      </c>
      <c r="AE113" s="357">
        <f t="shared" si="10"/>
        <v>0</v>
      </c>
      <c r="AF113" s="377">
        <f t="shared" si="6"/>
        <v>0</v>
      </c>
      <c r="AG113" s="378">
        <f t="shared" si="6"/>
        <v>0</v>
      </c>
    </row>
    <row r="114" spans="2:33" ht="41.25" hidden="1" customHeight="1" outlineLevel="1" thickTop="1" thickBot="1">
      <c r="B114" s="480" t="s">
        <v>959</v>
      </c>
      <c r="C114" s="479"/>
      <c r="D114" s="515"/>
      <c r="E114" s="360"/>
      <c r="F114" s="359"/>
      <c r="G114" s="360"/>
      <c r="H114" s="359"/>
      <c r="I114" s="360"/>
      <c r="J114" s="359"/>
      <c r="K114" s="360"/>
      <c r="L114" s="359"/>
      <c r="M114" s="360"/>
      <c r="N114" s="359"/>
      <c r="O114" s="360"/>
      <c r="P114" s="359"/>
      <c r="Q114" s="360"/>
      <c r="R114" s="359"/>
      <c r="S114" s="360"/>
      <c r="T114" s="359"/>
      <c r="U114" s="360"/>
      <c r="V114" s="359"/>
      <c r="W114" s="360"/>
      <c r="X114" s="359"/>
      <c r="Y114" s="360"/>
      <c r="Z114" s="359"/>
      <c r="AA114" s="360"/>
      <c r="AB114" s="359"/>
      <c r="AC114" s="360"/>
      <c r="AD114" s="359"/>
      <c r="AE114" s="361"/>
      <c r="AF114" s="482">
        <f t="shared" si="6"/>
        <v>0</v>
      </c>
      <c r="AG114" s="483">
        <f t="shared" si="6"/>
        <v>0</v>
      </c>
    </row>
    <row r="115" spans="2:33" ht="45.75" hidden="1" customHeight="1" outlineLevel="1" thickTop="1" thickBot="1">
      <c r="B115" s="480" t="s">
        <v>960</v>
      </c>
      <c r="C115" s="479"/>
      <c r="D115" s="515"/>
      <c r="E115" s="360"/>
      <c r="F115" s="359"/>
      <c r="G115" s="360"/>
      <c r="H115" s="359"/>
      <c r="I115" s="360"/>
      <c r="J115" s="359"/>
      <c r="K115" s="360"/>
      <c r="L115" s="359"/>
      <c r="M115" s="360"/>
      <c r="N115" s="359"/>
      <c r="O115" s="360"/>
      <c r="P115" s="359"/>
      <c r="Q115" s="360"/>
      <c r="R115" s="359"/>
      <c r="S115" s="360"/>
      <c r="T115" s="359"/>
      <c r="U115" s="360"/>
      <c r="V115" s="359"/>
      <c r="W115" s="360"/>
      <c r="X115" s="359"/>
      <c r="Y115" s="360"/>
      <c r="Z115" s="359"/>
      <c r="AA115" s="360"/>
      <c r="AB115" s="359"/>
      <c r="AC115" s="360"/>
      <c r="AD115" s="359"/>
      <c r="AE115" s="361"/>
      <c r="AF115" s="482">
        <f t="shared" si="6"/>
        <v>0</v>
      </c>
      <c r="AG115" s="483">
        <f t="shared" si="6"/>
        <v>0</v>
      </c>
    </row>
    <row r="116" spans="2:33" ht="16.5" hidden="1" customHeight="1" outlineLevel="1" thickTop="1" thickBot="1">
      <c r="B116" s="480"/>
      <c r="C116" s="479"/>
      <c r="D116" s="515"/>
      <c r="E116" s="360"/>
      <c r="F116" s="359"/>
      <c r="G116" s="360"/>
      <c r="H116" s="359"/>
      <c r="I116" s="360"/>
      <c r="J116" s="359"/>
      <c r="K116" s="360"/>
      <c r="L116" s="359"/>
      <c r="M116" s="360"/>
      <c r="N116" s="359"/>
      <c r="O116" s="360"/>
      <c r="P116" s="359"/>
      <c r="Q116" s="360"/>
      <c r="R116" s="359"/>
      <c r="S116" s="360"/>
      <c r="T116" s="359"/>
      <c r="U116" s="360"/>
      <c r="V116" s="359"/>
      <c r="W116" s="360"/>
      <c r="X116" s="359"/>
      <c r="Y116" s="360"/>
      <c r="Z116" s="359"/>
      <c r="AA116" s="360"/>
      <c r="AB116" s="359"/>
      <c r="AC116" s="360"/>
      <c r="AD116" s="359"/>
      <c r="AE116" s="361"/>
      <c r="AF116" s="482">
        <f t="shared" si="6"/>
        <v>0</v>
      </c>
      <c r="AG116" s="483">
        <f t="shared" si="6"/>
        <v>0</v>
      </c>
    </row>
    <row r="117" spans="2:33" ht="16.5" hidden="1" customHeight="1" outlineLevel="1" thickTop="1" thickBot="1">
      <c r="B117" s="480"/>
      <c r="C117" s="479"/>
      <c r="D117" s="515"/>
      <c r="E117" s="360"/>
      <c r="F117" s="359"/>
      <c r="G117" s="360"/>
      <c r="H117" s="359"/>
      <c r="I117" s="360"/>
      <c r="J117" s="359"/>
      <c r="K117" s="360"/>
      <c r="L117" s="359"/>
      <c r="M117" s="360"/>
      <c r="N117" s="359"/>
      <c r="O117" s="360"/>
      <c r="P117" s="359"/>
      <c r="Q117" s="360"/>
      <c r="R117" s="359"/>
      <c r="S117" s="360"/>
      <c r="T117" s="359"/>
      <c r="U117" s="360"/>
      <c r="V117" s="359"/>
      <c r="W117" s="360"/>
      <c r="X117" s="359"/>
      <c r="Y117" s="360"/>
      <c r="Z117" s="359"/>
      <c r="AA117" s="360"/>
      <c r="AB117" s="359"/>
      <c r="AC117" s="360"/>
      <c r="AD117" s="359"/>
      <c r="AE117" s="361"/>
      <c r="AF117" s="482">
        <f t="shared" si="6"/>
        <v>0</v>
      </c>
      <c r="AG117" s="483">
        <f t="shared" si="6"/>
        <v>0</v>
      </c>
    </row>
    <row r="118" spans="2:33" ht="16.5" hidden="1" customHeight="1" outlineLevel="1" thickTop="1" thickBot="1">
      <c r="B118" s="480"/>
      <c r="C118" s="479"/>
      <c r="D118" s="515"/>
      <c r="E118" s="360"/>
      <c r="F118" s="359"/>
      <c r="G118" s="360"/>
      <c r="H118" s="359"/>
      <c r="I118" s="360"/>
      <c r="J118" s="359"/>
      <c r="K118" s="360"/>
      <c r="L118" s="359"/>
      <c r="M118" s="360"/>
      <c r="N118" s="359"/>
      <c r="O118" s="360"/>
      <c r="P118" s="359"/>
      <c r="Q118" s="360"/>
      <c r="R118" s="359"/>
      <c r="S118" s="360"/>
      <c r="T118" s="359"/>
      <c r="U118" s="360"/>
      <c r="V118" s="359"/>
      <c r="W118" s="360"/>
      <c r="X118" s="359"/>
      <c r="Y118" s="360"/>
      <c r="Z118" s="359"/>
      <c r="AA118" s="360"/>
      <c r="AB118" s="359"/>
      <c r="AC118" s="360"/>
      <c r="AD118" s="359"/>
      <c r="AE118" s="361"/>
      <c r="AF118" s="482">
        <f t="shared" si="6"/>
        <v>0</v>
      </c>
      <c r="AG118" s="483">
        <f t="shared" si="6"/>
        <v>0</v>
      </c>
    </row>
    <row r="119" spans="2:33" ht="16.5" hidden="1" customHeight="1" outlineLevel="1" thickTop="1" thickBot="1">
      <c r="B119" s="480"/>
      <c r="C119" s="479"/>
      <c r="D119" s="515"/>
      <c r="E119" s="360"/>
      <c r="F119" s="359"/>
      <c r="G119" s="360"/>
      <c r="H119" s="359"/>
      <c r="I119" s="360"/>
      <c r="J119" s="359"/>
      <c r="K119" s="360"/>
      <c r="L119" s="359"/>
      <c r="M119" s="360"/>
      <c r="N119" s="359"/>
      <c r="O119" s="360"/>
      <c r="P119" s="359"/>
      <c r="Q119" s="360"/>
      <c r="R119" s="359"/>
      <c r="S119" s="360"/>
      <c r="T119" s="359"/>
      <c r="U119" s="360"/>
      <c r="V119" s="359"/>
      <c r="W119" s="360"/>
      <c r="X119" s="359"/>
      <c r="Y119" s="360"/>
      <c r="Z119" s="359"/>
      <c r="AA119" s="360"/>
      <c r="AB119" s="359"/>
      <c r="AC119" s="360"/>
      <c r="AD119" s="359"/>
      <c r="AE119" s="361"/>
      <c r="AF119" s="482">
        <f t="shared" si="6"/>
        <v>0</v>
      </c>
      <c r="AG119" s="483">
        <f t="shared" si="6"/>
        <v>0</v>
      </c>
    </row>
    <row r="120" spans="2:33" ht="16.5" hidden="1" customHeight="1" outlineLevel="1" thickTop="1" thickBot="1">
      <c r="B120" s="480"/>
      <c r="C120" s="479"/>
      <c r="D120" s="515"/>
      <c r="E120" s="360"/>
      <c r="F120" s="359"/>
      <c r="G120" s="360"/>
      <c r="H120" s="359"/>
      <c r="I120" s="360"/>
      <c r="J120" s="359"/>
      <c r="K120" s="360"/>
      <c r="L120" s="359"/>
      <c r="M120" s="360"/>
      <c r="N120" s="359"/>
      <c r="O120" s="360"/>
      <c r="P120" s="359"/>
      <c r="Q120" s="360"/>
      <c r="R120" s="359"/>
      <c r="S120" s="360"/>
      <c r="T120" s="359"/>
      <c r="U120" s="360"/>
      <c r="V120" s="359"/>
      <c r="W120" s="360"/>
      <c r="X120" s="359"/>
      <c r="Y120" s="360"/>
      <c r="Z120" s="359"/>
      <c r="AA120" s="360"/>
      <c r="AB120" s="359"/>
      <c r="AC120" s="360"/>
      <c r="AD120" s="359"/>
      <c r="AE120" s="361"/>
      <c r="AF120" s="482">
        <f t="shared" si="6"/>
        <v>0</v>
      </c>
      <c r="AG120" s="483">
        <f t="shared" si="6"/>
        <v>0</v>
      </c>
    </row>
    <row r="121" spans="2:33" ht="16.5" hidden="1" customHeight="1" outlineLevel="1" thickTop="1" thickBot="1">
      <c r="B121" s="480"/>
      <c r="C121" s="479"/>
      <c r="D121" s="515"/>
      <c r="E121" s="360"/>
      <c r="F121" s="359"/>
      <c r="G121" s="360"/>
      <c r="H121" s="359"/>
      <c r="I121" s="360"/>
      <c r="J121" s="359"/>
      <c r="K121" s="360"/>
      <c r="L121" s="359"/>
      <c r="M121" s="360"/>
      <c r="N121" s="359"/>
      <c r="O121" s="360"/>
      <c r="P121" s="359"/>
      <c r="Q121" s="360"/>
      <c r="R121" s="359"/>
      <c r="S121" s="360"/>
      <c r="T121" s="359"/>
      <c r="U121" s="360"/>
      <c r="V121" s="359"/>
      <c r="W121" s="360"/>
      <c r="X121" s="359"/>
      <c r="Y121" s="360"/>
      <c r="Z121" s="359"/>
      <c r="AA121" s="360"/>
      <c r="AB121" s="359"/>
      <c r="AC121" s="360"/>
      <c r="AD121" s="359"/>
      <c r="AE121" s="361"/>
      <c r="AF121" s="482">
        <f t="shared" si="6"/>
        <v>0</v>
      </c>
      <c r="AG121" s="483">
        <f t="shared" si="6"/>
        <v>0</v>
      </c>
    </row>
    <row r="122" spans="2:33" ht="16.5" hidden="1" customHeight="1" outlineLevel="1" thickTop="1" thickBot="1">
      <c r="B122" s="480"/>
      <c r="C122" s="479"/>
      <c r="D122" s="515"/>
      <c r="E122" s="360"/>
      <c r="F122" s="359"/>
      <c r="G122" s="360"/>
      <c r="H122" s="359"/>
      <c r="I122" s="360"/>
      <c r="J122" s="359"/>
      <c r="K122" s="360"/>
      <c r="L122" s="359"/>
      <c r="M122" s="360"/>
      <c r="N122" s="359"/>
      <c r="O122" s="360"/>
      <c r="P122" s="359"/>
      <c r="Q122" s="360"/>
      <c r="R122" s="359"/>
      <c r="S122" s="360"/>
      <c r="T122" s="359"/>
      <c r="U122" s="360"/>
      <c r="V122" s="359"/>
      <c r="W122" s="360"/>
      <c r="X122" s="359"/>
      <c r="Y122" s="360"/>
      <c r="Z122" s="359"/>
      <c r="AA122" s="360"/>
      <c r="AB122" s="359"/>
      <c r="AC122" s="360"/>
      <c r="AD122" s="359"/>
      <c r="AE122" s="361"/>
      <c r="AF122" s="482">
        <f t="shared" si="6"/>
        <v>0</v>
      </c>
      <c r="AG122" s="483">
        <f t="shared" si="6"/>
        <v>0</v>
      </c>
    </row>
    <row r="123" spans="2:33" ht="16.5" hidden="1" customHeight="1" outlineLevel="1" thickTop="1" thickBot="1">
      <c r="B123" s="480"/>
      <c r="C123" s="479"/>
      <c r="D123" s="515"/>
      <c r="E123" s="360"/>
      <c r="F123" s="359"/>
      <c r="G123" s="360"/>
      <c r="H123" s="359"/>
      <c r="I123" s="360"/>
      <c r="J123" s="359"/>
      <c r="K123" s="360"/>
      <c r="L123" s="359"/>
      <c r="M123" s="360"/>
      <c r="N123" s="359"/>
      <c r="O123" s="360"/>
      <c r="P123" s="359"/>
      <c r="Q123" s="360"/>
      <c r="R123" s="359"/>
      <c r="S123" s="360"/>
      <c r="T123" s="359"/>
      <c r="U123" s="360"/>
      <c r="V123" s="359"/>
      <c r="W123" s="360"/>
      <c r="X123" s="359"/>
      <c r="Y123" s="360"/>
      <c r="Z123" s="359"/>
      <c r="AA123" s="360"/>
      <c r="AB123" s="359"/>
      <c r="AC123" s="360"/>
      <c r="AD123" s="359"/>
      <c r="AE123" s="361"/>
      <c r="AF123" s="482">
        <f t="shared" si="6"/>
        <v>0</v>
      </c>
      <c r="AG123" s="483">
        <f t="shared" si="6"/>
        <v>0</v>
      </c>
    </row>
    <row r="124" spans="2:33" ht="16.5" hidden="1" customHeight="1" outlineLevel="1" thickTop="1" thickBot="1">
      <c r="B124" s="480"/>
      <c r="C124" s="479"/>
      <c r="D124" s="515"/>
      <c r="E124" s="360"/>
      <c r="F124" s="359"/>
      <c r="G124" s="360"/>
      <c r="H124" s="359"/>
      <c r="I124" s="360"/>
      <c r="J124" s="359"/>
      <c r="K124" s="360"/>
      <c r="L124" s="359"/>
      <c r="M124" s="360"/>
      <c r="N124" s="359"/>
      <c r="O124" s="360"/>
      <c r="P124" s="359"/>
      <c r="Q124" s="360"/>
      <c r="R124" s="359"/>
      <c r="S124" s="360"/>
      <c r="T124" s="359"/>
      <c r="U124" s="360"/>
      <c r="V124" s="359"/>
      <c r="W124" s="360"/>
      <c r="X124" s="359"/>
      <c r="Y124" s="360"/>
      <c r="Z124" s="359"/>
      <c r="AA124" s="360"/>
      <c r="AB124" s="359"/>
      <c r="AC124" s="360"/>
      <c r="AD124" s="359"/>
      <c r="AE124" s="361"/>
      <c r="AF124" s="482">
        <f t="shared" si="6"/>
        <v>0</v>
      </c>
      <c r="AG124" s="483">
        <f t="shared" si="6"/>
        <v>0</v>
      </c>
    </row>
    <row r="125" spans="2:33" ht="16.5" hidden="1" customHeight="1" outlineLevel="1" thickTop="1" thickBot="1">
      <c r="B125" s="480"/>
      <c r="C125" s="479"/>
      <c r="D125" s="515"/>
      <c r="E125" s="360"/>
      <c r="F125" s="359"/>
      <c r="G125" s="360"/>
      <c r="H125" s="359"/>
      <c r="I125" s="360"/>
      <c r="J125" s="359"/>
      <c r="K125" s="360"/>
      <c r="L125" s="359"/>
      <c r="M125" s="360"/>
      <c r="N125" s="359"/>
      <c r="O125" s="360"/>
      <c r="P125" s="359"/>
      <c r="Q125" s="360"/>
      <c r="R125" s="359"/>
      <c r="S125" s="360"/>
      <c r="T125" s="359"/>
      <c r="U125" s="360"/>
      <c r="V125" s="359"/>
      <c r="W125" s="360"/>
      <c r="X125" s="359"/>
      <c r="Y125" s="360"/>
      <c r="Z125" s="359"/>
      <c r="AA125" s="360"/>
      <c r="AB125" s="359"/>
      <c r="AC125" s="360"/>
      <c r="AD125" s="359"/>
      <c r="AE125" s="361"/>
      <c r="AF125" s="482">
        <f t="shared" si="6"/>
        <v>0</v>
      </c>
      <c r="AG125" s="483">
        <f t="shared" si="6"/>
        <v>0</v>
      </c>
    </row>
    <row r="126" spans="2:33" ht="16.5" hidden="1" customHeight="1" outlineLevel="1" thickTop="1" thickBot="1">
      <c r="B126" s="480"/>
      <c r="C126" s="479"/>
      <c r="D126" s="515"/>
      <c r="E126" s="360"/>
      <c r="F126" s="359"/>
      <c r="G126" s="360"/>
      <c r="H126" s="359"/>
      <c r="I126" s="360"/>
      <c r="J126" s="359"/>
      <c r="K126" s="360"/>
      <c r="L126" s="359"/>
      <c r="M126" s="360"/>
      <c r="N126" s="359"/>
      <c r="O126" s="360"/>
      <c r="P126" s="359"/>
      <c r="Q126" s="360"/>
      <c r="R126" s="359"/>
      <c r="S126" s="360"/>
      <c r="T126" s="359"/>
      <c r="U126" s="360"/>
      <c r="V126" s="359"/>
      <c r="W126" s="360"/>
      <c r="X126" s="359"/>
      <c r="Y126" s="360"/>
      <c r="Z126" s="359"/>
      <c r="AA126" s="360"/>
      <c r="AB126" s="359"/>
      <c r="AC126" s="360"/>
      <c r="AD126" s="359"/>
      <c r="AE126" s="361"/>
      <c r="AF126" s="482">
        <f t="shared" si="6"/>
        <v>0</v>
      </c>
      <c r="AG126" s="483">
        <f t="shared" si="6"/>
        <v>0</v>
      </c>
    </row>
    <row r="127" spans="2:33" ht="16.5" hidden="1" customHeight="1" outlineLevel="1" thickTop="1" thickBot="1">
      <c r="B127" s="480"/>
      <c r="C127" s="479"/>
      <c r="D127" s="515"/>
      <c r="E127" s="360"/>
      <c r="F127" s="359"/>
      <c r="G127" s="360"/>
      <c r="H127" s="359"/>
      <c r="I127" s="360"/>
      <c r="J127" s="359"/>
      <c r="K127" s="360"/>
      <c r="L127" s="359"/>
      <c r="M127" s="360"/>
      <c r="N127" s="359"/>
      <c r="O127" s="360"/>
      <c r="P127" s="359"/>
      <c r="Q127" s="360"/>
      <c r="R127" s="359"/>
      <c r="S127" s="360"/>
      <c r="T127" s="359"/>
      <c r="U127" s="360"/>
      <c r="V127" s="359"/>
      <c r="W127" s="360"/>
      <c r="X127" s="359"/>
      <c r="Y127" s="360"/>
      <c r="Z127" s="359"/>
      <c r="AA127" s="360"/>
      <c r="AB127" s="359"/>
      <c r="AC127" s="360"/>
      <c r="AD127" s="359"/>
      <c r="AE127" s="361"/>
      <c r="AF127" s="482">
        <f t="shared" si="6"/>
        <v>0</v>
      </c>
      <c r="AG127" s="483">
        <f t="shared" si="6"/>
        <v>0</v>
      </c>
    </row>
    <row r="128" spans="2:33" ht="16.5" hidden="1" customHeight="1" outlineLevel="1" thickTop="1" thickBot="1">
      <c r="B128" s="480"/>
      <c r="C128" s="479"/>
      <c r="D128" s="515"/>
      <c r="E128" s="360"/>
      <c r="F128" s="359"/>
      <c r="G128" s="360"/>
      <c r="H128" s="359"/>
      <c r="I128" s="360"/>
      <c r="J128" s="359"/>
      <c r="K128" s="360"/>
      <c r="L128" s="359"/>
      <c r="M128" s="360"/>
      <c r="N128" s="359"/>
      <c r="O128" s="360"/>
      <c r="P128" s="359"/>
      <c r="Q128" s="360"/>
      <c r="R128" s="359"/>
      <c r="S128" s="360"/>
      <c r="T128" s="359"/>
      <c r="U128" s="360"/>
      <c r="V128" s="359"/>
      <c r="W128" s="360"/>
      <c r="X128" s="359"/>
      <c r="Y128" s="360"/>
      <c r="Z128" s="359"/>
      <c r="AA128" s="360"/>
      <c r="AB128" s="359"/>
      <c r="AC128" s="360"/>
      <c r="AD128" s="359"/>
      <c r="AE128" s="361"/>
      <c r="AF128" s="482">
        <f t="shared" si="6"/>
        <v>0</v>
      </c>
      <c r="AG128" s="483">
        <f t="shared" si="6"/>
        <v>0</v>
      </c>
    </row>
    <row r="129" spans="2:37" ht="16.5" hidden="1" customHeight="1" outlineLevel="1" thickTop="1" thickBot="1">
      <c r="B129" s="480"/>
      <c r="C129" s="479"/>
      <c r="D129" s="515"/>
      <c r="E129" s="360"/>
      <c r="F129" s="359"/>
      <c r="G129" s="360"/>
      <c r="H129" s="359"/>
      <c r="I129" s="360"/>
      <c r="J129" s="359"/>
      <c r="K129" s="360"/>
      <c r="L129" s="359"/>
      <c r="M129" s="360"/>
      <c r="N129" s="359"/>
      <c r="O129" s="360"/>
      <c r="P129" s="359"/>
      <c r="Q129" s="360"/>
      <c r="R129" s="359"/>
      <c r="S129" s="360"/>
      <c r="T129" s="359"/>
      <c r="U129" s="360"/>
      <c r="V129" s="359"/>
      <c r="W129" s="360"/>
      <c r="X129" s="359"/>
      <c r="Y129" s="360"/>
      <c r="Z129" s="359"/>
      <c r="AA129" s="360"/>
      <c r="AB129" s="359"/>
      <c r="AC129" s="360"/>
      <c r="AD129" s="359"/>
      <c r="AE129" s="361"/>
      <c r="AF129" s="482">
        <f t="shared" si="6"/>
        <v>0</v>
      </c>
      <c r="AG129" s="483">
        <f t="shared" si="6"/>
        <v>0</v>
      </c>
    </row>
    <row r="130" spans="2:37" ht="16.5" hidden="1" customHeight="1" outlineLevel="1" thickTop="1" thickBot="1">
      <c r="B130" s="480" t="s">
        <v>961</v>
      </c>
      <c r="C130" s="479"/>
      <c r="D130" s="515"/>
      <c r="E130" s="360"/>
      <c r="F130" s="359"/>
      <c r="G130" s="360"/>
      <c r="H130" s="359"/>
      <c r="I130" s="360"/>
      <c r="J130" s="359"/>
      <c r="K130" s="360"/>
      <c r="L130" s="359"/>
      <c r="M130" s="360"/>
      <c r="N130" s="359"/>
      <c r="O130" s="360"/>
      <c r="P130" s="359"/>
      <c r="Q130" s="360"/>
      <c r="R130" s="359"/>
      <c r="S130" s="360"/>
      <c r="T130" s="359"/>
      <c r="U130" s="360"/>
      <c r="V130" s="359"/>
      <c r="W130" s="360"/>
      <c r="X130" s="359"/>
      <c r="Y130" s="360"/>
      <c r="Z130" s="359"/>
      <c r="AA130" s="360"/>
      <c r="AB130" s="359"/>
      <c r="AC130" s="360"/>
      <c r="AD130" s="359"/>
      <c r="AE130" s="361"/>
      <c r="AF130" s="482">
        <f t="shared" si="6"/>
        <v>0</v>
      </c>
      <c r="AG130" s="483">
        <f t="shared" si="6"/>
        <v>0</v>
      </c>
    </row>
    <row r="131" spans="2:37" ht="17.25" hidden="1" customHeight="1" outlineLevel="1" thickTop="1" thickBot="1">
      <c r="B131" s="480" t="s">
        <v>962</v>
      </c>
      <c r="C131" s="479"/>
      <c r="D131" s="515"/>
      <c r="E131" s="360"/>
      <c r="F131" s="359"/>
      <c r="G131" s="360"/>
      <c r="H131" s="359"/>
      <c r="I131" s="360"/>
      <c r="J131" s="359"/>
      <c r="K131" s="360"/>
      <c r="L131" s="359"/>
      <c r="M131" s="360"/>
      <c r="N131" s="359"/>
      <c r="O131" s="360"/>
      <c r="P131" s="359"/>
      <c r="Q131" s="360"/>
      <c r="R131" s="359"/>
      <c r="S131" s="360"/>
      <c r="T131" s="359"/>
      <c r="U131" s="360"/>
      <c r="V131" s="359"/>
      <c r="W131" s="360"/>
      <c r="X131" s="359"/>
      <c r="Y131" s="360"/>
      <c r="Z131" s="359"/>
      <c r="AA131" s="360"/>
      <c r="AB131" s="359"/>
      <c r="AC131" s="360"/>
      <c r="AD131" s="359"/>
      <c r="AE131" s="361"/>
      <c r="AF131" s="482">
        <f t="shared" si="6"/>
        <v>0</v>
      </c>
      <c r="AG131" s="483">
        <f t="shared" si="6"/>
        <v>0</v>
      </c>
    </row>
    <row r="132" spans="2:37" ht="16.5" hidden="1" customHeight="1" outlineLevel="1" thickTop="1" thickBot="1">
      <c r="B132" s="480" t="s">
        <v>963</v>
      </c>
      <c r="C132" s="479"/>
      <c r="D132" s="515"/>
      <c r="E132" s="360"/>
      <c r="F132" s="359"/>
      <c r="G132" s="360"/>
      <c r="H132" s="359"/>
      <c r="I132" s="360"/>
      <c r="J132" s="359"/>
      <c r="K132" s="360"/>
      <c r="L132" s="359"/>
      <c r="M132" s="360"/>
      <c r="N132" s="359"/>
      <c r="O132" s="360"/>
      <c r="P132" s="359"/>
      <c r="Q132" s="360"/>
      <c r="R132" s="359"/>
      <c r="S132" s="360"/>
      <c r="T132" s="359"/>
      <c r="U132" s="360"/>
      <c r="V132" s="359"/>
      <c r="W132" s="360"/>
      <c r="X132" s="359"/>
      <c r="Y132" s="360"/>
      <c r="Z132" s="359"/>
      <c r="AA132" s="360"/>
      <c r="AB132" s="359"/>
      <c r="AC132" s="360"/>
      <c r="AD132" s="359"/>
      <c r="AE132" s="361"/>
      <c r="AF132" s="482">
        <f t="shared" si="6"/>
        <v>0</v>
      </c>
      <c r="AG132" s="483">
        <f t="shared" si="6"/>
        <v>0</v>
      </c>
    </row>
    <row r="133" spans="2:37" ht="16.5" hidden="1" customHeight="1" outlineLevel="1" thickTop="1" thickBot="1">
      <c r="B133" s="480" t="s">
        <v>964</v>
      </c>
      <c r="C133" s="479"/>
      <c r="D133" s="515"/>
      <c r="E133" s="360"/>
      <c r="F133" s="359"/>
      <c r="G133" s="360"/>
      <c r="H133" s="359"/>
      <c r="I133" s="360"/>
      <c r="J133" s="359"/>
      <c r="K133" s="360"/>
      <c r="L133" s="359"/>
      <c r="M133" s="360"/>
      <c r="N133" s="359"/>
      <c r="O133" s="360"/>
      <c r="P133" s="359"/>
      <c r="Q133" s="360"/>
      <c r="R133" s="359"/>
      <c r="S133" s="360"/>
      <c r="T133" s="359"/>
      <c r="U133" s="360"/>
      <c r="V133" s="359"/>
      <c r="W133" s="360"/>
      <c r="X133" s="359"/>
      <c r="Y133" s="360"/>
      <c r="Z133" s="359"/>
      <c r="AA133" s="360"/>
      <c r="AB133" s="359"/>
      <c r="AC133" s="360"/>
      <c r="AD133" s="359"/>
      <c r="AE133" s="361"/>
      <c r="AF133" s="482">
        <f t="shared" si="6"/>
        <v>0</v>
      </c>
      <c r="AG133" s="483">
        <f t="shared" si="6"/>
        <v>0</v>
      </c>
    </row>
    <row r="134" spans="2:37" ht="16.5" customHeight="1" collapsed="1" thickBot="1">
      <c r="C134" s="421"/>
      <c r="R134" s="367"/>
      <c r="S134" s="367"/>
      <c r="T134" s="367"/>
      <c r="U134" s="367"/>
      <c r="V134" s="367"/>
      <c r="AF134" s="354" t="str">
        <f>IF(SUM(AF114:AF133)=AF113,"","Revisar Fórmula")</f>
        <v/>
      </c>
      <c r="AG134" s="354" t="str">
        <f t="shared" ref="AG134" si="11">IF(SUM(AG114:AG133)=AG113,"","Revisar Fórmula")</f>
        <v/>
      </c>
      <c r="AH134" s="354"/>
    </row>
    <row r="135" spans="2:37" ht="103.5" hidden="1" thickBot="1">
      <c r="B135" s="372"/>
      <c r="C135" s="421"/>
      <c r="D135" s="512" t="str">
        <f>+D136&amp;D137</f>
        <v>Contratación de PersonalR.INV</v>
      </c>
      <c r="E135" s="346" t="str">
        <f>+D136&amp;E137</f>
        <v>Contratación de PersonalR.AG</v>
      </c>
      <c r="F135" s="346" t="str">
        <f>+F136&amp;F137</f>
        <v>Compra de equipoR.INV</v>
      </c>
      <c r="G135" s="346" t="str">
        <f>+F136&amp;G137</f>
        <v>Compra de equipoR.AG</v>
      </c>
      <c r="H135" s="346" t="str">
        <f>+H136&amp;H137</f>
        <v>SegurosR.INV</v>
      </c>
      <c r="I135" s="346" t="str">
        <f>+H136&amp;I137</f>
        <v>SegurosR.AG</v>
      </c>
      <c r="J135" s="346" t="str">
        <f>+J136&amp;J137</f>
        <v>Servicios de mantenimientoR.INV</v>
      </c>
      <c r="K135" s="346" t="str">
        <f>+J136&amp;K137</f>
        <v>Servicios de mantenimientoR.AG</v>
      </c>
      <c r="L135" s="346" t="str">
        <f>+L136&amp;L137</f>
        <v>MaterialesR.INV</v>
      </c>
      <c r="M135" s="346" t="str">
        <f>+L136&amp;M137</f>
        <v>MaterialesR.AG</v>
      </c>
      <c r="N135" s="346" t="str">
        <f>+N136&amp;N137</f>
        <v>Impresos y publicacionesR.INV</v>
      </c>
      <c r="O135" s="346" t="str">
        <f>+N136&amp;O137</f>
        <v>Impresos y publicacionesR.AG</v>
      </c>
      <c r="P135" s="346" t="str">
        <f>+P136&amp;P137</f>
        <v>Libros y/o revistasR.INV</v>
      </c>
      <c r="Q135" s="346" t="str">
        <f>+P136&amp;Q137</f>
        <v>Libros y/o revistasR.AG</v>
      </c>
      <c r="R135" s="346" t="str">
        <f>+R136&amp;R137</f>
        <v>Comunicación y transporteR.INV</v>
      </c>
      <c r="S135" s="346" t="str">
        <f>+R136&amp;S137</f>
        <v>Comunicación y transporteR.AG</v>
      </c>
      <c r="T135" s="346" t="str">
        <f>+T136&amp;T137</f>
        <v>ArrendamientoR.INV</v>
      </c>
      <c r="U135" s="346" t="str">
        <f>+T136&amp;U137</f>
        <v>ArrendamientoR.AG</v>
      </c>
      <c r="V135" s="346" t="str">
        <f>+V136&amp;V137</f>
        <v>ImpuestosR.INV</v>
      </c>
      <c r="W135" s="346" t="str">
        <f>+V136&amp;W137</f>
        <v>ImpuestosR.AG</v>
      </c>
      <c r="X135" s="346" t="str">
        <f>+X136&amp;X137</f>
        <v>Servicios públicosR.INV</v>
      </c>
      <c r="Y135" s="346" t="str">
        <f>+X136&amp;Y137</f>
        <v>Servicios públicosR.AG</v>
      </c>
      <c r="Z135" s="346" t="str">
        <f>+Z136&amp;Z137</f>
        <v>ViáticosR.INV</v>
      </c>
      <c r="AA135" s="346" t="str">
        <f>+Z136&amp;AA137</f>
        <v>ViáticosR.AG</v>
      </c>
      <c r="AB135" s="346" t="str">
        <f>+AB136&amp;AB137</f>
        <v>CapacitaciónR.INV</v>
      </c>
      <c r="AC135" s="346" t="str">
        <f>+AB136&amp;AC137</f>
        <v>CapacitaciónR.AG</v>
      </c>
      <c r="AD135" s="346" t="str">
        <f>+AD136&amp;AD137</f>
        <v>Estudiantes (seguros)R.INV</v>
      </c>
      <c r="AE135" s="346" t="str">
        <f>+AD136&amp;AE137</f>
        <v>Estudiantes (seguros)R.AG</v>
      </c>
      <c r="AF135" s="346" t="str">
        <f>+AF136&amp;AF137</f>
        <v>TOTAL 2020R.INV</v>
      </c>
      <c r="AG135" s="346" t="str">
        <f>+AF136&amp;AG137</f>
        <v>TOTAL 2020R.AG</v>
      </c>
      <c r="AH135" s="346" t="str">
        <f>+AH136&amp;AH137</f>
        <v>TOTAL</v>
      </c>
      <c r="AI135" s="346" t="str">
        <f>+AH136&amp;AI137</f>
        <v/>
      </c>
      <c r="AJ135" s="346" t="str">
        <f>+AJ136&amp;AJ137</f>
        <v/>
      </c>
      <c r="AK135" s="346" t="str">
        <f>+AJ136&amp;AK137</f>
        <v/>
      </c>
    </row>
    <row r="136" spans="2:37" ht="33" customHeight="1" outlineLevel="1" thickTop="1" thickBot="1">
      <c r="B136" s="379"/>
      <c r="C136" s="379" t="s">
        <v>839</v>
      </c>
      <c r="D136" s="916" t="s">
        <v>807</v>
      </c>
      <c r="E136" s="917"/>
      <c r="F136" s="916" t="s">
        <v>808</v>
      </c>
      <c r="G136" s="917"/>
      <c r="H136" s="916" t="s">
        <v>809</v>
      </c>
      <c r="I136" s="917"/>
      <c r="J136" s="916" t="s">
        <v>810</v>
      </c>
      <c r="K136" s="917"/>
      <c r="L136" s="916" t="s">
        <v>811</v>
      </c>
      <c r="M136" s="917"/>
      <c r="N136" s="916" t="s">
        <v>812</v>
      </c>
      <c r="O136" s="917"/>
      <c r="P136" s="916" t="s">
        <v>96</v>
      </c>
      <c r="Q136" s="917"/>
      <c r="R136" s="916" t="s">
        <v>813</v>
      </c>
      <c r="S136" s="917"/>
      <c r="T136" s="916" t="s">
        <v>814</v>
      </c>
      <c r="U136" s="917"/>
      <c r="V136" s="916" t="s">
        <v>815</v>
      </c>
      <c r="W136" s="917"/>
      <c r="X136" s="916" t="s">
        <v>816</v>
      </c>
      <c r="Y136" s="917"/>
      <c r="Z136" s="916" t="s">
        <v>817</v>
      </c>
      <c r="AA136" s="917"/>
      <c r="AB136" s="916" t="s">
        <v>818</v>
      </c>
      <c r="AC136" s="917"/>
      <c r="AD136" s="916" t="s">
        <v>819</v>
      </c>
      <c r="AE136" s="917"/>
      <c r="AF136" s="919" t="s">
        <v>834</v>
      </c>
      <c r="AG136" s="920"/>
      <c r="AH136" s="921"/>
    </row>
    <row r="137" spans="2:37" ht="16.5" customHeight="1" outlineLevel="1" thickTop="1" thickBot="1">
      <c r="B137" s="926" t="s">
        <v>826</v>
      </c>
      <c r="C137" s="927" t="s">
        <v>826</v>
      </c>
      <c r="D137" s="513" t="s">
        <v>832</v>
      </c>
      <c r="E137" s="349" t="s">
        <v>833</v>
      </c>
      <c r="F137" s="348" t="s">
        <v>832</v>
      </c>
      <c r="G137" s="349" t="s">
        <v>833</v>
      </c>
      <c r="H137" s="348" t="s">
        <v>832</v>
      </c>
      <c r="I137" s="349" t="s">
        <v>833</v>
      </c>
      <c r="J137" s="348" t="s">
        <v>832</v>
      </c>
      <c r="K137" s="349" t="s">
        <v>833</v>
      </c>
      <c r="L137" s="348" t="s">
        <v>832</v>
      </c>
      <c r="M137" s="349" t="s">
        <v>833</v>
      </c>
      <c r="N137" s="348" t="s">
        <v>832</v>
      </c>
      <c r="O137" s="349" t="s">
        <v>833</v>
      </c>
      <c r="P137" s="348" t="s">
        <v>832</v>
      </c>
      <c r="Q137" s="349" t="s">
        <v>833</v>
      </c>
      <c r="R137" s="348" t="s">
        <v>832</v>
      </c>
      <c r="S137" s="349" t="s">
        <v>833</v>
      </c>
      <c r="T137" s="348" t="s">
        <v>832</v>
      </c>
      <c r="U137" s="349" t="s">
        <v>833</v>
      </c>
      <c r="V137" s="348" t="s">
        <v>832</v>
      </c>
      <c r="W137" s="349" t="s">
        <v>833</v>
      </c>
      <c r="X137" s="348" t="s">
        <v>832</v>
      </c>
      <c r="Y137" s="349" t="s">
        <v>833</v>
      </c>
      <c r="Z137" s="348" t="s">
        <v>832</v>
      </c>
      <c r="AA137" s="349" t="s">
        <v>833</v>
      </c>
      <c r="AB137" s="348" t="s">
        <v>832</v>
      </c>
      <c r="AC137" s="349" t="s">
        <v>833</v>
      </c>
      <c r="AD137" s="348" t="s">
        <v>832</v>
      </c>
      <c r="AE137" s="350" t="s">
        <v>833</v>
      </c>
      <c r="AF137" s="337" t="s">
        <v>832</v>
      </c>
      <c r="AG137" s="338" t="s">
        <v>833</v>
      </c>
      <c r="AH137" s="341" t="s">
        <v>825</v>
      </c>
    </row>
    <row r="138" spans="2:37" ht="31.5" customHeight="1" outlineLevel="1" thickTop="1" thickBot="1">
      <c r="B138" s="563" t="s">
        <v>820</v>
      </c>
      <c r="C138" s="428" t="str">
        <f>+$C$25</f>
        <v>1. RUN - Red Risaralda Universitaria  - Clúster de Educación Superior</v>
      </c>
      <c r="D138" s="516">
        <f t="shared" ref="D138:M141" si="12">+INDEX($D$23:$AK$133,MATCH($C138,$C$23:$C$133,0),MATCH(D$135,$D$22:$AK$22,0))</f>
        <v>24910000</v>
      </c>
      <c r="E138" s="352">
        <f t="shared" si="12"/>
        <v>0</v>
      </c>
      <c r="F138" s="351">
        <f t="shared" si="12"/>
        <v>0</v>
      </c>
      <c r="G138" s="352">
        <f t="shared" si="12"/>
        <v>0</v>
      </c>
      <c r="H138" s="351">
        <f t="shared" si="12"/>
        <v>0</v>
      </c>
      <c r="I138" s="352">
        <f t="shared" si="12"/>
        <v>0</v>
      </c>
      <c r="J138" s="351">
        <f t="shared" si="12"/>
        <v>0</v>
      </c>
      <c r="K138" s="352">
        <f t="shared" si="12"/>
        <v>0</v>
      </c>
      <c r="L138" s="351">
        <f t="shared" si="12"/>
        <v>0</v>
      </c>
      <c r="M138" s="352">
        <f t="shared" si="12"/>
        <v>0</v>
      </c>
      <c r="N138" s="351">
        <f t="shared" ref="N138:W141" si="13">+INDEX($D$23:$AK$133,MATCH($C138,$C$23:$C$133,0),MATCH(N$135,$D$22:$AK$22,0))</f>
        <v>0</v>
      </c>
      <c r="O138" s="352">
        <f t="shared" si="13"/>
        <v>0</v>
      </c>
      <c r="P138" s="351">
        <f t="shared" si="13"/>
        <v>0</v>
      </c>
      <c r="Q138" s="352">
        <f t="shared" si="13"/>
        <v>0</v>
      </c>
      <c r="R138" s="351">
        <f t="shared" si="13"/>
        <v>0</v>
      </c>
      <c r="S138" s="352">
        <f t="shared" si="13"/>
        <v>0</v>
      </c>
      <c r="T138" s="351">
        <f t="shared" si="13"/>
        <v>0</v>
      </c>
      <c r="U138" s="352">
        <f t="shared" si="13"/>
        <v>0</v>
      </c>
      <c r="V138" s="351">
        <f t="shared" si="13"/>
        <v>0</v>
      </c>
      <c r="W138" s="352">
        <f t="shared" si="13"/>
        <v>0</v>
      </c>
      <c r="X138" s="351">
        <f t="shared" ref="X138:AG141" si="14">+INDEX($D$23:$AK$133,MATCH($C138,$C$23:$C$133,0),MATCH(X$135,$D$22:$AK$22,0))</f>
        <v>0</v>
      </c>
      <c r="Y138" s="352">
        <f t="shared" si="14"/>
        <v>0</v>
      </c>
      <c r="Z138" s="351">
        <f t="shared" si="14"/>
        <v>0</v>
      </c>
      <c r="AA138" s="352">
        <f t="shared" si="14"/>
        <v>0</v>
      </c>
      <c r="AB138" s="351">
        <f t="shared" si="14"/>
        <v>0</v>
      </c>
      <c r="AC138" s="352">
        <f t="shared" si="14"/>
        <v>0</v>
      </c>
      <c r="AD138" s="351">
        <f t="shared" si="14"/>
        <v>0</v>
      </c>
      <c r="AE138" s="353">
        <f t="shared" si="14"/>
        <v>0</v>
      </c>
      <c r="AF138" s="355">
        <f t="shared" si="14"/>
        <v>24910000</v>
      </c>
      <c r="AG138" s="356">
        <f t="shared" si="14"/>
        <v>0</v>
      </c>
      <c r="AH138" s="345">
        <f>+AF138+AG138</f>
        <v>24910000</v>
      </c>
    </row>
    <row r="139" spans="2:37" ht="28.5" customHeight="1" outlineLevel="1" thickTop="1" thickBot="1">
      <c r="B139" s="563" t="s">
        <v>821</v>
      </c>
      <c r="C139" s="428" t="str">
        <f>+$C$47</f>
        <v>2. Conceptualización y difusión del sentido de la movilización Social</v>
      </c>
      <c r="D139" s="516">
        <f t="shared" si="12"/>
        <v>49660000</v>
      </c>
      <c r="E139" s="352">
        <f t="shared" si="12"/>
        <v>15000000</v>
      </c>
      <c r="F139" s="351">
        <f t="shared" si="12"/>
        <v>0</v>
      </c>
      <c r="G139" s="352">
        <f t="shared" si="12"/>
        <v>0</v>
      </c>
      <c r="H139" s="351">
        <f t="shared" si="12"/>
        <v>0</v>
      </c>
      <c r="I139" s="352">
        <f t="shared" si="12"/>
        <v>0</v>
      </c>
      <c r="J139" s="351">
        <f t="shared" si="12"/>
        <v>0</v>
      </c>
      <c r="K139" s="352">
        <f t="shared" si="12"/>
        <v>0</v>
      </c>
      <c r="L139" s="351">
        <f t="shared" si="12"/>
        <v>0</v>
      </c>
      <c r="M139" s="352">
        <f t="shared" si="12"/>
        <v>0</v>
      </c>
      <c r="N139" s="351">
        <f t="shared" si="13"/>
        <v>0</v>
      </c>
      <c r="O139" s="352">
        <f t="shared" si="13"/>
        <v>0</v>
      </c>
      <c r="P139" s="351">
        <f t="shared" si="13"/>
        <v>0</v>
      </c>
      <c r="Q139" s="352">
        <f t="shared" si="13"/>
        <v>0</v>
      </c>
      <c r="R139" s="351">
        <f t="shared" si="13"/>
        <v>0</v>
      </c>
      <c r="S139" s="352">
        <f t="shared" si="13"/>
        <v>0</v>
      </c>
      <c r="T139" s="351">
        <f t="shared" si="13"/>
        <v>0</v>
      </c>
      <c r="U139" s="352">
        <f t="shared" si="13"/>
        <v>0</v>
      </c>
      <c r="V139" s="351">
        <f t="shared" si="13"/>
        <v>0</v>
      </c>
      <c r="W139" s="352">
        <f t="shared" si="13"/>
        <v>0</v>
      </c>
      <c r="X139" s="351">
        <f t="shared" si="14"/>
        <v>0</v>
      </c>
      <c r="Y139" s="352">
        <f t="shared" si="14"/>
        <v>0</v>
      </c>
      <c r="Z139" s="351">
        <f t="shared" si="14"/>
        <v>0</v>
      </c>
      <c r="AA139" s="352">
        <f t="shared" si="14"/>
        <v>0</v>
      </c>
      <c r="AB139" s="351">
        <f t="shared" si="14"/>
        <v>0</v>
      </c>
      <c r="AC139" s="352">
        <f t="shared" si="14"/>
        <v>0</v>
      </c>
      <c r="AD139" s="351">
        <f t="shared" si="14"/>
        <v>0</v>
      </c>
      <c r="AE139" s="353">
        <f t="shared" si="14"/>
        <v>0</v>
      </c>
      <c r="AF139" s="355">
        <f t="shared" si="14"/>
        <v>49660000</v>
      </c>
      <c r="AG139" s="356">
        <f t="shared" si="14"/>
        <v>15000000</v>
      </c>
      <c r="AH139" s="345">
        <f t="shared" ref="AH139:AH143" si="15">+AF139+AG139</f>
        <v>64660000</v>
      </c>
    </row>
    <row r="140" spans="2:37" ht="34.5" customHeight="1" outlineLevel="1" thickTop="1" thickBot="1">
      <c r="B140" s="563" t="s">
        <v>822</v>
      </c>
      <c r="C140" s="428" t="str">
        <f>+$C$69</f>
        <v>3. Generación y Gestión de acuerdos de trabajo - Políticas Públicas gestionadas, proyectos estructurales y de alto impacto </v>
      </c>
      <c r="D140" s="516">
        <f t="shared" si="12"/>
        <v>41660000</v>
      </c>
      <c r="E140" s="352">
        <f t="shared" si="12"/>
        <v>46000000</v>
      </c>
      <c r="F140" s="351">
        <f t="shared" si="12"/>
        <v>0</v>
      </c>
      <c r="G140" s="352">
        <f t="shared" si="12"/>
        <v>0</v>
      </c>
      <c r="H140" s="351">
        <f t="shared" si="12"/>
        <v>0</v>
      </c>
      <c r="I140" s="352">
        <f t="shared" si="12"/>
        <v>0</v>
      </c>
      <c r="J140" s="351">
        <f t="shared" si="12"/>
        <v>0</v>
      </c>
      <c r="K140" s="352">
        <f t="shared" si="12"/>
        <v>0</v>
      </c>
      <c r="L140" s="351">
        <f t="shared" si="12"/>
        <v>0</v>
      </c>
      <c r="M140" s="352">
        <f t="shared" si="12"/>
        <v>0</v>
      </c>
      <c r="N140" s="351">
        <f t="shared" si="13"/>
        <v>0</v>
      </c>
      <c r="O140" s="352">
        <f t="shared" si="13"/>
        <v>0</v>
      </c>
      <c r="P140" s="351">
        <f t="shared" si="13"/>
        <v>0</v>
      </c>
      <c r="Q140" s="352">
        <f t="shared" si="13"/>
        <v>0</v>
      </c>
      <c r="R140" s="351">
        <f t="shared" si="13"/>
        <v>0</v>
      </c>
      <c r="S140" s="352">
        <f t="shared" si="13"/>
        <v>0</v>
      </c>
      <c r="T140" s="351">
        <f t="shared" si="13"/>
        <v>0</v>
      </c>
      <c r="U140" s="352">
        <f t="shared" si="13"/>
        <v>0</v>
      </c>
      <c r="V140" s="351">
        <f t="shared" si="13"/>
        <v>0</v>
      </c>
      <c r="W140" s="352">
        <f t="shared" si="13"/>
        <v>0</v>
      </c>
      <c r="X140" s="351">
        <f t="shared" si="14"/>
        <v>0</v>
      </c>
      <c r="Y140" s="352">
        <f t="shared" si="14"/>
        <v>0</v>
      </c>
      <c r="Z140" s="351">
        <f t="shared" si="14"/>
        <v>0</v>
      </c>
      <c r="AA140" s="352">
        <f t="shared" si="14"/>
        <v>0</v>
      </c>
      <c r="AB140" s="351">
        <f t="shared" si="14"/>
        <v>0</v>
      </c>
      <c r="AC140" s="352">
        <f t="shared" si="14"/>
        <v>0</v>
      </c>
      <c r="AD140" s="351">
        <f t="shared" si="14"/>
        <v>0</v>
      </c>
      <c r="AE140" s="353">
        <f t="shared" si="14"/>
        <v>0</v>
      </c>
      <c r="AF140" s="355">
        <f t="shared" si="14"/>
        <v>41660000</v>
      </c>
      <c r="AG140" s="356">
        <f t="shared" si="14"/>
        <v>46000000</v>
      </c>
      <c r="AH140" s="345">
        <f t="shared" si="15"/>
        <v>87660000</v>
      </c>
    </row>
    <row r="141" spans="2:37" ht="24.75" customHeight="1" outlineLevel="1" thickTop="1" thickBot="1">
      <c r="B141" s="563" t="s">
        <v>823</v>
      </c>
      <c r="C141" s="428" t="str">
        <f>+$C$91</f>
        <v>4. Red de Nodos de Innovación, Ciencia y Tecnología</v>
      </c>
      <c r="D141" s="516">
        <f t="shared" si="12"/>
        <v>14025000</v>
      </c>
      <c r="E141" s="352">
        <f t="shared" si="12"/>
        <v>51000000</v>
      </c>
      <c r="F141" s="351">
        <f t="shared" si="12"/>
        <v>0</v>
      </c>
      <c r="G141" s="352">
        <f t="shared" si="12"/>
        <v>0</v>
      </c>
      <c r="H141" s="351">
        <f t="shared" si="12"/>
        <v>0</v>
      </c>
      <c r="I141" s="352">
        <f t="shared" si="12"/>
        <v>0</v>
      </c>
      <c r="J141" s="351">
        <f t="shared" si="12"/>
        <v>0</v>
      </c>
      <c r="K141" s="352">
        <f t="shared" si="12"/>
        <v>0</v>
      </c>
      <c r="L141" s="351">
        <f t="shared" si="12"/>
        <v>0</v>
      </c>
      <c r="M141" s="352">
        <f t="shared" si="12"/>
        <v>0</v>
      </c>
      <c r="N141" s="351">
        <f t="shared" si="13"/>
        <v>0</v>
      </c>
      <c r="O141" s="352">
        <f t="shared" si="13"/>
        <v>0</v>
      </c>
      <c r="P141" s="351">
        <f t="shared" si="13"/>
        <v>0</v>
      </c>
      <c r="Q141" s="352">
        <f t="shared" si="13"/>
        <v>0</v>
      </c>
      <c r="R141" s="351">
        <f t="shared" si="13"/>
        <v>0</v>
      </c>
      <c r="S141" s="352">
        <f t="shared" si="13"/>
        <v>0</v>
      </c>
      <c r="T141" s="351">
        <f t="shared" si="13"/>
        <v>0</v>
      </c>
      <c r="U141" s="352">
        <f t="shared" si="13"/>
        <v>0</v>
      </c>
      <c r="V141" s="351">
        <f t="shared" si="13"/>
        <v>0</v>
      </c>
      <c r="W141" s="352">
        <f t="shared" si="13"/>
        <v>0</v>
      </c>
      <c r="X141" s="351">
        <f t="shared" si="14"/>
        <v>0</v>
      </c>
      <c r="Y141" s="352">
        <f t="shared" si="14"/>
        <v>0</v>
      </c>
      <c r="Z141" s="351">
        <f t="shared" si="14"/>
        <v>0</v>
      </c>
      <c r="AA141" s="352">
        <f t="shared" si="14"/>
        <v>0</v>
      </c>
      <c r="AB141" s="351">
        <f t="shared" si="14"/>
        <v>0</v>
      </c>
      <c r="AC141" s="352">
        <f t="shared" si="14"/>
        <v>0</v>
      </c>
      <c r="AD141" s="351">
        <f t="shared" si="14"/>
        <v>0</v>
      </c>
      <c r="AE141" s="353">
        <f t="shared" si="14"/>
        <v>0</v>
      </c>
      <c r="AF141" s="355">
        <f t="shared" si="14"/>
        <v>14025000</v>
      </c>
      <c r="AG141" s="356">
        <f t="shared" si="14"/>
        <v>51000000</v>
      </c>
      <c r="AH141" s="345">
        <f t="shared" si="15"/>
        <v>65025000</v>
      </c>
    </row>
    <row r="142" spans="2:37" ht="4.5" customHeight="1" outlineLevel="1" thickTop="1" thickBot="1">
      <c r="B142" s="372"/>
      <c r="C142" s="421"/>
      <c r="D142" s="517" t="str">
        <f t="shared" ref="D142:AG142" si="16">IF(SUM(D138:D141)=D143,"","Revisar Fórmula")</f>
        <v/>
      </c>
      <c r="E142" s="354" t="str">
        <f t="shared" si="16"/>
        <v/>
      </c>
      <c r="F142" s="354" t="str">
        <f t="shared" si="16"/>
        <v/>
      </c>
      <c r="G142" s="354" t="str">
        <f t="shared" si="16"/>
        <v/>
      </c>
      <c r="H142" s="354" t="str">
        <f t="shared" si="16"/>
        <v/>
      </c>
      <c r="I142" s="354" t="str">
        <f t="shared" si="16"/>
        <v/>
      </c>
      <c r="J142" s="354" t="str">
        <f t="shared" si="16"/>
        <v/>
      </c>
      <c r="K142" s="354" t="str">
        <f t="shared" si="16"/>
        <v/>
      </c>
      <c r="L142" s="354" t="str">
        <f t="shared" si="16"/>
        <v/>
      </c>
      <c r="M142" s="354" t="str">
        <f t="shared" si="16"/>
        <v/>
      </c>
      <c r="N142" s="354" t="str">
        <f t="shared" si="16"/>
        <v/>
      </c>
      <c r="O142" s="354" t="str">
        <f t="shared" si="16"/>
        <v/>
      </c>
      <c r="P142" s="354" t="str">
        <f t="shared" si="16"/>
        <v/>
      </c>
      <c r="Q142" s="354" t="str">
        <f t="shared" si="16"/>
        <v/>
      </c>
      <c r="R142" s="354" t="str">
        <f t="shared" si="16"/>
        <v/>
      </c>
      <c r="S142" s="354" t="str">
        <f t="shared" si="16"/>
        <v/>
      </c>
      <c r="T142" s="354" t="str">
        <f t="shared" si="16"/>
        <v/>
      </c>
      <c r="U142" s="354" t="str">
        <f t="shared" si="16"/>
        <v/>
      </c>
      <c r="V142" s="354" t="str">
        <f t="shared" si="16"/>
        <v/>
      </c>
      <c r="W142" s="354" t="str">
        <f t="shared" si="16"/>
        <v/>
      </c>
      <c r="X142" s="354" t="str">
        <f t="shared" si="16"/>
        <v/>
      </c>
      <c r="Y142" s="354" t="str">
        <f t="shared" si="16"/>
        <v/>
      </c>
      <c r="Z142" s="354" t="str">
        <f t="shared" si="16"/>
        <v/>
      </c>
      <c r="AA142" s="354" t="str">
        <f t="shared" si="16"/>
        <v/>
      </c>
      <c r="AB142" s="354" t="str">
        <f t="shared" si="16"/>
        <v/>
      </c>
      <c r="AC142" s="354" t="str">
        <f t="shared" si="16"/>
        <v/>
      </c>
      <c r="AD142" s="354" t="str">
        <f t="shared" si="16"/>
        <v/>
      </c>
      <c r="AE142" s="354" t="str">
        <f t="shared" si="16"/>
        <v/>
      </c>
      <c r="AF142" s="590" t="str">
        <f t="shared" si="16"/>
        <v/>
      </c>
      <c r="AG142" s="591" t="str">
        <f t="shared" si="16"/>
        <v/>
      </c>
      <c r="AH142" s="592"/>
      <c r="AI142" s="354"/>
      <c r="AJ142" s="354"/>
    </row>
    <row r="143" spans="2:37" ht="16.5" customHeight="1" outlineLevel="1" thickTop="1" thickBot="1">
      <c r="B143" s="938" t="s">
        <v>831</v>
      </c>
      <c r="C143" s="939"/>
      <c r="D143" s="514">
        <f t="shared" ref="D143:AG143" si="17">+D25+D47+D69+D91+D113</f>
        <v>130255000</v>
      </c>
      <c r="E143" s="356">
        <f t="shared" si="17"/>
        <v>112000000</v>
      </c>
      <c r="F143" s="355">
        <f t="shared" si="17"/>
        <v>0</v>
      </c>
      <c r="G143" s="356">
        <f t="shared" si="17"/>
        <v>0</v>
      </c>
      <c r="H143" s="355">
        <f t="shared" si="17"/>
        <v>0</v>
      </c>
      <c r="I143" s="356">
        <f t="shared" si="17"/>
        <v>0</v>
      </c>
      <c r="J143" s="355">
        <f t="shared" si="17"/>
        <v>0</v>
      </c>
      <c r="K143" s="356">
        <f t="shared" si="17"/>
        <v>0</v>
      </c>
      <c r="L143" s="355">
        <f t="shared" si="17"/>
        <v>0</v>
      </c>
      <c r="M143" s="356">
        <f t="shared" si="17"/>
        <v>0</v>
      </c>
      <c r="N143" s="355">
        <f t="shared" si="17"/>
        <v>0</v>
      </c>
      <c r="O143" s="356">
        <f t="shared" si="17"/>
        <v>0</v>
      </c>
      <c r="P143" s="355">
        <f t="shared" si="17"/>
        <v>0</v>
      </c>
      <c r="Q143" s="356">
        <f t="shared" si="17"/>
        <v>0</v>
      </c>
      <c r="R143" s="355">
        <f t="shared" si="17"/>
        <v>0</v>
      </c>
      <c r="S143" s="356">
        <f t="shared" si="17"/>
        <v>0</v>
      </c>
      <c r="T143" s="355">
        <f t="shared" si="17"/>
        <v>0</v>
      </c>
      <c r="U143" s="356">
        <f t="shared" si="17"/>
        <v>0</v>
      </c>
      <c r="V143" s="355">
        <f t="shared" si="17"/>
        <v>0</v>
      </c>
      <c r="W143" s="356">
        <f t="shared" si="17"/>
        <v>0</v>
      </c>
      <c r="X143" s="355">
        <f t="shared" si="17"/>
        <v>0</v>
      </c>
      <c r="Y143" s="356">
        <f t="shared" si="17"/>
        <v>0</v>
      </c>
      <c r="Z143" s="355">
        <f t="shared" si="17"/>
        <v>0</v>
      </c>
      <c r="AA143" s="356">
        <f t="shared" si="17"/>
        <v>0</v>
      </c>
      <c r="AB143" s="355">
        <f t="shared" si="17"/>
        <v>0</v>
      </c>
      <c r="AC143" s="356">
        <f t="shared" si="17"/>
        <v>0</v>
      </c>
      <c r="AD143" s="355">
        <f t="shared" si="17"/>
        <v>0</v>
      </c>
      <c r="AE143" s="357">
        <f t="shared" si="17"/>
        <v>0</v>
      </c>
      <c r="AF143" s="377">
        <f t="shared" si="17"/>
        <v>130255000</v>
      </c>
      <c r="AG143" s="593">
        <f t="shared" si="17"/>
        <v>112000000</v>
      </c>
      <c r="AH143" s="431">
        <f t="shared" si="15"/>
        <v>242255000</v>
      </c>
    </row>
    <row r="144" spans="2:37" ht="4.5" customHeight="1" outlineLevel="1" thickTop="1" thickBot="1">
      <c r="P144" s="367"/>
      <c r="Q144" s="367"/>
      <c r="R144" s="367"/>
      <c r="S144" s="367"/>
      <c r="T144" s="367"/>
      <c r="U144" s="367"/>
      <c r="V144" s="367"/>
    </row>
    <row r="145" spans="2:34" ht="16.5" customHeight="1" outlineLevel="1" thickTop="1" thickBot="1">
      <c r="B145" s="926" t="s">
        <v>827</v>
      </c>
      <c r="C145" s="927" t="s">
        <v>826</v>
      </c>
      <c r="D145" s="513" t="s">
        <v>832</v>
      </c>
      <c r="E145" s="349" t="s">
        <v>833</v>
      </c>
      <c r="F145" s="348" t="s">
        <v>832</v>
      </c>
      <c r="G145" s="349" t="s">
        <v>833</v>
      </c>
      <c r="H145" s="348" t="s">
        <v>832</v>
      </c>
      <c r="I145" s="349" t="s">
        <v>833</v>
      </c>
      <c r="J145" s="348" t="s">
        <v>832</v>
      </c>
      <c r="K145" s="349" t="s">
        <v>833</v>
      </c>
      <c r="L145" s="348" t="s">
        <v>832</v>
      </c>
      <c r="M145" s="349" t="s">
        <v>833</v>
      </c>
      <c r="N145" s="348" t="s">
        <v>832</v>
      </c>
      <c r="O145" s="349" t="s">
        <v>833</v>
      </c>
      <c r="P145" s="348" t="s">
        <v>832</v>
      </c>
      <c r="Q145" s="349" t="s">
        <v>833</v>
      </c>
      <c r="R145" s="348" t="s">
        <v>832</v>
      </c>
      <c r="S145" s="349" t="s">
        <v>833</v>
      </c>
      <c r="T145" s="348" t="s">
        <v>832</v>
      </c>
      <c r="U145" s="349" t="s">
        <v>833</v>
      </c>
      <c r="V145" s="348" t="s">
        <v>832</v>
      </c>
      <c r="W145" s="349" t="s">
        <v>833</v>
      </c>
      <c r="X145" s="348" t="s">
        <v>832</v>
      </c>
      <c r="Y145" s="349" t="s">
        <v>833</v>
      </c>
      <c r="Z145" s="348" t="s">
        <v>832</v>
      </c>
      <c r="AA145" s="349" t="s">
        <v>833</v>
      </c>
      <c r="AB145" s="348" t="s">
        <v>832</v>
      </c>
      <c r="AC145" s="349" t="s">
        <v>833</v>
      </c>
      <c r="AD145" s="348" t="s">
        <v>832</v>
      </c>
      <c r="AE145" s="349" t="s">
        <v>833</v>
      </c>
      <c r="AF145" s="919" t="s">
        <v>835</v>
      </c>
      <c r="AG145" s="920"/>
      <c r="AH145" s="921"/>
    </row>
    <row r="146" spans="2:34" ht="36" customHeight="1" outlineLevel="1" thickTop="1" thickBot="1">
      <c r="B146" s="563" t="s">
        <v>820</v>
      </c>
      <c r="C146" s="428" t="str">
        <f>+$C$25</f>
        <v>1. RUN - Red Risaralda Universitaria  - Clúster de Educación Superior</v>
      </c>
      <c r="D146" s="516">
        <f t="shared" ref="D146:AE146" si="18">+D138*(1+$E$300)</f>
        <v>25657300</v>
      </c>
      <c r="E146" s="352">
        <f t="shared" si="18"/>
        <v>0</v>
      </c>
      <c r="F146" s="351">
        <f t="shared" si="18"/>
        <v>0</v>
      </c>
      <c r="G146" s="352">
        <f t="shared" si="18"/>
        <v>0</v>
      </c>
      <c r="H146" s="351">
        <f t="shared" si="18"/>
        <v>0</v>
      </c>
      <c r="I146" s="352">
        <f t="shared" si="18"/>
        <v>0</v>
      </c>
      <c r="J146" s="351">
        <f t="shared" si="18"/>
        <v>0</v>
      </c>
      <c r="K146" s="352">
        <f t="shared" si="18"/>
        <v>0</v>
      </c>
      <c r="L146" s="351">
        <f t="shared" si="18"/>
        <v>0</v>
      </c>
      <c r="M146" s="352">
        <f t="shared" si="18"/>
        <v>0</v>
      </c>
      <c r="N146" s="351">
        <f t="shared" si="18"/>
        <v>0</v>
      </c>
      <c r="O146" s="352">
        <f t="shared" si="18"/>
        <v>0</v>
      </c>
      <c r="P146" s="351">
        <f t="shared" si="18"/>
        <v>0</v>
      </c>
      <c r="Q146" s="352">
        <f t="shared" si="18"/>
        <v>0</v>
      </c>
      <c r="R146" s="351">
        <f t="shared" si="18"/>
        <v>0</v>
      </c>
      <c r="S146" s="352">
        <f t="shared" si="18"/>
        <v>0</v>
      </c>
      <c r="T146" s="351">
        <f t="shared" si="18"/>
        <v>0</v>
      </c>
      <c r="U146" s="352">
        <f t="shared" si="18"/>
        <v>0</v>
      </c>
      <c r="V146" s="351">
        <f t="shared" si="18"/>
        <v>0</v>
      </c>
      <c r="W146" s="352">
        <f t="shared" si="18"/>
        <v>0</v>
      </c>
      <c r="X146" s="351">
        <f t="shared" si="18"/>
        <v>0</v>
      </c>
      <c r="Y146" s="352">
        <f t="shared" si="18"/>
        <v>0</v>
      </c>
      <c r="Z146" s="351">
        <f t="shared" si="18"/>
        <v>0</v>
      </c>
      <c r="AA146" s="352">
        <f t="shared" si="18"/>
        <v>0</v>
      </c>
      <c r="AB146" s="351">
        <f t="shared" si="18"/>
        <v>0</v>
      </c>
      <c r="AC146" s="352">
        <f t="shared" si="18"/>
        <v>0</v>
      </c>
      <c r="AD146" s="351">
        <f t="shared" si="18"/>
        <v>0</v>
      </c>
      <c r="AE146" s="352">
        <f t="shared" si="18"/>
        <v>0</v>
      </c>
      <c r="AF146" s="355">
        <f>SUMIF($D$137:$AE$137,AF$137,$D146:$AE146)</f>
        <v>25657300</v>
      </c>
      <c r="AG146" s="356">
        <f>SUMIF($D$137:$AE$137,AG$137,$D146:$AE146)</f>
        <v>0</v>
      </c>
      <c r="AH146" s="345">
        <f>+AF146+AG146</f>
        <v>25657300</v>
      </c>
    </row>
    <row r="147" spans="2:34" ht="37.5" customHeight="1" outlineLevel="1" thickTop="1" thickBot="1">
      <c r="B147" s="563" t="s">
        <v>821</v>
      </c>
      <c r="C147" s="428" t="str">
        <f>+$C$47</f>
        <v>2. Conceptualización y difusión del sentido de la movilización Social</v>
      </c>
      <c r="D147" s="516">
        <f t="shared" ref="D147:AE147" si="19">+D139*(1+$E$300)</f>
        <v>51149800</v>
      </c>
      <c r="E147" s="352">
        <f t="shared" si="19"/>
        <v>15450000</v>
      </c>
      <c r="F147" s="351">
        <f t="shared" si="19"/>
        <v>0</v>
      </c>
      <c r="G147" s="352">
        <f t="shared" si="19"/>
        <v>0</v>
      </c>
      <c r="H147" s="351">
        <f t="shared" si="19"/>
        <v>0</v>
      </c>
      <c r="I147" s="352">
        <f t="shared" si="19"/>
        <v>0</v>
      </c>
      <c r="J147" s="351">
        <f t="shared" si="19"/>
        <v>0</v>
      </c>
      <c r="K147" s="352">
        <f t="shared" si="19"/>
        <v>0</v>
      </c>
      <c r="L147" s="351">
        <f t="shared" si="19"/>
        <v>0</v>
      </c>
      <c r="M147" s="352">
        <f t="shared" si="19"/>
        <v>0</v>
      </c>
      <c r="N147" s="351">
        <f t="shared" si="19"/>
        <v>0</v>
      </c>
      <c r="O147" s="352">
        <f t="shared" si="19"/>
        <v>0</v>
      </c>
      <c r="P147" s="351">
        <f t="shared" si="19"/>
        <v>0</v>
      </c>
      <c r="Q147" s="352">
        <f t="shared" si="19"/>
        <v>0</v>
      </c>
      <c r="R147" s="351">
        <f t="shared" si="19"/>
        <v>0</v>
      </c>
      <c r="S147" s="352">
        <f t="shared" si="19"/>
        <v>0</v>
      </c>
      <c r="T147" s="351">
        <f t="shared" si="19"/>
        <v>0</v>
      </c>
      <c r="U147" s="352">
        <f t="shared" si="19"/>
        <v>0</v>
      </c>
      <c r="V147" s="351">
        <f t="shared" si="19"/>
        <v>0</v>
      </c>
      <c r="W147" s="352">
        <f t="shared" si="19"/>
        <v>0</v>
      </c>
      <c r="X147" s="351">
        <f t="shared" si="19"/>
        <v>0</v>
      </c>
      <c r="Y147" s="352">
        <f t="shared" si="19"/>
        <v>0</v>
      </c>
      <c r="Z147" s="351">
        <f t="shared" si="19"/>
        <v>0</v>
      </c>
      <c r="AA147" s="352">
        <f t="shared" si="19"/>
        <v>0</v>
      </c>
      <c r="AB147" s="351">
        <f t="shared" si="19"/>
        <v>0</v>
      </c>
      <c r="AC147" s="352">
        <f t="shared" si="19"/>
        <v>0</v>
      </c>
      <c r="AD147" s="351">
        <f t="shared" si="19"/>
        <v>0</v>
      </c>
      <c r="AE147" s="352">
        <f t="shared" si="19"/>
        <v>0</v>
      </c>
      <c r="AF147" s="355">
        <f t="shared" ref="AF147:AG149" si="20">SUMIF($D$137:$AE$137,AF$137,$D147:$AE147)</f>
        <v>51149800</v>
      </c>
      <c r="AG147" s="356">
        <f t="shared" si="20"/>
        <v>15450000</v>
      </c>
      <c r="AH147" s="345">
        <f t="shared" ref="AH147:AH151" si="21">+AF147+AG147</f>
        <v>66599800</v>
      </c>
    </row>
    <row r="148" spans="2:34" ht="40.5" customHeight="1" outlineLevel="1" thickTop="1" thickBot="1">
      <c r="B148" s="563" t="s">
        <v>822</v>
      </c>
      <c r="C148" s="428" t="str">
        <f>+$C$69</f>
        <v>3. Generación y Gestión de acuerdos de trabajo - Políticas Públicas gestionadas, proyectos estructurales y de alto impacto </v>
      </c>
      <c r="D148" s="516">
        <f t="shared" ref="D148:AE148" si="22">+D140*(1+$E$300)</f>
        <v>42909800</v>
      </c>
      <c r="E148" s="352">
        <f t="shared" si="22"/>
        <v>47380000</v>
      </c>
      <c r="F148" s="351">
        <f t="shared" si="22"/>
        <v>0</v>
      </c>
      <c r="G148" s="352">
        <f t="shared" si="22"/>
        <v>0</v>
      </c>
      <c r="H148" s="351">
        <f t="shared" si="22"/>
        <v>0</v>
      </c>
      <c r="I148" s="352">
        <f t="shared" si="22"/>
        <v>0</v>
      </c>
      <c r="J148" s="351">
        <f t="shared" si="22"/>
        <v>0</v>
      </c>
      <c r="K148" s="352">
        <f t="shared" si="22"/>
        <v>0</v>
      </c>
      <c r="L148" s="351">
        <f t="shared" si="22"/>
        <v>0</v>
      </c>
      <c r="M148" s="352">
        <f t="shared" si="22"/>
        <v>0</v>
      </c>
      <c r="N148" s="351">
        <f t="shared" si="22"/>
        <v>0</v>
      </c>
      <c r="O148" s="352">
        <f t="shared" si="22"/>
        <v>0</v>
      </c>
      <c r="P148" s="351">
        <f t="shared" si="22"/>
        <v>0</v>
      </c>
      <c r="Q148" s="352">
        <f t="shared" si="22"/>
        <v>0</v>
      </c>
      <c r="R148" s="351">
        <f t="shared" si="22"/>
        <v>0</v>
      </c>
      <c r="S148" s="352">
        <f t="shared" si="22"/>
        <v>0</v>
      </c>
      <c r="T148" s="351">
        <f t="shared" si="22"/>
        <v>0</v>
      </c>
      <c r="U148" s="352">
        <f t="shared" si="22"/>
        <v>0</v>
      </c>
      <c r="V148" s="351">
        <f t="shared" si="22"/>
        <v>0</v>
      </c>
      <c r="W148" s="352">
        <f t="shared" si="22"/>
        <v>0</v>
      </c>
      <c r="X148" s="351">
        <f t="shared" si="22"/>
        <v>0</v>
      </c>
      <c r="Y148" s="352">
        <f t="shared" si="22"/>
        <v>0</v>
      </c>
      <c r="Z148" s="351">
        <f t="shared" si="22"/>
        <v>0</v>
      </c>
      <c r="AA148" s="352">
        <f t="shared" si="22"/>
        <v>0</v>
      </c>
      <c r="AB148" s="351">
        <f t="shared" si="22"/>
        <v>0</v>
      </c>
      <c r="AC148" s="352">
        <f t="shared" si="22"/>
        <v>0</v>
      </c>
      <c r="AD148" s="351">
        <f t="shared" si="22"/>
        <v>0</v>
      </c>
      <c r="AE148" s="352">
        <f t="shared" si="22"/>
        <v>0</v>
      </c>
      <c r="AF148" s="355">
        <f t="shared" si="20"/>
        <v>42909800</v>
      </c>
      <c r="AG148" s="356">
        <f t="shared" si="20"/>
        <v>47380000</v>
      </c>
      <c r="AH148" s="345">
        <f t="shared" si="21"/>
        <v>90289800</v>
      </c>
    </row>
    <row r="149" spans="2:34" ht="30.75" customHeight="1" outlineLevel="1" thickTop="1" thickBot="1">
      <c r="B149" s="563" t="s">
        <v>823</v>
      </c>
      <c r="C149" s="428" t="str">
        <f>+$C$91</f>
        <v>4. Red de Nodos de Innovación, Ciencia y Tecnología</v>
      </c>
      <c r="D149" s="516">
        <f t="shared" ref="D149:AE149" si="23">+D141*(1+$E$300)</f>
        <v>14445750</v>
      </c>
      <c r="E149" s="352">
        <f t="shared" si="23"/>
        <v>52530000</v>
      </c>
      <c r="F149" s="351">
        <f t="shared" si="23"/>
        <v>0</v>
      </c>
      <c r="G149" s="352">
        <f t="shared" si="23"/>
        <v>0</v>
      </c>
      <c r="H149" s="351">
        <f t="shared" si="23"/>
        <v>0</v>
      </c>
      <c r="I149" s="352">
        <f t="shared" si="23"/>
        <v>0</v>
      </c>
      <c r="J149" s="351">
        <f t="shared" si="23"/>
        <v>0</v>
      </c>
      <c r="K149" s="352">
        <f t="shared" si="23"/>
        <v>0</v>
      </c>
      <c r="L149" s="351">
        <f t="shared" si="23"/>
        <v>0</v>
      </c>
      <c r="M149" s="352">
        <f t="shared" si="23"/>
        <v>0</v>
      </c>
      <c r="N149" s="351">
        <f t="shared" si="23"/>
        <v>0</v>
      </c>
      <c r="O149" s="352">
        <f t="shared" si="23"/>
        <v>0</v>
      </c>
      <c r="P149" s="351">
        <f t="shared" si="23"/>
        <v>0</v>
      </c>
      <c r="Q149" s="352">
        <f t="shared" si="23"/>
        <v>0</v>
      </c>
      <c r="R149" s="351">
        <f t="shared" si="23"/>
        <v>0</v>
      </c>
      <c r="S149" s="352">
        <f t="shared" si="23"/>
        <v>0</v>
      </c>
      <c r="T149" s="351">
        <f t="shared" si="23"/>
        <v>0</v>
      </c>
      <c r="U149" s="352">
        <f t="shared" si="23"/>
        <v>0</v>
      </c>
      <c r="V149" s="351">
        <f t="shared" si="23"/>
        <v>0</v>
      </c>
      <c r="W149" s="352">
        <f t="shared" si="23"/>
        <v>0</v>
      </c>
      <c r="X149" s="351">
        <f t="shared" si="23"/>
        <v>0</v>
      </c>
      <c r="Y149" s="352">
        <f t="shared" si="23"/>
        <v>0</v>
      </c>
      <c r="Z149" s="351">
        <f t="shared" si="23"/>
        <v>0</v>
      </c>
      <c r="AA149" s="352">
        <f t="shared" si="23"/>
        <v>0</v>
      </c>
      <c r="AB149" s="351">
        <f t="shared" si="23"/>
        <v>0</v>
      </c>
      <c r="AC149" s="352">
        <f t="shared" si="23"/>
        <v>0</v>
      </c>
      <c r="AD149" s="351">
        <f t="shared" si="23"/>
        <v>0</v>
      </c>
      <c r="AE149" s="352">
        <f t="shared" si="23"/>
        <v>0</v>
      </c>
      <c r="AF149" s="355">
        <f t="shared" si="20"/>
        <v>14445750</v>
      </c>
      <c r="AG149" s="356">
        <f t="shared" si="20"/>
        <v>52530000</v>
      </c>
      <c r="AH149" s="345">
        <f t="shared" si="21"/>
        <v>66975750</v>
      </c>
    </row>
    <row r="150" spans="2:34" ht="4.5" customHeight="1" outlineLevel="1" thickTop="1" thickBot="1">
      <c r="B150" s="372"/>
      <c r="C150" s="421"/>
      <c r="D150" s="517"/>
      <c r="E150" s="354"/>
      <c r="F150" s="354"/>
      <c r="G150" s="354"/>
      <c r="H150" s="354"/>
      <c r="I150" s="354"/>
      <c r="J150" s="354"/>
      <c r="K150" s="354"/>
      <c r="L150" s="354"/>
      <c r="M150" s="354"/>
      <c r="N150" s="354"/>
      <c r="O150" s="354"/>
      <c r="P150" s="354"/>
      <c r="Q150" s="354"/>
      <c r="R150" s="354"/>
      <c r="S150" s="354"/>
      <c r="T150" s="354"/>
      <c r="U150" s="354"/>
      <c r="V150" s="354"/>
      <c r="W150" s="354"/>
      <c r="X150" s="354"/>
      <c r="Y150" s="354"/>
      <c r="Z150" s="354"/>
      <c r="AA150" s="354"/>
      <c r="AB150" s="354"/>
      <c r="AC150" s="354"/>
      <c r="AD150" s="354"/>
      <c r="AE150" s="354"/>
      <c r="AF150" s="590"/>
      <c r="AG150" s="591"/>
      <c r="AH150" s="592">
        <f t="shared" si="21"/>
        <v>0</v>
      </c>
    </row>
    <row r="151" spans="2:34" ht="16.5" customHeight="1" outlineLevel="1" thickTop="1" thickBot="1">
      <c r="B151" s="938" t="s">
        <v>831</v>
      </c>
      <c r="C151" s="939"/>
      <c r="D151" s="514">
        <f t="shared" ref="D151:AG151" si="24">SUM(D146:D149)</f>
        <v>134162650</v>
      </c>
      <c r="E151" s="356">
        <f t="shared" si="24"/>
        <v>115360000</v>
      </c>
      <c r="F151" s="355">
        <f t="shared" si="24"/>
        <v>0</v>
      </c>
      <c r="G151" s="356">
        <f t="shared" si="24"/>
        <v>0</v>
      </c>
      <c r="H151" s="355">
        <f t="shared" si="24"/>
        <v>0</v>
      </c>
      <c r="I151" s="356">
        <f t="shared" si="24"/>
        <v>0</v>
      </c>
      <c r="J151" s="355">
        <f t="shared" si="24"/>
        <v>0</v>
      </c>
      <c r="K151" s="356">
        <f t="shared" si="24"/>
        <v>0</v>
      </c>
      <c r="L151" s="355">
        <f t="shared" si="24"/>
        <v>0</v>
      </c>
      <c r="M151" s="356">
        <f t="shared" si="24"/>
        <v>0</v>
      </c>
      <c r="N151" s="355">
        <f t="shared" si="24"/>
        <v>0</v>
      </c>
      <c r="O151" s="356">
        <f t="shared" si="24"/>
        <v>0</v>
      </c>
      <c r="P151" s="355">
        <f t="shared" si="24"/>
        <v>0</v>
      </c>
      <c r="Q151" s="356">
        <f t="shared" si="24"/>
        <v>0</v>
      </c>
      <c r="R151" s="355">
        <f t="shared" si="24"/>
        <v>0</v>
      </c>
      <c r="S151" s="356">
        <f t="shared" si="24"/>
        <v>0</v>
      </c>
      <c r="T151" s="355">
        <f t="shared" si="24"/>
        <v>0</v>
      </c>
      <c r="U151" s="356">
        <f t="shared" si="24"/>
        <v>0</v>
      </c>
      <c r="V151" s="355">
        <f t="shared" si="24"/>
        <v>0</v>
      </c>
      <c r="W151" s="356">
        <f t="shared" si="24"/>
        <v>0</v>
      </c>
      <c r="X151" s="355">
        <f t="shared" si="24"/>
        <v>0</v>
      </c>
      <c r="Y151" s="356">
        <f t="shared" si="24"/>
        <v>0</v>
      </c>
      <c r="Z151" s="355">
        <f t="shared" si="24"/>
        <v>0</v>
      </c>
      <c r="AA151" s="356">
        <f t="shared" si="24"/>
        <v>0</v>
      </c>
      <c r="AB151" s="355">
        <f t="shared" si="24"/>
        <v>0</v>
      </c>
      <c r="AC151" s="356">
        <f t="shared" si="24"/>
        <v>0</v>
      </c>
      <c r="AD151" s="355">
        <f t="shared" si="24"/>
        <v>0</v>
      </c>
      <c r="AE151" s="356">
        <f t="shared" si="24"/>
        <v>0</v>
      </c>
      <c r="AF151" s="377">
        <f t="shared" si="24"/>
        <v>134162650</v>
      </c>
      <c r="AG151" s="593">
        <f t="shared" si="24"/>
        <v>115360000</v>
      </c>
      <c r="AH151" s="431">
        <f t="shared" si="21"/>
        <v>249522650</v>
      </c>
    </row>
    <row r="152" spans="2:34" ht="4.5" customHeight="1" outlineLevel="1" thickTop="1" thickBot="1">
      <c r="P152" s="367"/>
      <c r="Q152" s="367"/>
      <c r="R152" s="367"/>
      <c r="S152" s="367"/>
      <c r="T152" s="367"/>
      <c r="U152" s="367"/>
      <c r="V152" s="367"/>
    </row>
    <row r="153" spans="2:34" ht="16.5" customHeight="1" outlineLevel="1" thickTop="1" thickBot="1">
      <c r="B153" s="926" t="s">
        <v>828</v>
      </c>
      <c r="C153" s="927" t="s">
        <v>826</v>
      </c>
      <c r="D153" s="513" t="s">
        <v>832</v>
      </c>
      <c r="E153" s="349" t="s">
        <v>833</v>
      </c>
      <c r="F153" s="348" t="s">
        <v>832</v>
      </c>
      <c r="G153" s="349" t="s">
        <v>833</v>
      </c>
      <c r="H153" s="348" t="s">
        <v>832</v>
      </c>
      <c r="I153" s="349" t="s">
        <v>833</v>
      </c>
      <c r="J153" s="348" t="s">
        <v>832</v>
      </c>
      <c r="K153" s="349" t="s">
        <v>833</v>
      </c>
      <c r="L153" s="348" t="s">
        <v>832</v>
      </c>
      <c r="M153" s="349" t="s">
        <v>833</v>
      </c>
      <c r="N153" s="348" t="s">
        <v>832</v>
      </c>
      <c r="O153" s="349" t="s">
        <v>833</v>
      </c>
      <c r="P153" s="348" t="s">
        <v>832</v>
      </c>
      <c r="Q153" s="349" t="s">
        <v>833</v>
      </c>
      <c r="R153" s="348" t="s">
        <v>832</v>
      </c>
      <c r="S153" s="349" t="s">
        <v>833</v>
      </c>
      <c r="T153" s="348" t="s">
        <v>832</v>
      </c>
      <c r="U153" s="349" t="s">
        <v>833</v>
      </c>
      <c r="V153" s="348" t="s">
        <v>832</v>
      </c>
      <c r="W153" s="349" t="s">
        <v>833</v>
      </c>
      <c r="X153" s="348" t="s">
        <v>832</v>
      </c>
      <c r="Y153" s="349" t="s">
        <v>833</v>
      </c>
      <c r="Z153" s="348" t="s">
        <v>832</v>
      </c>
      <c r="AA153" s="349" t="s">
        <v>833</v>
      </c>
      <c r="AB153" s="348" t="s">
        <v>832</v>
      </c>
      <c r="AC153" s="349" t="s">
        <v>833</v>
      </c>
      <c r="AD153" s="348" t="s">
        <v>832</v>
      </c>
      <c r="AE153" s="349" t="s">
        <v>833</v>
      </c>
      <c r="AF153" s="919" t="s">
        <v>836</v>
      </c>
      <c r="AG153" s="920"/>
      <c r="AH153" s="921"/>
    </row>
    <row r="154" spans="2:34" ht="28.5" customHeight="1" outlineLevel="1" thickTop="1" thickBot="1">
      <c r="B154" s="563" t="s">
        <v>820</v>
      </c>
      <c r="C154" s="428" t="str">
        <f>+$C$25</f>
        <v>1. RUN - Red Risaralda Universitaria  - Clúster de Educación Superior</v>
      </c>
      <c r="D154" s="516">
        <f t="shared" ref="D154:AE154" si="25">+D146*(1+$E$300)</f>
        <v>26427019</v>
      </c>
      <c r="E154" s="352">
        <f t="shared" si="25"/>
        <v>0</v>
      </c>
      <c r="F154" s="351">
        <f t="shared" si="25"/>
        <v>0</v>
      </c>
      <c r="G154" s="352">
        <f t="shared" si="25"/>
        <v>0</v>
      </c>
      <c r="H154" s="351">
        <f t="shared" si="25"/>
        <v>0</v>
      </c>
      <c r="I154" s="352">
        <f t="shared" si="25"/>
        <v>0</v>
      </c>
      <c r="J154" s="351">
        <f t="shared" si="25"/>
        <v>0</v>
      </c>
      <c r="K154" s="352">
        <f t="shared" si="25"/>
        <v>0</v>
      </c>
      <c r="L154" s="351">
        <f t="shared" si="25"/>
        <v>0</v>
      </c>
      <c r="M154" s="352">
        <f t="shared" si="25"/>
        <v>0</v>
      </c>
      <c r="N154" s="351">
        <f t="shared" si="25"/>
        <v>0</v>
      </c>
      <c r="O154" s="352">
        <f t="shared" si="25"/>
        <v>0</v>
      </c>
      <c r="P154" s="351">
        <f t="shared" si="25"/>
        <v>0</v>
      </c>
      <c r="Q154" s="352">
        <f t="shared" si="25"/>
        <v>0</v>
      </c>
      <c r="R154" s="351">
        <f t="shared" si="25"/>
        <v>0</v>
      </c>
      <c r="S154" s="352">
        <f t="shared" si="25"/>
        <v>0</v>
      </c>
      <c r="T154" s="351">
        <f t="shared" si="25"/>
        <v>0</v>
      </c>
      <c r="U154" s="352">
        <f t="shared" si="25"/>
        <v>0</v>
      </c>
      <c r="V154" s="351">
        <f t="shared" si="25"/>
        <v>0</v>
      </c>
      <c r="W154" s="352">
        <f t="shared" si="25"/>
        <v>0</v>
      </c>
      <c r="X154" s="351">
        <f t="shared" si="25"/>
        <v>0</v>
      </c>
      <c r="Y154" s="352">
        <f t="shared" si="25"/>
        <v>0</v>
      </c>
      <c r="Z154" s="351">
        <f t="shared" si="25"/>
        <v>0</v>
      </c>
      <c r="AA154" s="352">
        <f t="shared" si="25"/>
        <v>0</v>
      </c>
      <c r="AB154" s="351">
        <f t="shared" si="25"/>
        <v>0</v>
      </c>
      <c r="AC154" s="352">
        <f t="shared" si="25"/>
        <v>0</v>
      </c>
      <c r="AD154" s="351">
        <f t="shared" si="25"/>
        <v>0</v>
      </c>
      <c r="AE154" s="352">
        <f t="shared" si="25"/>
        <v>0</v>
      </c>
      <c r="AF154" s="355">
        <f>SUMIF($D$137:$AE$137,AF$137,$D154:$AE154)</f>
        <v>26427019</v>
      </c>
      <c r="AG154" s="356">
        <f>SUMIF($D$137:$AE$137,AG$137,$D154:$AE154)</f>
        <v>0</v>
      </c>
      <c r="AH154" s="345">
        <f>+AF154+AG154</f>
        <v>26427019</v>
      </c>
    </row>
    <row r="155" spans="2:34" ht="36" customHeight="1" outlineLevel="1" thickTop="1" thickBot="1">
      <c r="B155" s="563" t="s">
        <v>821</v>
      </c>
      <c r="C155" s="428" t="str">
        <f>+$C$47</f>
        <v>2. Conceptualización y difusión del sentido de la movilización Social</v>
      </c>
      <c r="D155" s="516">
        <f t="shared" ref="D155:AE155" si="26">+D147*(1+$E$300)</f>
        <v>52684294</v>
      </c>
      <c r="E155" s="352">
        <f t="shared" si="26"/>
        <v>15913500</v>
      </c>
      <c r="F155" s="351">
        <f t="shared" si="26"/>
        <v>0</v>
      </c>
      <c r="G155" s="352">
        <f t="shared" si="26"/>
        <v>0</v>
      </c>
      <c r="H155" s="351">
        <f t="shared" si="26"/>
        <v>0</v>
      </c>
      <c r="I155" s="352">
        <f t="shared" si="26"/>
        <v>0</v>
      </c>
      <c r="J155" s="351">
        <f t="shared" si="26"/>
        <v>0</v>
      </c>
      <c r="K155" s="352">
        <f t="shared" si="26"/>
        <v>0</v>
      </c>
      <c r="L155" s="351">
        <f t="shared" si="26"/>
        <v>0</v>
      </c>
      <c r="M155" s="352">
        <f t="shared" si="26"/>
        <v>0</v>
      </c>
      <c r="N155" s="351">
        <f t="shared" si="26"/>
        <v>0</v>
      </c>
      <c r="O155" s="352">
        <f t="shared" si="26"/>
        <v>0</v>
      </c>
      <c r="P155" s="351">
        <f t="shared" si="26"/>
        <v>0</v>
      </c>
      <c r="Q155" s="352">
        <f t="shared" si="26"/>
        <v>0</v>
      </c>
      <c r="R155" s="351">
        <f t="shared" si="26"/>
        <v>0</v>
      </c>
      <c r="S155" s="352">
        <f t="shared" si="26"/>
        <v>0</v>
      </c>
      <c r="T155" s="351">
        <f t="shared" si="26"/>
        <v>0</v>
      </c>
      <c r="U155" s="352">
        <f t="shared" si="26"/>
        <v>0</v>
      </c>
      <c r="V155" s="351">
        <f t="shared" si="26"/>
        <v>0</v>
      </c>
      <c r="W155" s="352">
        <f t="shared" si="26"/>
        <v>0</v>
      </c>
      <c r="X155" s="351">
        <f t="shared" si="26"/>
        <v>0</v>
      </c>
      <c r="Y155" s="352">
        <f t="shared" si="26"/>
        <v>0</v>
      </c>
      <c r="Z155" s="351">
        <f t="shared" si="26"/>
        <v>0</v>
      </c>
      <c r="AA155" s="352">
        <f t="shared" si="26"/>
        <v>0</v>
      </c>
      <c r="AB155" s="351">
        <f t="shared" si="26"/>
        <v>0</v>
      </c>
      <c r="AC155" s="352">
        <f t="shared" si="26"/>
        <v>0</v>
      </c>
      <c r="AD155" s="351">
        <f t="shared" si="26"/>
        <v>0</v>
      </c>
      <c r="AE155" s="352">
        <f t="shared" si="26"/>
        <v>0</v>
      </c>
      <c r="AF155" s="355">
        <f t="shared" ref="AF155:AG157" si="27">SUMIF($D$137:$AE$137,AF$137,$D155:$AE155)</f>
        <v>52684294</v>
      </c>
      <c r="AG155" s="356">
        <f t="shared" si="27"/>
        <v>15913500</v>
      </c>
      <c r="AH155" s="345">
        <f t="shared" ref="AH155:AH159" si="28">+AF155+AG155</f>
        <v>68597794</v>
      </c>
    </row>
    <row r="156" spans="2:34" ht="35.25" customHeight="1" outlineLevel="1" thickTop="1" thickBot="1">
      <c r="B156" s="563" t="s">
        <v>822</v>
      </c>
      <c r="C156" s="428" t="str">
        <f>+$C$69</f>
        <v>3. Generación y Gestión de acuerdos de trabajo - Políticas Públicas gestionadas, proyectos estructurales y de alto impacto </v>
      </c>
      <c r="D156" s="516">
        <f t="shared" ref="D156:AE156" si="29">+D148*(1+$E$300)</f>
        <v>44197094</v>
      </c>
      <c r="E156" s="352">
        <f t="shared" si="29"/>
        <v>48801400</v>
      </c>
      <c r="F156" s="351">
        <f t="shared" si="29"/>
        <v>0</v>
      </c>
      <c r="G156" s="352">
        <f t="shared" si="29"/>
        <v>0</v>
      </c>
      <c r="H156" s="351">
        <f t="shared" si="29"/>
        <v>0</v>
      </c>
      <c r="I156" s="352">
        <f t="shared" si="29"/>
        <v>0</v>
      </c>
      <c r="J156" s="351">
        <f t="shared" si="29"/>
        <v>0</v>
      </c>
      <c r="K156" s="352">
        <f t="shared" si="29"/>
        <v>0</v>
      </c>
      <c r="L156" s="351">
        <f t="shared" si="29"/>
        <v>0</v>
      </c>
      <c r="M156" s="352">
        <f t="shared" si="29"/>
        <v>0</v>
      </c>
      <c r="N156" s="351">
        <f t="shared" si="29"/>
        <v>0</v>
      </c>
      <c r="O156" s="352">
        <f t="shared" si="29"/>
        <v>0</v>
      </c>
      <c r="P156" s="351">
        <f t="shared" si="29"/>
        <v>0</v>
      </c>
      <c r="Q156" s="352">
        <f t="shared" si="29"/>
        <v>0</v>
      </c>
      <c r="R156" s="351">
        <f t="shared" si="29"/>
        <v>0</v>
      </c>
      <c r="S156" s="352">
        <f t="shared" si="29"/>
        <v>0</v>
      </c>
      <c r="T156" s="351">
        <f t="shared" si="29"/>
        <v>0</v>
      </c>
      <c r="U156" s="352">
        <f t="shared" si="29"/>
        <v>0</v>
      </c>
      <c r="V156" s="351">
        <f t="shared" si="29"/>
        <v>0</v>
      </c>
      <c r="W156" s="352">
        <f t="shared" si="29"/>
        <v>0</v>
      </c>
      <c r="X156" s="351">
        <f t="shared" si="29"/>
        <v>0</v>
      </c>
      <c r="Y156" s="352">
        <f t="shared" si="29"/>
        <v>0</v>
      </c>
      <c r="Z156" s="351">
        <f t="shared" si="29"/>
        <v>0</v>
      </c>
      <c r="AA156" s="352">
        <f t="shared" si="29"/>
        <v>0</v>
      </c>
      <c r="AB156" s="351">
        <f t="shared" si="29"/>
        <v>0</v>
      </c>
      <c r="AC156" s="352">
        <f t="shared" si="29"/>
        <v>0</v>
      </c>
      <c r="AD156" s="351">
        <f t="shared" si="29"/>
        <v>0</v>
      </c>
      <c r="AE156" s="352">
        <f t="shared" si="29"/>
        <v>0</v>
      </c>
      <c r="AF156" s="355">
        <f t="shared" si="27"/>
        <v>44197094</v>
      </c>
      <c r="AG156" s="356">
        <f t="shared" si="27"/>
        <v>48801400</v>
      </c>
      <c r="AH156" s="345">
        <f t="shared" si="28"/>
        <v>92998494</v>
      </c>
    </row>
    <row r="157" spans="2:34" ht="29.25" customHeight="1" outlineLevel="1" thickTop="1" thickBot="1">
      <c r="B157" s="563" t="s">
        <v>823</v>
      </c>
      <c r="C157" s="428" t="str">
        <f>+$C$91</f>
        <v>4. Red de Nodos de Innovación, Ciencia y Tecnología</v>
      </c>
      <c r="D157" s="516">
        <f t="shared" ref="D157:AE157" si="30">+D149*(1+$E$300)</f>
        <v>14879122.5</v>
      </c>
      <c r="E157" s="352">
        <f t="shared" si="30"/>
        <v>54105900</v>
      </c>
      <c r="F157" s="351">
        <f t="shared" si="30"/>
        <v>0</v>
      </c>
      <c r="G157" s="352">
        <f t="shared" si="30"/>
        <v>0</v>
      </c>
      <c r="H157" s="351">
        <f t="shared" si="30"/>
        <v>0</v>
      </c>
      <c r="I157" s="352">
        <f t="shared" si="30"/>
        <v>0</v>
      </c>
      <c r="J157" s="351">
        <f t="shared" si="30"/>
        <v>0</v>
      </c>
      <c r="K157" s="352">
        <f t="shared" si="30"/>
        <v>0</v>
      </c>
      <c r="L157" s="351">
        <f t="shared" si="30"/>
        <v>0</v>
      </c>
      <c r="M157" s="352">
        <f t="shared" si="30"/>
        <v>0</v>
      </c>
      <c r="N157" s="351">
        <f t="shared" si="30"/>
        <v>0</v>
      </c>
      <c r="O157" s="352">
        <f t="shared" si="30"/>
        <v>0</v>
      </c>
      <c r="P157" s="351">
        <f t="shared" si="30"/>
        <v>0</v>
      </c>
      <c r="Q157" s="352">
        <f t="shared" si="30"/>
        <v>0</v>
      </c>
      <c r="R157" s="351">
        <f t="shared" si="30"/>
        <v>0</v>
      </c>
      <c r="S157" s="352">
        <f t="shared" si="30"/>
        <v>0</v>
      </c>
      <c r="T157" s="351">
        <f t="shared" si="30"/>
        <v>0</v>
      </c>
      <c r="U157" s="352">
        <f t="shared" si="30"/>
        <v>0</v>
      </c>
      <c r="V157" s="351">
        <f t="shared" si="30"/>
        <v>0</v>
      </c>
      <c r="W157" s="352">
        <f t="shared" si="30"/>
        <v>0</v>
      </c>
      <c r="X157" s="351">
        <f t="shared" si="30"/>
        <v>0</v>
      </c>
      <c r="Y157" s="352">
        <f t="shared" si="30"/>
        <v>0</v>
      </c>
      <c r="Z157" s="351">
        <f t="shared" si="30"/>
        <v>0</v>
      </c>
      <c r="AA157" s="352">
        <f t="shared" si="30"/>
        <v>0</v>
      </c>
      <c r="AB157" s="351">
        <f t="shared" si="30"/>
        <v>0</v>
      </c>
      <c r="AC157" s="352">
        <f t="shared" si="30"/>
        <v>0</v>
      </c>
      <c r="AD157" s="351">
        <f t="shared" si="30"/>
        <v>0</v>
      </c>
      <c r="AE157" s="352">
        <f t="shared" si="30"/>
        <v>0</v>
      </c>
      <c r="AF157" s="355">
        <f t="shared" si="27"/>
        <v>14879122.5</v>
      </c>
      <c r="AG157" s="356">
        <f t="shared" si="27"/>
        <v>54105900</v>
      </c>
      <c r="AH157" s="345">
        <f t="shared" si="28"/>
        <v>68985022.5</v>
      </c>
    </row>
    <row r="158" spans="2:34" ht="2.25" customHeight="1" outlineLevel="1" thickTop="1" thickBot="1">
      <c r="B158" s="372"/>
      <c r="C158" s="421"/>
      <c r="D158" s="517"/>
      <c r="E158" s="354"/>
      <c r="F158" s="354"/>
      <c r="G158" s="354"/>
      <c r="H158" s="354"/>
      <c r="I158" s="354"/>
      <c r="J158" s="354"/>
      <c r="K158" s="354"/>
      <c r="L158" s="354"/>
      <c r="M158" s="354"/>
      <c r="N158" s="354"/>
      <c r="O158" s="354"/>
      <c r="P158" s="354"/>
      <c r="Q158" s="354"/>
      <c r="R158" s="354"/>
      <c r="S158" s="354"/>
      <c r="T158" s="354"/>
      <c r="U158" s="354"/>
      <c r="V158" s="354"/>
      <c r="W158" s="354"/>
      <c r="X158" s="354"/>
      <c r="Y158" s="354"/>
      <c r="Z158" s="354"/>
      <c r="AA158" s="354"/>
      <c r="AB158" s="354"/>
      <c r="AC158" s="354"/>
      <c r="AD158" s="354"/>
      <c r="AE158" s="354"/>
      <c r="AF158" s="590"/>
      <c r="AG158" s="591"/>
      <c r="AH158" s="592">
        <f t="shared" si="28"/>
        <v>0</v>
      </c>
    </row>
    <row r="159" spans="2:34" ht="16.5" customHeight="1" outlineLevel="1" thickTop="1" thickBot="1">
      <c r="B159" s="938" t="s">
        <v>831</v>
      </c>
      <c r="C159" s="939"/>
      <c r="D159" s="514">
        <f t="shared" ref="D159:AG159" si="31">SUM(D154:D157)</f>
        <v>138187529.5</v>
      </c>
      <c r="E159" s="356">
        <f t="shared" si="31"/>
        <v>118820800</v>
      </c>
      <c r="F159" s="355">
        <f t="shared" si="31"/>
        <v>0</v>
      </c>
      <c r="G159" s="356">
        <f t="shared" si="31"/>
        <v>0</v>
      </c>
      <c r="H159" s="355">
        <f t="shared" si="31"/>
        <v>0</v>
      </c>
      <c r="I159" s="356">
        <f t="shared" si="31"/>
        <v>0</v>
      </c>
      <c r="J159" s="355">
        <f t="shared" si="31"/>
        <v>0</v>
      </c>
      <c r="K159" s="356">
        <f t="shared" si="31"/>
        <v>0</v>
      </c>
      <c r="L159" s="355">
        <f t="shared" si="31"/>
        <v>0</v>
      </c>
      <c r="M159" s="356">
        <f t="shared" si="31"/>
        <v>0</v>
      </c>
      <c r="N159" s="355">
        <f t="shared" si="31"/>
        <v>0</v>
      </c>
      <c r="O159" s="356">
        <f t="shared" si="31"/>
        <v>0</v>
      </c>
      <c r="P159" s="355">
        <f t="shared" si="31"/>
        <v>0</v>
      </c>
      <c r="Q159" s="356">
        <f t="shared" si="31"/>
        <v>0</v>
      </c>
      <c r="R159" s="355">
        <f t="shared" si="31"/>
        <v>0</v>
      </c>
      <c r="S159" s="356">
        <f t="shared" si="31"/>
        <v>0</v>
      </c>
      <c r="T159" s="355">
        <f t="shared" si="31"/>
        <v>0</v>
      </c>
      <c r="U159" s="356">
        <f t="shared" si="31"/>
        <v>0</v>
      </c>
      <c r="V159" s="355">
        <f t="shared" si="31"/>
        <v>0</v>
      </c>
      <c r="W159" s="356">
        <f t="shared" si="31"/>
        <v>0</v>
      </c>
      <c r="X159" s="355">
        <f t="shared" si="31"/>
        <v>0</v>
      </c>
      <c r="Y159" s="356">
        <f t="shared" si="31"/>
        <v>0</v>
      </c>
      <c r="Z159" s="355">
        <f t="shared" si="31"/>
        <v>0</v>
      </c>
      <c r="AA159" s="356">
        <f t="shared" si="31"/>
        <v>0</v>
      </c>
      <c r="AB159" s="355">
        <f t="shared" si="31"/>
        <v>0</v>
      </c>
      <c r="AC159" s="356">
        <f t="shared" si="31"/>
        <v>0</v>
      </c>
      <c r="AD159" s="355">
        <f t="shared" si="31"/>
        <v>0</v>
      </c>
      <c r="AE159" s="356">
        <f t="shared" si="31"/>
        <v>0</v>
      </c>
      <c r="AF159" s="377">
        <f t="shared" si="31"/>
        <v>138187529.5</v>
      </c>
      <c r="AG159" s="593">
        <f t="shared" si="31"/>
        <v>118820800</v>
      </c>
      <c r="AH159" s="431">
        <f t="shared" si="28"/>
        <v>257008329.5</v>
      </c>
    </row>
    <row r="160" spans="2:34" ht="14.25" customHeight="1" thickTop="1">
      <c r="P160" s="367"/>
      <c r="Q160" s="367"/>
      <c r="R160" s="367"/>
      <c r="S160" s="367"/>
      <c r="T160" s="367"/>
      <c r="U160" s="367"/>
      <c r="V160" s="367"/>
    </row>
    <row r="161" spans="2:34" ht="103.5" thickBot="1">
      <c r="D161" s="512" t="str">
        <f>+D162&amp;D163</f>
        <v>Contratación de PersonalR.INV</v>
      </c>
      <c r="E161" s="346" t="str">
        <f>+D162&amp;E163</f>
        <v>Contratación de PersonalR.AG</v>
      </c>
      <c r="F161" s="346" t="str">
        <f>+F162&amp;F163</f>
        <v>Compra de equipoR.INV</v>
      </c>
      <c r="G161" s="346" t="str">
        <f>+F162&amp;G163</f>
        <v>Compra de equipoR.AG</v>
      </c>
      <c r="H161" s="346" t="str">
        <f>+H162&amp;H163</f>
        <v>SegurosR.INV</v>
      </c>
      <c r="I161" s="346" t="str">
        <f>+H162&amp;I163</f>
        <v>SegurosR.AG</v>
      </c>
      <c r="J161" s="346" t="str">
        <f>+J162&amp;J163</f>
        <v>Servicios de mantenimientoR.INV</v>
      </c>
      <c r="K161" s="346" t="str">
        <f>+J162&amp;K163</f>
        <v>Servicios de mantenimientoR.AG</v>
      </c>
      <c r="L161" s="346" t="str">
        <f>+L162&amp;L163</f>
        <v>MaterialesR.INV</v>
      </c>
      <c r="M161" s="346" t="str">
        <f>+L162&amp;M163</f>
        <v>MaterialesR.AG</v>
      </c>
      <c r="N161" s="346" t="str">
        <f>+N162&amp;N163</f>
        <v>Impresos y publicacionesR.INV</v>
      </c>
      <c r="O161" s="346" t="str">
        <f>+N162&amp;O163</f>
        <v>Impresos y publicacionesR.AG</v>
      </c>
      <c r="P161" s="346" t="str">
        <f>+P162&amp;P163</f>
        <v>Libros y/o revistasR.INV</v>
      </c>
      <c r="Q161" s="346" t="str">
        <f>+P162&amp;Q163</f>
        <v>Libros y/o revistasR.AG</v>
      </c>
      <c r="R161" s="346" t="str">
        <f>+R162&amp;R163</f>
        <v>Comunicación y transporteR.INV</v>
      </c>
      <c r="S161" s="346" t="str">
        <f>+R162&amp;S163</f>
        <v>Comunicación y transporteR.AG</v>
      </c>
      <c r="T161" s="346" t="str">
        <f>+T162&amp;T163</f>
        <v>ArrendamientoR.INV</v>
      </c>
      <c r="U161" s="346" t="str">
        <f>+T162&amp;U163</f>
        <v>ArrendamientoR.AG</v>
      </c>
      <c r="V161" s="346" t="str">
        <f>+V162&amp;V163</f>
        <v>ImpuestosR.INV</v>
      </c>
      <c r="W161" s="346" t="str">
        <f>+V162&amp;W163</f>
        <v>ImpuestosR.AG</v>
      </c>
      <c r="X161" s="346" t="str">
        <f>+X162&amp;X163</f>
        <v>Servicios públicosR.INV</v>
      </c>
      <c r="Y161" s="346" t="str">
        <f>+X162&amp;Y163</f>
        <v>Servicios públicosR.AG</v>
      </c>
      <c r="Z161" s="346" t="str">
        <f>+Z162&amp;Z163</f>
        <v>ViáticosR.INV</v>
      </c>
      <c r="AA161" s="346" t="str">
        <f>+Z162&amp;AA163</f>
        <v>ViáticosR.AG</v>
      </c>
      <c r="AB161" s="346" t="str">
        <f>+AB162&amp;AB163</f>
        <v>CapacitaciónR.INV</v>
      </c>
      <c r="AC161" s="346" t="str">
        <f>+AB162&amp;AC163</f>
        <v>CapacitaciónR.AG</v>
      </c>
      <c r="AD161" s="346" t="str">
        <f>+AD162&amp;AD163</f>
        <v>Estudiantes (seguros)R.INV</v>
      </c>
      <c r="AE161" s="346" t="str">
        <f>+AD162&amp;AE163</f>
        <v>Estudiantes (seguros)R.AG</v>
      </c>
    </row>
    <row r="162" spans="2:34" ht="32.25" customHeight="1" outlineLevel="1" thickTop="1" thickBot="1">
      <c r="C162" s="379" t="s">
        <v>838</v>
      </c>
      <c r="D162" s="916" t="s">
        <v>807</v>
      </c>
      <c r="E162" s="917"/>
      <c r="F162" s="916" t="s">
        <v>808</v>
      </c>
      <c r="G162" s="917"/>
      <c r="H162" s="916" t="s">
        <v>809</v>
      </c>
      <c r="I162" s="917"/>
      <c r="J162" s="916" t="s">
        <v>810</v>
      </c>
      <c r="K162" s="917"/>
      <c r="L162" s="916" t="s">
        <v>811</v>
      </c>
      <c r="M162" s="917"/>
      <c r="N162" s="916" t="s">
        <v>812</v>
      </c>
      <c r="O162" s="917"/>
      <c r="P162" s="916" t="s">
        <v>96</v>
      </c>
      <c r="Q162" s="917"/>
      <c r="R162" s="916" t="s">
        <v>813</v>
      </c>
      <c r="S162" s="917"/>
      <c r="T162" s="916" t="s">
        <v>814</v>
      </c>
      <c r="U162" s="917"/>
      <c r="V162" s="916" t="s">
        <v>815</v>
      </c>
      <c r="W162" s="917"/>
      <c r="X162" s="916" t="s">
        <v>816</v>
      </c>
      <c r="Y162" s="917"/>
      <c r="Z162" s="916" t="s">
        <v>817</v>
      </c>
      <c r="AA162" s="917"/>
      <c r="AB162" s="916" t="s">
        <v>818</v>
      </c>
      <c r="AC162" s="917"/>
      <c r="AD162" s="916" t="s">
        <v>819</v>
      </c>
      <c r="AE162" s="918"/>
      <c r="AF162" s="380" t="s">
        <v>1236</v>
      </c>
      <c r="AG162" s="381" t="s">
        <v>842</v>
      </c>
      <c r="AH162" s="382" t="s">
        <v>825</v>
      </c>
    </row>
    <row r="163" spans="2:34" ht="16.5" customHeight="1" outlineLevel="1" thickTop="1" thickBot="1">
      <c r="B163" s="926"/>
      <c r="C163" s="927"/>
      <c r="D163" s="513" t="s">
        <v>832</v>
      </c>
      <c r="E163" s="349" t="s">
        <v>833</v>
      </c>
      <c r="F163" s="348" t="s">
        <v>832</v>
      </c>
      <c r="G163" s="349" t="s">
        <v>833</v>
      </c>
      <c r="H163" s="348" t="s">
        <v>832</v>
      </c>
      <c r="I163" s="349" t="s">
        <v>833</v>
      </c>
      <c r="J163" s="348" t="s">
        <v>832</v>
      </c>
      <c r="K163" s="349" t="s">
        <v>833</v>
      </c>
      <c r="L163" s="348" t="s">
        <v>832</v>
      </c>
      <c r="M163" s="349" t="s">
        <v>833</v>
      </c>
      <c r="N163" s="348" t="s">
        <v>832</v>
      </c>
      <c r="O163" s="349" t="s">
        <v>833</v>
      </c>
      <c r="P163" s="348" t="s">
        <v>832</v>
      </c>
      <c r="Q163" s="349" t="s">
        <v>833</v>
      </c>
      <c r="R163" s="348" t="s">
        <v>832</v>
      </c>
      <c r="S163" s="349" t="s">
        <v>833</v>
      </c>
      <c r="T163" s="348" t="s">
        <v>832</v>
      </c>
      <c r="U163" s="349" t="s">
        <v>833</v>
      </c>
      <c r="V163" s="348" t="s">
        <v>832</v>
      </c>
      <c r="W163" s="349" t="s">
        <v>833</v>
      </c>
      <c r="X163" s="348" t="s">
        <v>832</v>
      </c>
      <c r="Y163" s="349" t="s">
        <v>833</v>
      </c>
      <c r="Z163" s="348" t="s">
        <v>832</v>
      </c>
      <c r="AA163" s="349" t="s">
        <v>833</v>
      </c>
      <c r="AB163" s="348" t="s">
        <v>832</v>
      </c>
      <c r="AC163" s="349" t="s">
        <v>833</v>
      </c>
      <c r="AD163" s="348" t="s">
        <v>832</v>
      </c>
      <c r="AE163" s="349" t="s">
        <v>833</v>
      </c>
      <c r="AF163" s="342" t="s">
        <v>832</v>
      </c>
      <c r="AG163" s="343" t="s">
        <v>833</v>
      </c>
      <c r="AH163" s="344" t="s">
        <v>841</v>
      </c>
    </row>
    <row r="164" spans="2:34" ht="16.5" customHeight="1" outlineLevel="1" thickTop="1" thickBot="1">
      <c r="B164" s="370" t="s">
        <v>820</v>
      </c>
      <c r="C164" s="371" t="str">
        <f>+$C$25</f>
        <v>1. RUN - Red Risaralda Universitaria  - Clúster de Educación Superior</v>
      </c>
      <c r="D164" s="514">
        <f>SUM(D165:D167)</f>
        <v>76994319</v>
      </c>
      <c r="E164" s="356">
        <f t="shared" ref="E164:AE164" si="32">SUM(E165:E167)</f>
        <v>0</v>
      </c>
      <c r="F164" s="355">
        <f t="shared" si="32"/>
        <v>0</v>
      </c>
      <c r="G164" s="356">
        <f t="shared" si="32"/>
        <v>0</v>
      </c>
      <c r="H164" s="355">
        <f t="shared" si="32"/>
        <v>0</v>
      </c>
      <c r="I164" s="356">
        <f t="shared" si="32"/>
        <v>0</v>
      </c>
      <c r="J164" s="355">
        <f t="shared" si="32"/>
        <v>0</v>
      </c>
      <c r="K164" s="356">
        <f t="shared" si="32"/>
        <v>0</v>
      </c>
      <c r="L164" s="355">
        <f t="shared" si="32"/>
        <v>0</v>
      </c>
      <c r="M164" s="356">
        <f t="shared" si="32"/>
        <v>0</v>
      </c>
      <c r="N164" s="355">
        <f t="shared" si="32"/>
        <v>0</v>
      </c>
      <c r="O164" s="356">
        <f t="shared" si="32"/>
        <v>0</v>
      </c>
      <c r="P164" s="355">
        <f t="shared" si="32"/>
        <v>0</v>
      </c>
      <c r="Q164" s="356">
        <f t="shared" si="32"/>
        <v>0</v>
      </c>
      <c r="R164" s="355">
        <f t="shared" si="32"/>
        <v>0</v>
      </c>
      <c r="S164" s="356">
        <f t="shared" si="32"/>
        <v>0</v>
      </c>
      <c r="T164" s="355">
        <f t="shared" si="32"/>
        <v>0</v>
      </c>
      <c r="U164" s="356">
        <f t="shared" si="32"/>
        <v>0</v>
      </c>
      <c r="V164" s="355">
        <f t="shared" si="32"/>
        <v>0</v>
      </c>
      <c r="W164" s="356">
        <f t="shared" si="32"/>
        <v>0</v>
      </c>
      <c r="X164" s="355">
        <f t="shared" si="32"/>
        <v>0</v>
      </c>
      <c r="Y164" s="356">
        <f t="shared" si="32"/>
        <v>0</v>
      </c>
      <c r="Z164" s="355">
        <f t="shared" si="32"/>
        <v>0</v>
      </c>
      <c r="AA164" s="356">
        <f t="shared" si="32"/>
        <v>0</v>
      </c>
      <c r="AB164" s="355">
        <f t="shared" si="32"/>
        <v>0</v>
      </c>
      <c r="AC164" s="356">
        <f t="shared" si="32"/>
        <v>0</v>
      </c>
      <c r="AD164" s="355">
        <f t="shared" si="32"/>
        <v>0</v>
      </c>
      <c r="AE164" s="356">
        <f t="shared" si="32"/>
        <v>0</v>
      </c>
      <c r="AF164" s="335">
        <f>SUMIF($D$163:$AE$163,AF$163,$D164:$AE164)</f>
        <v>76994319</v>
      </c>
      <c r="AG164" s="336">
        <f>SUMIF($D$163:$AE$163,AG$163,$D164:$AE164)</f>
        <v>0</v>
      </c>
      <c r="AH164" s="340">
        <f>+AF164+AG164</f>
        <v>76994319</v>
      </c>
    </row>
    <row r="165" spans="2:34" ht="16.5" customHeight="1" outlineLevel="1" thickTop="1" thickBot="1">
      <c r="B165" s="429"/>
      <c r="C165" s="384" t="s">
        <v>826</v>
      </c>
      <c r="D165" s="516">
        <f t="shared" ref="D165:AE165" si="33">+INDEX($D$23:$AK$133,MATCH($C$164,$C$23:$C$133,0),MATCH(D$161,$D$22:$AK$22,0))</f>
        <v>24910000</v>
      </c>
      <c r="E165" s="358">
        <f t="shared" si="33"/>
        <v>0</v>
      </c>
      <c r="F165" s="358">
        <f t="shared" si="33"/>
        <v>0</v>
      </c>
      <c r="G165" s="358">
        <f t="shared" si="33"/>
        <v>0</v>
      </c>
      <c r="H165" s="358">
        <f t="shared" si="33"/>
        <v>0</v>
      </c>
      <c r="I165" s="358">
        <f t="shared" si="33"/>
        <v>0</v>
      </c>
      <c r="J165" s="358">
        <f t="shared" si="33"/>
        <v>0</v>
      </c>
      <c r="K165" s="358">
        <f t="shared" si="33"/>
        <v>0</v>
      </c>
      <c r="L165" s="358">
        <f t="shared" si="33"/>
        <v>0</v>
      </c>
      <c r="M165" s="358">
        <f t="shared" si="33"/>
        <v>0</v>
      </c>
      <c r="N165" s="358">
        <f t="shared" si="33"/>
        <v>0</v>
      </c>
      <c r="O165" s="358">
        <f t="shared" si="33"/>
        <v>0</v>
      </c>
      <c r="P165" s="358">
        <f t="shared" si="33"/>
        <v>0</v>
      </c>
      <c r="Q165" s="358">
        <f t="shared" si="33"/>
        <v>0</v>
      </c>
      <c r="R165" s="358">
        <f t="shared" si="33"/>
        <v>0</v>
      </c>
      <c r="S165" s="358">
        <f t="shared" si="33"/>
        <v>0</v>
      </c>
      <c r="T165" s="358">
        <f t="shared" si="33"/>
        <v>0</v>
      </c>
      <c r="U165" s="358">
        <f t="shared" si="33"/>
        <v>0</v>
      </c>
      <c r="V165" s="358">
        <f t="shared" si="33"/>
        <v>0</v>
      </c>
      <c r="W165" s="358">
        <f t="shared" si="33"/>
        <v>0</v>
      </c>
      <c r="X165" s="358">
        <f t="shared" si="33"/>
        <v>0</v>
      </c>
      <c r="Y165" s="358">
        <f t="shared" si="33"/>
        <v>0</v>
      </c>
      <c r="Z165" s="358">
        <f t="shared" si="33"/>
        <v>0</v>
      </c>
      <c r="AA165" s="358">
        <f t="shared" si="33"/>
        <v>0</v>
      </c>
      <c r="AB165" s="358">
        <f t="shared" si="33"/>
        <v>0</v>
      </c>
      <c r="AC165" s="358">
        <f t="shared" si="33"/>
        <v>0</v>
      </c>
      <c r="AD165" s="358">
        <f t="shared" si="33"/>
        <v>0</v>
      </c>
      <c r="AE165" s="358">
        <f t="shared" si="33"/>
        <v>0</v>
      </c>
      <c r="AF165" s="333">
        <f t="shared" ref="AF165:AG167" si="34">SUMIF($D$163:$AE$163,AF$163,$D165:$AE165)</f>
        <v>24910000</v>
      </c>
      <c r="AG165" s="334">
        <f t="shared" si="34"/>
        <v>0</v>
      </c>
      <c r="AH165" s="339">
        <f t="shared" ref="AH165:AH167" si="35">+AF165+AG165</f>
        <v>24910000</v>
      </c>
    </row>
    <row r="166" spans="2:34" ht="16.5" customHeight="1" outlineLevel="1" thickTop="1" thickBot="1">
      <c r="B166" s="429"/>
      <c r="C166" s="384" t="s">
        <v>827</v>
      </c>
      <c r="D166" s="516">
        <f t="shared" ref="D166:M167" si="36">+D165*(1+$E$300)</f>
        <v>25657300</v>
      </c>
      <c r="E166" s="358">
        <f t="shared" si="36"/>
        <v>0</v>
      </c>
      <c r="F166" s="358">
        <f t="shared" si="36"/>
        <v>0</v>
      </c>
      <c r="G166" s="358">
        <f t="shared" si="36"/>
        <v>0</v>
      </c>
      <c r="H166" s="358">
        <f t="shared" si="36"/>
        <v>0</v>
      </c>
      <c r="I166" s="358">
        <f t="shared" si="36"/>
        <v>0</v>
      </c>
      <c r="J166" s="358">
        <f t="shared" si="36"/>
        <v>0</v>
      </c>
      <c r="K166" s="358">
        <f t="shared" si="36"/>
        <v>0</v>
      </c>
      <c r="L166" s="358">
        <f t="shared" si="36"/>
        <v>0</v>
      </c>
      <c r="M166" s="358">
        <f t="shared" si="36"/>
        <v>0</v>
      </c>
      <c r="N166" s="358">
        <f t="shared" ref="N166:W167" si="37">+N165*(1+$E$300)</f>
        <v>0</v>
      </c>
      <c r="O166" s="358">
        <f t="shared" si="37"/>
        <v>0</v>
      </c>
      <c r="P166" s="358">
        <f t="shared" si="37"/>
        <v>0</v>
      </c>
      <c r="Q166" s="358">
        <f t="shared" si="37"/>
        <v>0</v>
      </c>
      <c r="R166" s="358">
        <f t="shared" si="37"/>
        <v>0</v>
      </c>
      <c r="S166" s="358">
        <f t="shared" si="37"/>
        <v>0</v>
      </c>
      <c r="T166" s="358">
        <f t="shared" si="37"/>
        <v>0</v>
      </c>
      <c r="U166" s="358">
        <f t="shared" si="37"/>
        <v>0</v>
      </c>
      <c r="V166" s="358">
        <f t="shared" si="37"/>
        <v>0</v>
      </c>
      <c r="W166" s="358">
        <f t="shared" si="37"/>
        <v>0</v>
      </c>
      <c r="X166" s="358">
        <f t="shared" ref="X166:AE167" si="38">+X165*(1+$E$300)</f>
        <v>0</v>
      </c>
      <c r="Y166" s="358">
        <f t="shared" si="38"/>
        <v>0</v>
      </c>
      <c r="Z166" s="358">
        <f t="shared" si="38"/>
        <v>0</v>
      </c>
      <c r="AA166" s="358">
        <f t="shared" si="38"/>
        <v>0</v>
      </c>
      <c r="AB166" s="358">
        <f t="shared" si="38"/>
        <v>0</v>
      </c>
      <c r="AC166" s="358">
        <f t="shared" si="38"/>
        <v>0</v>
      </c>
      <c r="AD166" s="358">
        <f t="shared" si="38"/>
        <v>0</v>
      </c>
      <c r="AE166" s="358">
        <f t="shared" si="38"/>
        <v>0</v>
      </c>
      <c r="AF166" s="333">
        <f t="shared" si="34"/>
        <v>25657300</v>
      </c>
      <c r="AG166" s="334">
        <f t="shared" si="34"/>
        <v>0</v>
      </c>
      <c r="AH166" s="339">
        <f t="shared" si="35"/>
        <v>25657300</v>
      </c>
    </row>
    <row r="167" spans="2:34" ht="16.5" customHeight="1" outlineLevel="1" thickTop="1" thickBot="1">
      <c r="B167" s="429"/>
      <c r="C167" s="384" t="s">
        <v>828</v>
      </c>
      <c r="D167" s="516">
        <f t="shared" si="36"/>
        <v>26427019</v>
      </c>
      <c r="E167" s="358">
        <f t="shared" si="36"/>
        <v>0</v>
      </c>
      <c r="F167" s="358">
        <f t="shared" si="36"/>
        <v>0</v>
      </c>
      <c r="G167" s="358">
        <f t="shared" si="36"/>
        <v>0</v>
      </c>
      <c r="H167" s="358">
        <f t="shared" si="36"/>
        <v>0</v>
      </c>
      <c r="I167" s="358">
        <f t="shared" si="36"/>
        <v>0</v>
      </c>
      <c r="J167" s="358">
        <f t="shared" si="36"/>
        <v>0</v>
      </c>
      <c r="K167" s="358">
        <f t="shared" si="36"/>
        <v>0</v>
      </c>
      <c r="L167" s="358">
        <f t="shared" si="36"/>
        <v>0</v>
      </c>
      <c r="M167" s="358">
        <f t="shared" si="36"/>
        <v>0</v>
      </c>
      <c r="N167" s="358">
        <f t="shared" si="37"/>
        <v>0</v>
      </c>
      <c r="O167" s="358">
        <f t="shared" si="37"/>
        <v>0</v>
      </c>
      <c r="P167" s="358">
        <f t="shared" si="37"/>
        <v>0</v>
      </c>
      <c r="Q167" s="358">
        <f t="shared" si="37"/>
        <v>0</v>
      </c>
      <c r="R167" s="358">
        <f t="shared" si="37"/>
        <v>0</v>
      </c>
      <c r="S167" s="358">
        <f t="shared" si="37"/>
        <v>0</v>
      </c>
      <c r="T167" s="358">
        <f t="shared" si="37"/>
        <v>0</v>
      </c>
      <c r="U167" s="358">
        <f t="shared" si="37"/>
        <v>0</v>
      </c>
      <c r="V167" s="358">
        <f t="shared" si="37"/>
        <v>0</v>
      </c>
      <c r="W167" s="358">
        <f t="shared" si="37"/>
        <v>0</v>
      </c>
      <c r="X167" s="358">
        <f t="shared" si="38"/>
        <v>0</v>
      </c>
      <c r="Y167" s="358">
        <f t="shared" si="38"/>
        <v>0</v>
      </c>
      <c r="Z167" s="358">
        <f t="shared" si="38"/>
        <v>0</v>
      </c>
      <c r="AA167" s="358">
        <f t="shared" si="38"/>
        <v>0</v>
      </c>
      <c r="AB167" s="358">
        <f t="shared" si="38"/>
        <v>0</v>
      </c>
      <c r="AC167" s="358">
        <f t="shared" si="38"/>
        <v>0</v>
      </c>
      <c r="AD167" s="358">
        <f t="shared" si="38"/>
        <v>0</v>
      </c>
      <c r="AE167" s="358">
        <f t="shared" si="38"/>
        <v>0</v>
      </c>
      <c r="AF167" s="333">
        <f t="shared" si="34"/>
        <v>26427019</v>
      </c>
      <c r="AG167" s="334">
        <f t="shared" si="34"/>
        <v>0</v>
      </c>
      <c r="AH167" s="339">
        <f t="shared" si="35"/>
        <v>26427019</v>
      </c>
    </row>
    <row r="168" spans="2:34" ht="9" customHeight="1" outlineLevel="1" thickTop="1" thickBot="1">
      <c r="P168" s="367"/>
      <c r="Q168" s="367"/>
      <c r="R168" s="367"/>
      <c r="S168" s="367"/>
      <c r="T168" s="367"/>
      <c r="U168" s="367"/>
      <c r="V168" s="367"/>
    </row>
    <row r="169" spans="2:34" ht="16.5" customHeight="1" outlineLevel="1" thickTop="1" thickBot="1">
      <c r="B169" s="370" t="s">
        <v>821</v>
      </c>
      <c r="C169" s="371" t="str">
        <f>+$C$47</f>
        <v>2. Conceptualización y difusión del sentido de la movilización Social</v>
      </c>
      <c r="D169" s="514">
        <f>SUM(D170:D172)</f>
        <v>153494094</v>
      </c>
      <c r="E169" s="356">
        <f t="shared" ref="E169" si="39">SUM(E170:E172)</f>
        <v>46363500</v>
      </c>
      <c r="F169" s="355">
        <f t="shared" ref="F169" si="40">SUM(F170:F172)</f>
        <v>0</v>
      </c>
      <c r="G169" s="356">
        <f t="shared" ref="G169" si="41">SUM(G170:G172)</f>
        <v>0</v>
      </c>
      <c r="H169" s="355">
        <f t="shared" ref="H169" si="42">SUM(H170:H172)</f>
        <v>0</v>
      </c>
      <c r="I169" s="356">
        <f t="shared" ref="I169" si="43">SUM(I170:I172)</f>
        <v>0</v>
      </c>
      <c r="J169" s="355">
        <f t="shared" ref="J169" si="44">SUM(J170:J172)</f>
        <v>0</v>
      </c>
      <c r="K169" s="356">
        <f t="shared" ref="K169" si="45">SUM(K170:K172)</f>
        <v>0</v>
      </c>
      <c r="L169" s="355">
        <f t="shared" ref="L169" si="46">SUM(L170:L172)</f>
        <v>0</v>
      </c>
      <c r="M169" s="356">
        <f t="shared" ref="M169" si="47">SUM(M170:M172)</f>
        <v>0</v>
      </c>
      <c r="N169" s="355">
        <f t="shared" ref="N169" si="48">SUM(N170:N172)</f>
        <v>0</v>
      </c>
      <c r="O169" s="356">
        <f t="shared" ref="O169" si="49">SUM(O170:O172)</f>
        <v>0</v>
      </c>
      <c r="P169" s="355">
        <f t="shared" ref="P169" si="50">SUM(P170:P172)</f>
        <v>0</v>
      </c>
      <c r="Q169" s="356">
        <f t="shared" ref="Q169" si="51">SUM(Q170:Q172)</f>
        <v>0</v>
      </c>
      <c r="R169" s="355">
        <f t="shared" ref="R169" si="52">SUM(R170:R172)</f>
        <v>0</v>
      </c>
      <c r="S169" s="356">
        <f t="shared" ref="S169" si="53">SUM(S170:S172)</f>
        <v>0</v>
      </c>
      <c r="T169" s="355">
        <f t="shared" ref="T169" si="54">SUM(T170:T172)</f>
        <v>0</v>
      </c>
      <c r="U169" s="356">
        <f t="shared" ref="U169" si="55">SUM(U170:U172)</f>
        <v>0</v>
      </c>
      <c r="V169" s="355">
        <f t="shared" ref="V169" si="56">SUM(V170:V172)</f>
        <v>0</v>
      </c>
      <c r="W169" s="356">
        <f t="shared" ref="W169" si="57">SUM(W170:W172)</f>
        <v>0</v>
      </c>
      <c r="X169" s="355">
        <f t="shared" ref="X169" si="58">SUM(X170:X172)</f>
        <v>0</v>
      </c>
      <c r="Y169" s="356">
        <f t="shared" ref="Y169" si="59">SUM(Y170:Y172)</f>
        <v>0</v>
      </c>
      <c r="Z169" s="355">
        <f t="shared" ref="Z169" si="60">SUM(Z170:Z172)</f>
        <v>0</v>
      </c>
      <c r="AA169" s="356">
        <f t="shared" ref="AA169" si="61">SUM(AA170:AA172)</f>
        <v>0</v>
      </c>
      <c r="AB169" s="355">
        <f t="shared" ref="AB169" si="62">SUM(AB170:AB172)</f>
        <v>0</v>
      </c>
      <c r="AC169" s="356">
        <f t="shared" ref="AC169" si="63">SUM(AC170:AC172)</f>
        <v>0</v>
      </c>
      <c r="AD169" s="355">
        <f t="shared" ref="AD169" si="64">SUM(AD170:AD172)</f>
        <v>0</v>
      </c>
      <c r="AE169" s="356">
        <f t="shared" ref="AE169" si="65">SUM(AE170:AE172)</f>
        <v>0</v>
      </c>
      <c r="AF169" s="335">
        <f>SUMIF($D$163:$AE$163,AF$163,$D169:$AE169)</f>
        <v>153494094</v>
      </c>
      <c r="AG169" s="336">
        <f>SUMIF($D$163:$AE$163,AG$163,$D169:$AE169)</f>
        <v>46363500</v>
      </c>
      <c r="AH169" s="340">
        <f>+AF169+AG169</f>
        <v>199857594</v>
      </c>
    </row>
    <row r="170" spans="2:34" ht="16.5" customHeight="1" outlineLevel="1" thickTop="1" thickBot="1">
      <c r="B170" s="429"/>
      <c r="C170" s="384" t="s">
        <v>826</v>
      </c>
      <c r="D170" s="516">
        <f t="shared" ref="D170:AE170" si="66">+INDEX($D$23:$AK$133,MATCH($C$169,$C$23:$C$133,0),MATCH(D$161,$D$22:$AK$22,0))</f>
        <v>49660000</v>
      </c>
      <c r="E170" s="358">
        <f t="shared" si="66"/>
        <v>15000000</v>
      </c>
      <c r="F170" s="358">
        <f t="shared" si="66"/>
        <v>0</v>
      </c>
      <c r="G170" s="358">
        <f t="shared" si="66"/>
        <v>0</v>
      </c>
      <c r="H170" s="358">
        <f t="shared" si="66"/>
        <v>0</v>
      </c>
      <c r="I170" s="358">
        <f t="shared" si="66"/>
        <v>0</v>
      </c>
      <c r="J170" s="358">
        <f t="shared" si="66"/>
        <v>0</v>
      </c>
      <c r="K170" s="358">
        <f t="shared" si="66"/>
        <v>0</v>
      </c>
      <c r="L170" s="358">
        <f t="shared" si="66"/>
        <v>0</v>
      </c>
      <c r="M170" s="358">
        <f t="shared" si="66"/>
        <v>0</v>
      </c>
      <c r="N170" s="358">
        <f t="shared" si="66"/>
        <v>0</v>
      </c>
      <c r="O170" s="358">
        <f t="shared" si="66"/>
        <v>0</v>
      </c>
      <c r="P170" s="358">
        <f t="shared" si="66"/>
        <v>0</v>
      </c>
      <c r="Q170" s="358">
        <f t="shared" si="66"/>
        <v>0</v>
      </c>
      <c r="R170" s="358">
        <f t="shared" si="66"/>
        <v>0</v>
      </c>
      <c r="S170" s="358">
        <f t="shared" si="66"/>
        <v>0</v>
      </c>
      <c r="T170" s="358">
        <f t="shared" si="66"/>
        <v>0</v>
      </c>
      <c r="U170" s="358">
        <f t="shared" si="66"/>
        <v>0</v>
      </c>
      <c r="V170" s="358">
        <f t="shared" si="66"/>
        <v>0</v>
      </c>
      <c r="W170" s="358">
        <f t="shared" si="66"/>
        <v>0</v>
      </c>
      <c r="X170" s="358">
        <f t="shared" si="66"/>
        <v>0</v>
      </c>
      <c r="Y170" s="358">
        <f t="shared" si="66"/>
        <v>0</v>
      </c>
      <c r="Z170" s="358">
        <f t="shared" si="66"/>
        <v>0</v>
      </c>
      <c r="AA170" s="358">
        <f t="shared" si="66"/>
        <v>0</v>
      </c>
      <c r="AB170" s="358">
        <f t="shared" si="66"/>
        <v>0</v>
      </c>
      <c r="AC170" s="358">
        <f t="shared" si="66"/>
        <v>0</v>
      </c>
      <c r="AD170" s="358">
        <f t="shared" si="66"/>
        <v>0</v>
      </c>
      <c r="AE170" s="358">
        <f t="shared" si="66"/>
        <v>0</v>
      </c>
      <c r="AF170" s="333">
        <f t="shared" ref="AF170:AG172" si="67">SUMIF($D$163:$AE$163,AF$163,$D170:$AE170)</f>
        <v>49660000</v>
      </c>
      <c r="AG170" s="334">
        <f t="shared" si="67"/>
        <v>15000000</v>
      </c>
      <c r="AH170" s="339">
        <f t="shared" ref="AH170:AH172" si="68">+AF170+AG170</f>
        <v>64660000</v>
      </c>
    </row>
    <row r="171" spans="2:34" ht="16.5" customHeight="1" outlineLevel="1" thickTop="1" thickBot="1">
      <c r="B171" s="429"/>
      <c r="C171" s="384" t="s">
        <v>827</v>
      </c>
      <c r="D171" s="516">
        <f t="shared" ref="D171:M172" si="69">+D170*(1+$E$300)</f>
        <v>51149800</v>
      </c>
      <c r="E171" s="358">
        <f t="shared" si="69"/>
        <v>15450000</v>
      </c>
      <c r="F171" s="358">
        <f t="shared" si="69"/>
        <v>0</v>
      </c>
      <c r="G171" s="358">
        <f t="shared" si="69"/>
        <v>0</v>
      </c>
      <c r="H171" s="358">
        <f t="shared" si="69"/>
        <v>0</v>
      </c>
      <c r="I171" s="358">
        <f t="shared" si="69"/>
        <v>0</v>
      </c>
      <c r="J171" s="358">
        <f t="shared" si="69"/>
        <v>0</v>
      </c>
      <c r="K171" s="358">
        <f t="shared" si="69"/>
        <v>0</v>
      </c>
      <c r="L171" s="358">
        <f t="shared" si="69"/>
        <v>0</v>
      </c>
      <c r="M171" s="358">
        <f t="shared" si="69"/>
        <v>0</v>
      </c>
      <c r="N171" s="358">
        <f t="shared" ref="N171:W172" si="70">+N170*(1+$E$300)</f>
        <v>0</v>
      </c>
      <c r="O171" s="358">
        <f t="shared" si="70"/>
        <v>0</v>
      </c>
      <c r="P171" s="358">
        <f t="shared" si="70"/>
        <v>0</v>
      </c>
      <c r="Q171" s="358">
        <f t="shared" si="70"/>
        <v>0</v>
      </c>
      <c r="R171" s="358">
        <f t="shared" si="70"/>
        <v>0</v>
      </c>
      <c r="S171" s="358">
        <f t="shared" si="70"/>
        <v>0</v>
      </c>
      <c r="T171" s="358">
        <f t="shared" si="70"/>
        <v>0</v>
      </c>
      <c r="U171" s="358">
        <f t="shared" si="70"/>
        <v>0</v>
      </c>
      <c r="V171" s="358">
        <f t="shared" si="70"/>
        <v>0</v>
      </c>
      <c r="W171" s="358">
        <f t="shared" si="70"/>
        <v>0</v>
      </c>
      <c r="X171" s="358">
        <f t="shared" ref="X171:AE172" si="71">+X170*(1+$E$300)</f>
        <v>0</v>
      </c>
      <c r="Y171" s="358">
        <f t="shared" si="71"/>
        <v>0</v>
      </c>
      <c r="Z171" s="358">
        <f t="shared" si="71"/>
        <v>0</v>
      </c>
      <c r="AA171" s="358">
        <f t="shared" si="71"/>
        <v>0</v>
      </c>
      <c r="AB171" s="358">
        <f t="shared" si="71"/>
        <v>0</v>
      </c>
      <c r="AC171" s="358">
        <f t="shared" si="71"/>
        <v>0</v>
      </c>
      <c r="AD171" s="358">
        <f t="shared" si="71"/>
        <v>0</v>
      </c>
      <c r="AE171" s="358">
        <f t="shared" si="71"/>
        <v>0</v>
      </c>
      <c r="AF171" s="333">
        <f t="shared" si="67"/>
        <v>51149800</v>
      </c>
      <c r="AG171" s="334">
        <f t="shared" si="67"/>
        <v>15450000</v>
      </c>
      <c r="AH171" s="339">
        <f t="shared" si="68"/>
        <v>66599800</v>
      </c>
    </row>
    <row r="172" spans="2:34" ht="16.5" customHeight="1" outlineLevel="1" thickTop="1" thickBot="1">
      <c r="B172" s="429"/>
      <c r="C172" s="384" t="s">
        <v>828</v>
      </c>
      <c r="D172" s="516">
        <f t="shared" si="69"/>
        <v>52684294</v>
      </c>
      <c r="E172" s="358">
        <f t="shared" si="69"/>
        <v>15913500</v>
      </c>
      <c r="F172" s="358">
        <f t="shared" si="69"/>
        <v>0</v>
      </c>
      <c r="G172" s="358">
        <f t="shared" si="69"/>
        <v>0</v>
      </c>
      <c r="H172" s="358">
        <f t="shared" si="69"/>
        <v>0</v>
      </c>
      <c r="I172" s="358">
        <f t="shared" si="69"/>
        <v>0</v>
      </c>
      <c r="J172" s="358">
        <f t="shared" si="69"/>
        <v>0</v>
      </c>
      <c r="K172" s="358">
        <f t="shared" si="69"/>
        <v>0</v>
      </c>
      <c r="L172" s="358">
        <f t="shared" si="69"/>
        <v>0</v>
      </c>
      <c r="M172" s="358">
        <f t="shared" si="69"/>
        <v>0</v>
      </c>
      <c r="N172" s="358">
        <f t="shared" si="70"/>
        <v>0</v>
      </c>
      <c r="O172" s="358">
        <f t="shared" si="70"/>
        <v>0</v>
      </c>
      <c r="P172" s="358">
        <f t="shared" si="70"/>
        <v>0</v>
      </c>
      <c r="Q172" s="358">
        <f t="shared" si="70"/>
        <v>0</v>
      </c>
      <c r="R172" s="358">
        <f t="shared" si="70"/>
        <v>0</v>
      </c>
      <c r="S172" s="358">
        <f t="shared" si="70"/>
        <v>0</v>
      </c>
      <c r="T172" s="358">
        <f t="shared" si="70"/>
        <v>0</v>
      </c>
      <c r="U172" s="358">
        <f t="shared" si="70"/>
        <v>0</v>
      </c>
      <c r="V172" s="358">
        <f t="shared" si="70"/>
        <v>0</v>
      </c>
      <c r="W172" s="358">
        <f t="shared" si="70"/>
        <v>0</v>
      </c>
      <c r="X172" s="358">
        <f t="shared" si="71"/>
        <v>0</v>
      </c>
      <c r="Y172" s="358">
        <f t="shared" si="71"/>
        <v>0</v>
      </c>
      <c r="Z172" s="358">
        <f t="shared" si="71"/>
        <v>0</v>
      </c>
      <c r="AA172" s="358">
        <f t="shared" si="71"/>
        <v>0</v>
      </c>
      <c r="AB172" s="358">
        <f t="shared" si="71"/>
        <v>0</v>
      </c>
      <c r="AC172" s="358">
        <f t="shared" si="71"/>
        <v>0</v>
      </c>
      <c r="AD172" s="358">
        <f t="shared" si="71"/>
        <v>0</v>
      </c>
      <c r="AE172" s="358">
        <f t="shared" si="71"/>
        <v>0</v>
      </c>
      <c r="AF172" s="333">
        <f t="shared" si="67"/>
        <v>52684294</v>
      </c>
      <c r="AG172" s="334">
        <f t="shared" si="67"/>
        <v>15913500</v>
      </c>
      <c r="AH172" s="339">
        <f t="shared" si="68"/>
        <v>68597794</v>
      </c>
    </row>
    <row r="173" spans="2:34" ht="2.25" customHeight="1" outlineLevel="1" thickTop="1" thickBot="1">
      <c r="P173" s="367"/>
      <c r="Q173" s="367"/>
      <c r="R173" s="367"/>
      <c r="S173" s="367"/>
      <c r="T173" s="367"/>
      <c r="U173" s="367"/>
      <c r="V173" s="367"/>
    </row>
    <row r="174" spans="2:34" ht="38.25" customHeight="1" outlineLevel="1" thickTop="1" thickBot="1">
      <c r="B174" s="370" t="s">
        <v>822</v>
      </c>
      <c r="C174" s="371" t="str">
        <f>+$C$69</f>
        <v>3. Generación y Gestión de acuerdos de trabajo - Políticas Públicas gestionadas, proyectos estructurales y de alto impacto </v>
      </c>
      <c r="D174" s="514">
        <f>SUM(D175:D177)</f>
        <v>128766894</v>
      </c>
      <c r="E174" s="356">
        <f t="shared" ref="E174" si="72">SUM(E175:E177)</f>
        <v>142181400</v>
      </c>
      <c r="F174" s="355">
        <f t="shared" ref="F174" si="73">SUM(F175:F177)</f>
        <v>0</v>
      </c>
      <c r="G174" s="356">
        <f t="shared" ref="G174" si="74">SUM(G175:G177)</f>
        <v>0</v>
      </c>
      <c r="H174" s="355">
        <f t="shared" ref="H174" si="75">SUM(H175:H177)</f>
        <v>0</v>
      </c>
      <c r="I174" s="356">
        <f t="shared" ref="I174" si="76">SUM(I175:I177)</f>
        <v>0</v>
      </c>
      <c r="J174" s="355">
        <f t="shared" ref="J174" si="77">SUM(J175:J177)</f>
        <v>0</v>
      </c>
      <c r="K174" s="356">
        <f t="shared" ref="K174" si="78">SUM(K175:K177)</f>
        <v>0</v>
      </c>
      <c r="L174" s="355">
        <f t="shared" ref="L174" si="79">SUM(L175:L177)</f>
        <v>0</v>
      </c>
      <c r="M174" s="356">
        <f t="shared" ref="M174" si="80">SUM(M175:M177)</f>
        <v>0</v>
      </c>
      <c r="N174" s="355">
        <f t="shared" ref="N174" si="81">SUM(N175:N177)</f>
        <v>0</v>
      </c>
      <c r="O174" s="356">
        <f t="shared" ref="O174" si="82">SUM(O175:O177)</f>
        <v>0</v>
      </c>
      <c r="P174" s="355">
        <f t="shared" ref="P174" si="83">SUM(P175:P177)</f>
        <v>0</v>
      </c>
      <c r="Q174" s="356">
        <f t="shared" ref="Q174" si="84">SUM(Q175:Q177)</f>
        <v>0</v>
      </c>
      <c r="R174" s="355">
        <f t="shared" ref="R174" si="85">SUM(R175:R177)</f>
        <v>0</v>
      </c>
      <c r="S174" s="356">
        <f t="shared" ref="S174" si="86">SUM(S175:S177)</f>
        <v>0</v>
      </c>
      <c r="T174" s="355">
        <f t="shared" ref="T174" si="87">SUM(T175:T177)</f>
        <v>0</v>
      </c>
      <c r="U174" s="356">
        <f t="shared" ref="U174" si="88">SUM(U175:U177)</f>
        <v>0</v>
      </c>
      <c r="V174" s="355">
        <f t="shared" ref="V174" si="89">SUM(V175:V177)</f>
        <v>0</v>
      </c>
      <c r="W174" s="356">
        <f t="shared" ref="W174" si="90">SUM(W175:W177)</f>
        <v>0</v>
      </c>
      <c r="X174" s="355">
        <f t="shared" ref="X174" si="91">SUM(X175:X177)</f>
        <v>0</v>
      </c>
      <c r="Y174" s="356">
        <f t="shared" ref="Y174" si="92">SUM(Y175:Y177)</f>
        <v>0</v>
      </c>
      <c r="Z174" s="355">
        <f t="shared" ref="Z174" si="93">SUM(Z175:Z177)</f>
        <v>0</v>
      </c>
      <c r="AA174" s="356">
        <f t="shared" ref="AA174" si="94">SUM(AA175:AA177)</f>
        <v>0</v>
      </c>
      <c r="AB174" s="355">
        <f t="shared" ref="AB174" si="95">SUM(AB175:AB177)</f>
        <v>0</v>
      </c>
      <c r="AC174" s="356">
        <f t="shared" ref="AC174" si="96">SUM(AC175:AC177)</f>
        <v>0</v>
      </c>
      <c r="AD174" s="355">
        <f t="shared" ref="AD174" si="97">SUM(AD175:AD177)</f>
        <v>0</v>
      </c>
      <c r="AE174" s="356">
        <f t="shared" ref="AE174" si="98">SUM(AE175:AE177)</f>
        <v>0</v>
      </c>
      <c r="AF174" s="335">
        <f>SUMIF($D$163:$AE$163,AF$163,$D174:$AE174)</f>
        <v>128766894</v>
      </c>
      <c r="AG174" s="336">
        <f>SUMIF($D$163:$AE$163,AG$163,$D174:$AE174)</f>
        <v>142181400</v>
      </c>
      <c r="AH174" s="340">
        <f>+AF174+AG174</f>
        <v>270948294</v>
      </c>
    </row>
    <row r="175" spans="2:34" ht="16.5" customHeight="1" outlineLevel="1" thickTop="1" thickBot="1">
      <c r="B175" s="429"/>
      <c r="C175" s="384" t="s">
        <v>826</v>
      </c>
      <c r="D175" s="516">
        <f t="shared" ref="D175:AE175" si="99">+INDEX($D$23:$AK$133,MATCH($C$174,$C$23:$C$133,0),MATCH(D$161,$D$22:$AK$22,0))</f>
        <v>41660000</v>
      </c>
      <c r="E175" s="358">
        <f t="shared" si="99"/>
        <v>46000000</v>
      </c>
      <c r="F175" s="358">
        <f t="shared" si="99"/>
        <v>0</v>
      </c>
      <c r="G175" s="358">
        <f t="shared" si="99"/>
        <v>0</v>
      </c>
      <c r="H175" s="358">
        <f t="shared" si="99"/>
        <v>0</v>
      </c>
      <c r="I175" s="358">
        <f t="shared" si="99"/>
        <v>0</v>
      </c>
      <c r="J175" s="358">
        <f t="shared" si="99"/>
        <v>0</v>
      </c>
      <c r="K175" s="358">
        <f t="shared" si="99"/>
        <v>0</v>
      </c>
      <c r="L175" s="358">
        <f t="shared" si="99"/>
        <v>0</v>
      </c>
      <c r="M175" s="358">
        <f t="shared" si="99"/>
        <v>0</v>
      </c>
      <c r="N175" s="358">
        <f t="shared" si="99"/>
        <v>0</v>
      </c>
      <c r="O175" s="358">
        <f t="shared" si="99"/>
        <v>0</v>
      </c>
      <c r="P175" s="358">
        <f t="shared" si="99"/>
        <v>0</v>
      </c>
      <c r="Q175" s="358">
        <f t="shared" si="99"/>
        <v>0</v>
      </c>
      <c r="R175" s="358">
        <f t="shared" si="99"/>
        <v>0</v>
      </c>
      <c r="S175" s="358">
        <f t="shared" si="99"/>
        <v>0</v>
      </c>
      <c r="T175" s="358">
        <f t="shared" si="99"/>
        <v>0</v>
      </c>
      <c r="U175" s="358">
        <f t="shared" si="99"/>
        <v>0</v>
      </c>
      <c r="V175" s="358">
        <f t="shared" si="99"/>
        <v>0</v>
      </c>
      <c r="W175" s="358">
        <f t="shared" si="99"/>
        <v>0</v>
      </c>
      <c r="X175" s="358">
        <f t="shared" si="99"/>
        <v>0</v>
      </c>
      <c r="Y175" s="358">
        <f t="shared" si="99"/>
        <v>0</v>
      </c>
      <c r="Z175" s="358">
        <f t="shared" si="99"/>
        <v>0</v>
      </c>
      <c r="AA175" s="358">
        <f t="shared" si="99"/>
        <v>0</v>
      </c>
      <c r="AB175" s="358">
        <f t="shared" si="99"/>
        <v>0</v>
      </c>
      <c r="AC175" s="358">
        <f t="shared" si="99"/>
        <v>0</v>
      </c>
      <c r="AD175" s="358">
        <f t="shared" si="99"/>
        <v>0</v>
      </c>
      <c r="AE175" s="358">
        <f t="shared" si="99"/>
        <v>0</v>
      </c>
      <c r="AF175" s="333">
        <f t="shared" ref="AF175:AG177" si="100">SUMIF($D$163:$AE$163,AF$163,$D175:$AE175)</f>
        <v>41660000</v>
      </c>
      <c r="AG175" s="334">
        <f t="shared" si="100"/>
        <v>46000000</v>
      </c>
      <c r="AH175" s="339">
        <f t="shared" ref="AH175:AH177" si="101">+AF175+AG175</f>
        <v>87660000</v>
      </c>
    </row>
    <row r="176" spans="2:34" ht="16.5" customHeight="1" outlineLevel="1" thickTop="1" thickBot="1">
      <c r="B176" s="429"/>
      <c r="C176" s="384" t="s">
        <v>827</v>
      </c>
      <c r="D176" s="516">
        <f t="shared" ref="D176:M177" si="102">+D175*(1+$E$300)</f>
        <v>42909800</v>
      </c>
      <c r="E176" s="358">
        <f t="shared" si="102"/>
        <v>47380000</v>
      </c>
      <c r="F176" s="358">
        <f t="shared" si="102"/>
        <v>0</v>
      </c>
      <c r="G176" s="358">
        <f t="shared" si="102"/>
        <v>0</v>
      </c>
      <c r="H176" s="358">
        <f t="shared" si="102"/>
        <v>0</v>
      </c>
      <c r="I176" s="358">
        <f t="shared" si="102"/>
        <v>0</v>
      </c>
      <c r="J176" s="358">
        <f t="shared" si="102"/>
        <v>0</v>
      </c>
      <c r="K176" s="358">
        <f t="shared" si="102"/>
        <v>0</v>
      </c>
      <c r="L176" s="358">
        <f t="shared" si="102"/>
        <v>0</v>
      </c>
      <c r="M176" s="358">
        <f t="shared" si="102"/>
        <v>0</v>
      </c>
      <c r="N176" s="358">
        <f t="shared" ref="N176:W177" si="103">+N175*(1+$E$300)</f>
        <v>0</v>
      </c>
      <c r="O176" s="358">
        <f t="shared" si="103"/>
        <v>0</v>
      </c>
      <c r="P176" s="358">
        <f t="shared" si="103"/>
        <v>0</v>
      </c>
      <c r="Q176" s="358">
        <f t="shared" si="103"/>
        <v>0</v>
      </c>
      <c r="R176" s="358">
        <f t="shared" si="103"/>
        <v>0</v>
      </c>
      <c r="S176" s="358">
        <f t="shared" si="103"/>
        <v>0</v>
      </c>
      <c r="T176" s="358">
        <f t="shared" si="103"/>
        <v>0</v>
      </c>
      <c r="U176" s="358">
        <f t="shared" si="103"/>
        <v>0</v>
      </c>
      <c r="V176" s="358">
        <f t="shared" si="103"/>
        <v>0</v>
      </c>
      <c r="W176" s="358">
        <f t="shared" si="103"/>
        <v>0</v>
      </c>
      <c r="X176" s="358">
        <f t="shared" ref="X176:AE177" si="104">+X175*(1+$E$300)</f>
        <v>0</v>
      </c>
      <c r="Y176" s="358">
        <f t="shared" si="104"/>
        <v>0</v>
      </c>
      <c r="Z176" s="358">
        <f t="shared" si="104"/>
        <v>0</v>
      </c>
      <c r="AA176" s="358">
        <f t="shared" si="104"/>
        <v>0</v>
      </c>
      <c r="AB176" s="358">
        <f t="shared" si="104"/>
        <v>0</v>
      </c>
      <c r="AC176" s="358">
        <f t="shared" si="104"/>
        <v>0</v>
      </c>
      <c r="AD176" s="358">
        <f t="shared" si="104"/>
        <v>0</v>
      </c>
      <c r="AE176" s="358">
        <f t="shared" si="104"/>
        <v>0</v>
      </c>
      <c r="AF176" s="333">
        <f t="shared" si="100"/>
        <v>42909800</v>
      </c>
      <c r="AG176" s="334">
        <f t="shared" si="100"/>
        <v>47380000</v>
      </c>
      <c r="AH176" s="339">
        <f t="shared" si="101"/>
        <v>90289800</v>
      </c>
    </row>
    <row r="177" spans="2:34" ht="16.5" customHeight="1" outlineLevel="1" thickTop="1" thickBot="1">
      <c r="B177" s="429"/>
      <c r="C177" s="384" t="s">
        <v>828</v>
      </c>
      <c r="D177" s="516">
        <f t="shared" si="102"/>
        <v>44197094</v>
      </c>
      <c r="E177" s="358">
        <f t="shared" si="102"/>
        <v>48801400</v>
      </c>
      <c r="F177" s="358">
        <f t="shared" si="102"/>
        <v>0</v>
      </c>
      <c r="G177" s="358">
        <f t="shared" si="102"/>
        <v>0</v>
      </c>
      <c r="H177" s="358">
        <f t="shared" si="102"/>
        <v>0</v>
      </c>
      <c r="I177" s="358">
        <f t="shared" si="102"/>
        <v>0</v>
      </c>
      <c r="J177" s="358">
        <f t="shared" si="102"/>
        <v>0</v>
      </c>
      <c r="K177" s="358">
        <f t="shared" si="102"/>
        <v>0</v>
      </c>
      <c r="L177" s="358">
        <f t="shared" si="102"/>
        <v>0</v>
      </c>
      <c r="M177" s="358">
        <f t="shared" si="102"/>
        <v>0</v>
      </c>
      <c r="N177" s="358">
        <f t="shared" si="103"/>
        <v>0</v>
      </c>
      <c r="O177" s="358">
        <f t="shared" si="103"/>
        <v>0</v>
      </c>
      <c r="P177" s="358">
        <f t="shared" si="103"/>
        <v>0</v>
      </c>
      <c r="Q177" s="358">
        <f t="shared" si="103"/>
        <v>0</v>
      </c>
      <c r="R177" s="358">
        <f t="shared" si="103"/>
        <v>0</v>
      </c>
      <c r="S177" s="358">
        <f t="shared" si="103"/>
        <v>0</v>
      </c>
      <c r="T177" s="358">
        <f t="shared" si="103"/>
        <v>0</v>
      </c>
      <c r="U177" s="358">
        <f t="shared" si="103"/>
        <v>0</v>
      </c>
      <c r="V177" s="358">
        <f t="shared" si="103"/>
        <v>0</v>
      </c>
      <c r="W177" s="358">
        <f t="shared" si="103"/>
        <v>0</v>
      </c>
      <c r="X177" s="358">
        <f t="shared" si="104"/>
        <v>0</v>
      </c>
      <c r="Y177" s="358">
        <f t="shared" si="104"/>
        <v>0</v>
      </c>
      <c r="Z177" s="358">
        <f t="shared" si="104"/>
        <v>0</v>
      </c>
      <c r="AA177" s="358">
        <f t="shared" si="104"/>
        <v>0</v>
      </c>
      <c r="AB177" s="358">
        <f t="shared" si="104"/>
        <v>0</v>
      </c>
      <c r="AC177" s="358">
        <f t="shared" si="104"/>
        <v>0</v>
      </c>
      <c r="AD177" s="358">
        <f t="shared" si="104"/>
        <v>0</v>
      </c>
      <c r="AE177" s="358">
        <f t="shared" si="104"/>
        <v>0</v>
      </c>
      <c r="AF177" s="333">
        <f t="shared" si="100"/>
        <v>44197094</v>
      </c>
      <c r="AG177" s="334">
        <f t="shared" si="100"/>
        <v>48801400</v>
      </c>
      <c r="AH177" s="339">
        <f t="shared" si="101"/>
        <v>92998494</v>
      </c>
    </row>
    <row r="178" spans="2:34" ht="2.25" customHeight="1" outlineLevel="1" thickTop="1" thickBot="1">
      <c r="P178" s="367"/>
      <c r="Q178" s="367"/>
      <c r="R178" s="367"/>
      <c r="S178" s="367"/>
      <c r="T178" s="367"/>
      <c r="U178" s="367"/>
      <c r="V178" s="367"/>
    </row>
    <row r="179" spans="2:34" ht="16.5" customHeight="1" outlineLevel="1" thickTop="1" thickBot="1">
      <c r="B179" s="370" t="s">
        <v>823</v>
      </c>
      <c r="C179" s="371" t="str">
        <f>+$C$91</f>
        <v>4. Red de Nodos de Innovación, Ciencia y Tecnología</v>
      </c>
      <c r="D179" s="514">
        <f>SUM(D180:D182)</f>
        <v>43349872.5</v>
      </c>
      <c r="E179" s="356">
        <f t="shared" ref="E179" si="105">SUM(E180:E182)</f>
        <v>157635900</v>
      </c>
      <c r="F179" s="355">
        <f t="shared" ref="F179" si="106">SUM(F180:F182)</f>
        <v>0</v>
      </c>
      <c r="G179" s="356">
        <f t="shared" ref="G179" si="107">SUM(G180:G182)</f>
        <v>0</v>
      </c>
      <c r="H179" s="355">
        <f t="shared" ref="H179" si="108">SUM(H180:H182)</f>
        <v>0</v>
      </c>
      <c r="I179" s="356">
        <f t="shared" ref="I179" si="109">SUM(I180:I182)</f>
        <v>0</v>
      </c>
      <c r="J179" s="355">
        <f t="shared" ref="J179" si="110">SUM(J180:J182)</f>
        <v>0</v>
      </c>
      <c r="K179" s="356">
        <f t="shared" ref="K179" si="111">SUM(K180:K182)</f>
        <v>0</v>
      </c>
      <c r="L179" s="355">
        <f t="shared" ref="L179" si="112">SUM(L180:L182)</f>
        <v>0</v>
      </c>
      <c r="M179" s="356">
        <f t="shared" ref="M179" si="113">SUM(M180:M182)</f>
        <v>0</v>
      </c>
      <c r="N179" s="355">
        <f t="shared" ref="N179" si="114">SUM(N180:N182)</f>
        <v>0</v>
      </c>
      <c r="O179" s="356">
        <f t="shared" ref="O179" si="115">SUM(O180:O182)</f>
        <v>0</v>
      </c>
      <c r="P179" s="355">
        <f t="shared" ref="P179" si="116">SUM(P180:P182)</f>
        <v>0</v>
      </c>
      <c r="Q179" s="356">
        <f t="shared" ref="Q179" si="117">SUM(Q180:Q182)</f>
        <v>0</v>
      </c>
      <c r="R179" s="355">
        <f t="shared" ref="R179" si="118">SUM(R180:R182)</f>
        <v>0</v>
      </c>
      <c r="S179" s="356">
        <f t="shared" ref="S179" si="119">SUM(S180:S182)</f>
        <v>0</v>
      </c>
      <c r="T179" s="355">
        <f t="shared" ref="T179" si="120">SUM(T180:T182)</f>
        <v>0</v>
      </c>
      <c r="U179" s="356">
        <f t="shared" ref="U179" si="121">SUM(U180:U182)</f>
        <v>0</v>
      </c>
      <c r="V179" s="355">
        <f t="shared" ref="V179" si="122">SUM(V180:V182)</f>
        <v>0</v>
      </c>
      <c r="W179" s="356">
        <f t="shared" ref="W179" si="123">SUM(W180:W182)</f>
        <v>0</v>
      </c>
      <c r="X179" s="355">
        <f t="shared" ref="X179" si="124">SUM(X180:X182)</f>
        <v>0</v>
      </c>
      <c r="Y179" s="356">
        <f t="shared" ref="Y179" si="125">SUM(Y180:Y182)</f>
        <v>0</v>
      </c>
      <c r="Z179" s="355">
        <f t="shared" ref="Z179" si="126">SUM(Z180:Z182)</f>
        <v>0</v>
      </c>
      <c r="AA179" s="356">
        <f t="shared" ref="AA179" si="127">SUM(AA180:AA182)</f>
        <v>0</v>
      </c>
      <c r="AB179" s="355">
        <f t="shared" ref="AB179" si="128">SUM(AB180:AB182)</f>
        <v>0</v>
      </c>
      <c r="AC179" s="356">
        <f t="shared" ref="AC179" si="129">SUM(AC180:AC182)</f>
        <v>0</v>
      </c>
      <c r="AD179" s="355">
        <f t="shared" ref="AD179" si="130">SUM(AD180:AD182)</f>
        <v>0</v>
      </c>
      <c r="AE179" s="356">
        <f t="shared" ref="AE179" si="131">SUM(AE180:AE182)</f>
        <v>0</v>
      </c>
      <c r="AF179" s="335">
        <f>SUMIF($D$163:$AE$163,AF$163,$D179:$AE179)</f>
        <v>43349872.5</v>
      </c>
      <c r="AG179" s="336">
        <f>SUMIF($D$163:$AE$163,AG$163,$D179:$AE179)</f>
        <v>157635900</v>
      </c>
      <c r="AH179" s="340">
        <f>+AF179+AG179</f>
        <v>200985772.5</v>
      </c>
    </row>
    <row r="180" spans="2:34" ht="16.5" customHeight="1" outlineLevel="1" thickTop="1" thickBot="1">
      <c r="B180" s="429"/>
      <c r="C180" s="384" t="s">
        <v>826</v>
      </c>
      <c r="D180" s="516">
        <f t="shared" ref="D180:AE180" si="132">+INDEX($D$23:$AK$133,MATCH($C$179,$C$23:$C$133,0),MATCH(D$161,$D$22:$AK$22,0))</f>
        <v>14025000</v>
      </c>
      <c r="E180" s="358">
        <f t="shared" si="132"/>
        <v>51000000</v>
      </c>
      <c r="F180" s="358">
        <f t="shared" si="132"/>
        <v>0</v>
      </c>
      <c r="G180" s="358">
        <f t="shared" si="132"/>
        <v>0</v>
      </c>
      <c r="H180" s="358">
        <f t="shared" si="132"/>
        <v>0</v>
      </c>
      <c r="I180" s="358">
        <f t="shared" si="132"/>
        <v>0</v>
      </c>
      <c r="J180" s="358">
        <f t="shared" si="132"/>
        <v>0</v>
      </c>
      <c r="K180" s="358">
        <f t="shared" si="132"/>
        <v>0</v>
      </c>
      <c r="L180" s="358">
        <f t="shared" si="132"/>
        <v>0</v>
      </c>
      <c r="M180" s="358">
        <f t="shared" si="132"/>
        <v>0</v>
      </c>
      <c r="N180" s="358">
        <f t="shared" si="132"/>
        <v>0</v>
      </c>
      <c r="O180" s="358">
        <f t="shared" si="132"/>
        <v>0</v>
      </c>
      <c r="P180" s="358">
        <f t="shared" si="132"/>
        <v>0</v>
      </c>
      <c r="Q180" s="358">
        <f t="shared" si="132"/>
        <v>0</v>
      </c>
      <c r="R180" s="358">
        <f t="shared" si="132"/>
        <v>0</v>
      </c>
      <c r="S180" s="358">
        <f t="shared" si="132"/>
        <v>0</v>
      </c>
      <c r="T180" s="358">
        <f t="shared" si="132"/>
        <v>0</v>
      </c>
      <c r="U180" s="358">
        <f t="shared" si="132"/>
        <v>0</v>
      </c>
      <c r="V180" s="358">
        <f t="shared" si="132"/>
        <v>0</v>
      </c>
      <c r="W180" s="358">
        <f t="shared" si="132"/>
        <v>0</v>
      </c>
      <c r="X180" s="358">
        <f t="shared" si="132"/>
        <v>0</v>
      </c>
      <c r="Y180" s="358">
        <f t="shared" si="132"/>
        <v>0</v>
      </c>
      <c r="Z180" s="358">
        <f t="shared" si="132"/>
        <v>0</v>
      </c>
      <c r="AA180" s="358">
        <f t="shared" si="132"/>
        <v>0</v>
      </c>
      <c r="AB180" s="358">
        <f t="shared" si="132"/>
        <v>0</v>
      </c>
      <c r="AC180" s="358">
        <f t="shared" si="132"/>
        <v>0</v>
      </c>
      <c r="AD180" s="358">
        <f t="shared" si="132"/>
        <v>0</v>
      </c>
      <c r="AE180" s="358">
        <f t="shared" si="132"/>
        <v>0</v>
      </c>
      <c r="AF180" s="333">
        <f t="shared" ref="AF180:AG182" si="133">SUMIF($D$163:$AE$163,AF$163,$D180:$AE180)</f>
        <v>14025000</v>
      </c>
      <c r="AG180" s="334">
        <f t="shared" si="133"/>
        <v>51000000</v>
      </c>
      <c r="AH180" s="339">
        <f t="shared" ref="AH180:AH182" si="134">+AF180+AG180</f>
        <v>65025000</v>
      </c>
    </row>
    <row r="181" spans="2:34" ht="16.5" customHeight="1" outlineLevel="1" thickTop="1" thickBot="1">
      <c r="B181" s="429"/>
      <c r="C181" s="384" t="s">
        <v>827</v>
      </c>
      <c r="D181" s="516">
        <f t="shared" ref="D181:M182" si="135">+D180*(1+$E$300)</f>
        <v>14445750</v>
      </c>
      <c r="E181" s="358">
        <f t="shared" si="135"/>
        <v>52530000</v>
      </c>
      <c r="F181" s="358">
        <f t="shared" si="135"/>
        <v>0</v>
      </c>
      <c r="G181" s="358">
        <f t="shared" si="135"/>
        <v>0</v>
      </c>
      <c r="H181" s="358">
        <f t="shared" si="135"/>
        <v>0</v>
      </c>
      <c r="I181" s="358">
        <f t="shared" si="135"/>
        <v>0</v>
      </c>
      <c r="J181" s="358">
        <f t="shared" si="135"/>
        <v>0</v>
      </c>
      <c r="K181" s="358">
        <f t="shared" si="135"/>
        <v>0</v>
      </c>
      <c r="L181" s="358">
        <f t="shared" si="135"/>
        <v>0</v>
      </c>
      <c r="M181" s="358">
        <f t="shared" si="135"/>
        <v>0</v>
      </c>
      <c r="N181" s="358">
        <f t="shared" ref="N181:W182" si="136">+N180*(1+$E$300)</f>
        <v>0</v>
      </c>
      <c r="O181" s="358">
        <f t="shared" si="136"/>
        <v>0</v>
      </c>
      <c r="P181" s="358">
        <f t="shared" si="136"/>
        <v>0</v>
      </c>
      <c r="Q181" s="358">
        <f t="shared" si="136"/>
        <v>0</v>
      </c>
      <c r="R181" s="358">
        <f t="shared" si="136"/>
        <v>0</v>
      </c>
      <c r="S181" s="358">
        <f t="shared" si="136"/>
        <v>0</v>
      </c>
      <c r="T181" s="358">
        <f t="shared" si="136"/>
        <v>0</v>
      </c>
      <c r="U181" s="358">
        <f t="shared" si="136"/>
        <v>0</v>
      </c>
      <c r="V181" s="358">
        <f t="shared" si="136"/>
        <v>0</v>
      </c>
      <c r="W181" s="358">
        <f t="shared" si="136"/>
        <v>0</v>
      </c>
      <c r="X181" s="358">
        <f t="shared" ref="X181:AE182" si="137">+X180*(1+$E$300)</f>
        <v>0</v>
      </c>
      <c r="Y181" s="358">
        <f t="shared" si="137"/>
        <v>0</v>
      </c>
      <c r="Z181" s="358">
        <f t="shared" si="137"/>
        <v>0</v>
      </c>
      <c r="AA181" s="358">
        <f t="shared" si="137"/>
        <v>0</v>
      </c>
      <c r="AB181" s="358">
        <f t="shared" si="137"/>
        <v>0</v>
      </c>
      <c r="AC181" s="358">
        <f t="shared" si="137"/>
        <v>0</v>
      </c>
      <c r="AD181" s="358">
        <f t="shared" si="137"/>
        <v>0</v>
      </c>
      <c r="AE181" s="358">
        <f t="shared" si="137"/>
        <v>0</v>
      </c>
      <c r="AF181" s="333">
        <f t="shared" si="133"/>
        <v>14445750</v>
      </c>
      <c r="AG181" s="334">
        <f t="shared" si="133"/>
        <v>52530000</v>
      </c>
      <c r="AH181" s="339">
        <f t="shared" si="134"/>
        <v>66975750</v>
      </c>
    </row>
    <row r="182" spans="2:34" ht="16.5" customHeight="1" outlineLevel="1" thickTop="1" thickBot="1">
      <c r="B182" s="429"/>
      <c r="C182" s="384" t="s">
        <v>828</v>
      </c>
      <c r="D182" s="516">
        <f t="shared" si="135"/>
        <v>14879122.5</v>
      </c>
      <c r="E182" s="358">
        <f t="shared" si="135"/>
        <v>54105900</v>
      </c>
      <c r="F182" s="358">
        <f t="shared" si="135"/>
        <v>0</v>
      </c>
      <c r="G182" s="358">
        <f t="shared" si="135"/>
        <v>0</v>
      </c>
      <c r="H182" s="358">
        <f t="shared" si="135"/>
        <v>0</v>
      </c>
      <c r="I182" s="358">
        <f t="shared" si="135"/>
        <v>0</v>
      </c>
      <c r="J182" s="358">
        <f t="shared" si="135"/>
        <v>0</v>
      </c>
      <c r="K182" s="358">
        <f t="shared" si="135"/>
        <v>0</v>
      </c>
      <c r="L182" s="358">
        <f t="shared" si="135"/>
        <v>0</v>
      </c>
      <c r="M182" s="358">
        <f t="shared" si="135"/>
        <v>0</v>
      </c>
      <c r="N182" s="358">
        <f t="shared" si="136"/>
        <v>0</v>
      </c>
      <c r="O182" s="358">
        <f t="shared" si="136"/>
        <v>0</v>
      </c>
      <c r="P182" s="358">
        <f t="shared" si="136"/>
        <v>0</v>
      </c>
      <c r="Q182" s="358">
        <f t="shared" si="136"/>
        <v>0</v>
      </c>
      <c r="R182" s="358">
        <f t="shared" si="136"/>
        <v>0</v>
      </c>
      <c r="S182" s="358">
        <f t="shared" si="136"/>
        <v>0</v>
      </c>
      <c r="T182" s="358">
        <f t="shared" si="136"/>
        <v>0</v>
      </c>
      <c r="U182" s="358">
        <f t="shared" si="136"/>
        <v>0</v>
      </c>
      <c r="V182" s="358">
        <f t="shared" si="136"/>
        <v>0</v>
      </c>
      <c r="W182" s="358">
        <f t="shared" si="136"/>
        <v>0</v>
      </c>
      <c r="X182" s="358">
        <f t="shared" si="137"/>
        <v>0</v>
      </c>
      <c r="Y182" s="358">
        <f t="shared" si="137"/>
        <v>0</v>
      </c>
      <c r="Z182" s="358">
        <f t="shared" si="137"/>
        <v>0</v>
      </c>
      <c r="AA182" s="358">
        <f t="shared" si="137"/>
        <v>0</v>
      </c>
      <c r="AB182" s="358">
        <f t="shared" si="137"/>
        <v>0</v>
      </c>
      <c r="AC182" s="358">
        <f t="shared" si="137"/>
        <v>0</v>
      </c>
      <c r="AD182" s="358">
        <f t="shared" si="137"/>
        <v>0</v>
      </c>
      <c r="AE182" s="358">
        <f t="shared" si="137"/>
        <v>0</v>
      </c>
      <c r="AF182" s="333">
        <f t="shared" si="133"/>
        <v>14879122.5</v>
      </c>
      <c r="AG182" s="334">
        <f t="shared" si="133"/>
        <v>54105900</v>
      </c>
      <c r="AH182" s="339">
        <f t="shared" si="134"/>
        <v>68985022.5</v>
      </c>
    </row>
    <row r="183" spans="2:34" ht="2.25" customHeight="1" outlineLevel="1" thickTop="1">
      <c r="P183" s="367"/>
      <c r="Q183" s="367"/>
      <c r="R183" s="367"/>
      <c r="S183" s="367"/>
      <c r="T183" s="367"/>
      <c r="U183" s="367"/>
      <c r="V183" s="367"/>
    </row>
    <row r="184" spans="2:34" ht="16.5" customHeight="1" thickBot="1">
      <c r="P184" s="367"/>
      <c r="Q184" s="367"/>
      <c r="R184" s="367"/>
      <c r="S184" s="367"/>
      <c r="T184" s="367"/>
      <c r="U184" s="367"/>
      <c r="V184" s="367"/>
    </row>
    <row r="185" spans="2:34" ht="30.75" customHeight="1" thickTop="1" thickBot="1">
      <c r="C185" s="379" t="s">
        <v>831</v>
      </c>
      <c r="D185" s="916" t="s">
        <v>807</v>
      </c>
      <c r="E185" s="917"/>
      <c r="F185" s="916" t="s">
        <v>808</v>
      </c>
      <c r="G185" s="917"/>
      <c r="H185" s="916" t="s">
        <v>809</v>
      </c>
      <c r="I185" s="917"/>
      <c r="J185" s="916" t="s">
        <v>810</v>
      </c>
      <c r="K185" s="917"/>
      <c r="L185" s="916" t="s">
        <v>811</v>
      </c>
      <c r="M185" s="917"/>
      <c r="N185" s="916" t="s">
        <v>812</v>
      </c>
      <c r="O185" s="917"/>
      <c r="P185" s="916" t="s">
        <v>96</v>
      </c>
      <c r="Q185" s="917"/>
      <c r="R185" s="916" t="s">
        <v>813</v>
      </c>
      <c r="S185" s="917"/>
      <c r="T185" s="916" t="s">
        <v>814</v>
      </c>
      <c r="U185" s="917"/>
      <c r="V185" s="916" t="s">
        <v>815</v>
      </c>
      <c r="W185" s="917"/>
      <c r="X185" s="916" t="s">
        <v>816</v>
      </c>
      <c r="Y185" s="917"/>
      <c r="Z185" s="916" t="s">
        <v>817</v>
      </c>
      <c r="AA185" s="917"/>
      <c r="AB185" s="916" t="s">
        <v>818</v>
      </c>
      <c r="AC185" s="917"/>
      <c r="AD185" s="916" t="s">
        <v>819</v>
      </c>
      <c r="AE185" s="917"/>
      <c r="AF185" s="380" t="s">
        <v>1236</v>
      </c>
      <c r="AG185" s="381" t="s">
        <v>842</v>
      </c>
      <c r="AH185" s="382" t="s">
        <v>825</v>
      </c>
    </row>
    <row r="186" spans="2:34" ht="16.5" customHeight="1" thickTop="1" thickBot="1">
      <c r="C186" s="383" t="s">
        <v>854</v>
      </c>
      <c r="D186" s="513" t="s">
        <v>832</v>
      </c>
      <c r="E186" s="349" t="s">
        <v>833</v>
      </c>
      <c r="F186" s="348" t="s">
        <v>832</v>
      </c>
      <c r="G186" s="349" t="s">
        <v>833</v>
      </c>
      <c r="H186" s="348" t="s">
        <v>832</v>
      </c>
      <c r="I186" s="349" t="s">
        <v>833</v>
      </c>
      <c r="J186" s="348" t="s">
        <v>832</v>
      </c>
      <c r="K186" s="349" t="s">
        <v>833</v>
      </c>
      <c r="L186" s="348" t="s">
        <v>832</v>
      </c>
      <c r="M186" s="349" t="s">
        <v>833</v>
      </c>
      <c r="N186" s="348" t="s">
        <v>832</v>
      </c>
      <c r="O186" s="349" t="s">
        <v>833</v>
      </c>
      <c r="P186" s="348" t="s">
        <v>832</v>
      </c>
      <c r="Q186" s="349" t="s">
        <v>833</v>
      </c>
      <c r="R186" s="348" t="s">
        <v>832</v>
      </c>
      <c r="S186" s="349" t="s">
        <v>833</v>
      </c>
      <c r="T186" s="348" t="s">
        <v>832</v>
      </c>
      <c r="U186" s="349" t="s">
        <v>833</v>
      </c>
      <c r="V186" s="348" t="s">
        <v>832</v>
      </c>
      <c r="W186" s="349" t="s">
        <v>833</v>
      </c>
      <c r="X186" s="348" t="s">
        <v>832</v>
      </c>
      <c r="Y186" s="349" t="s">
        <v>833</v>
      </c>
      <c r="Z186" s="348" t="s">
        <v>832</v>
      </c>
      <c r="AA186" s="349" t="s">
        <v>833</v>
      </c>
      <c r="AB186" s="348" t="s">
        <v>832</v>
      </c>
      <c r="AC186" s="349" t="s">
        <v>833</v>
      </c>
      <c r="AD186" s="348" t="s">
        <v>832</v>
      </c>
      <c r="AE186" s="349" t="s">
        <v>833</v>
      </c>
      <c r="AF186" s="342" t="s">
        <v>832</v>
      </c>
      <c r="AG186" s="343" t="s">
        <v>833</v>
      </c>
      <c r="AH186" s="344" t="s">
        <v>841</v>
      </c>
    </row>
    <row r="187" spans="2:34" ht="16.5" customHeight="1" thickTop="1" thickBot="1">
      <c r="C187" s="384" t="s">
        <v>826</v>
      </c>
      <c r="D187" s="516">
        <f t="shared" ref="D187:M189" si="138">+SUMIF($C$165:$C$183,$C187,D$165:D$183)</f>
        <v>130255000</v>
      </c>
      <c r="E187" s="358">
        <f t="shared" si="138"/>
        <v>112000000</v>
      </c>
      <c r="F187" s="358">
        <f t="shared" si="138"/>
        <v>0</v>
      </c>
      <c r="G187" s="358">
        <f t="shared" si="138"/>
        <v>0</v>
      </c>
      <c r="H187" s="358">
        <f t="shared" si="138"/>
        <v>0</v>
      </c>
      <c r="I187" s="358">
        <f t="shared" si="138"/>
        <v>0</v>
      </c>
      <c r="J187" s="358">
        <f t="shared" si="138"/>
        <v>0</v>
      </c>
      <c r="K187" s="358">
        <f t="shared" si="138"/>
        <v>0</v>
      </c>
      <c r="L187" s="358">
        <f t="shared" si="138"/>
        <v>0</v>
      </c>
      <c r="M187" s="358">
        <f t="shared" si="138"/>
        <v>0</v>
      </c>
      <c r="N187" s="358">
        <f t="shared" ref="N187:W189" si="139">+SUMIF($C$165:$C$183,$C187,N$165:N$183)</f>
        <v>0</v>
      </c>
      <c r="O187" s="358">
        <f t="shared" si="139"/>
        <v>0</v>
      </c>
      <c r="P187" s="358">
        <f t="shared" si="139"/>
        <v>0</v>
      </c>
      <c r="Q187" s="358">
        <f t="shared" si="139"/>
        <v>0</v>
      </c>
      <c r="R187" s="358">
        <f t="shared" si="139"/>
        <v>0</v>
      </c>
      <c r="S187" s="358">
        <f t="shared" si="139"/>
        <v>0</v>
      </c>
      <c r="T187" s="358">
        <f t="shared" si="139"/>
        <v>0</v>
      </c>
      <c r="U187" s="358">
        <f t="shared" si="139"/>
        <v>0</v>
      </c>
      <c r="V187" s="358">
        <f t="shared" si="139"/>
        <v>0</v>
      </c>
      <c r="W187" s="358">
        <f t="shared" si="139"/>
        <v>0</v>
      </c>
      <c r="X187" s="358">
        <f t="shared" ref="X187:AE189" si="140">+SUMIF($C$165:$C$183,$C187,X$165:X$183)</f>
        <v>0</v>
      </c>
      <c r="Y187" s="358">
        <f t="shared" si="140"/>
        <v>0</v>
      </c>
      <c r="Z187" s="358">
        <f t="shared" si="140"/>
        <v>0</v>
      </c>
      <c r="AA187" s="358">
        <f t="shared" si="140"/>
        <v>0</v>
      </c>
      <c r="AB187" s="358">
        <f t="shared" si="140"/>
        <v>0</v>
      </c>
      <c r="AC187" s="358">
        <f t="shared" si="140"/>
        <v>0</v>
      </c>
      <c r="AD187" s="358">
        <f t="shared" si="140"/>
        <v>0</v>
      </c>
      <c r="AE187" s="358">
        <f t="shared" si="140"/>
        <v>0</v>
      </c>
      <c r="AF187" s="355">
        <f>SUMIF($D$163:$AE$163,AF$163,$D187:$AE187)</f>
        <v>130255000</v>
      </c>
      <c r="AG187" s="356">
        <f t="shared" ref="AF187:AG195" si="141">SUMIF($D$163:$AE$163,AG$163,$D187:$AE187)</f>
        <v>112000000</v>
      </c>
      <c r="AH187" s="431">
        <f t="shared" ref="AH187:AH189" si="142">+AF187+AG187</f>
        <v>242255000</v>
      </c>
    </row>
    <row r="188" spans="2:34" ht="16.5" customHeight="1" thickTop="1" thickBot="1">
      <c r="C188" s="384" t="s">
        <v>827</v>
      </c>
      <c r="D188" s="516">
        <f t="shared" si="138"/>
        <v>134162650</v>
      </c>
      <c r="E188" s="358">
        <f t="shared" si="138"/>
        <v>115360000</v>
      </c>
      <c r="F188" s="358">
        <f t="shared" si="138"/>
        <v>0</v>
      </c>
      <c r="G188" s="358">
        <f t="shared" si="138"/>
        <v>0</v>
      </c>
      <c r="H188" s="358">
        <f t="shared" si="138"/>
        <v>0</v>
      </c>
      <c r="I188" s="358">
        <f t="shared" si="138"/>
        <v>0</v>
      </c>
      <c r="J188" s="358">
        <f t="shared" si="138"/>
        <v>0</v>
      </c>
      <c r="K188" s="358">
        <f t="shared" si="138"/>
        <v>0</v>
      </c>
      <c r="L188" s="358">
        <f t="shared" si="138"/>
        <v>0</v>
      </c>
      <c r="M188" s="358">
        <f t="shared" si="138"/>
        <v>0</v>
      </c>
      <c r="N188" s="358">
        <f t="shared" si="139"/>
        <v>0</v>
      </c>
      <c r="O188" s="358">
        <f t="shared" si="139"/>
        <v>0</v>
      </c>
      <c r="P188" s="358">
        <f t="shared" si="139"/>
        <v>0</v>
      </c>
      <c r="Q188" s="358">
        <f t="shared" si="139"/>
        <v>0</v>
      </c>
      <c r="R188" s="358">
        <f t="shared" si="139"/>
        <v>0</v>
      </c>
      <c r="S188" s="358">
        <f t="shared" si="139"/>
        <v>0</v>
      </c>
      <c r="T188" s="358">
        <f t="shared" si="139"/>
        <v>0</v>
      </c>
      <c r="U188" s="358">
        <f t="shared" si="139"/>
        <v>0</v>
      </c>
      <c r="V188" s="358">
        <f t="shared" si="139"/>
        <v>0</v>
      </c>
      <c r="W188" s="358">
        <f t="shared" si="139"/>
        <v>0</v>
      </c>
      <c r="X188" s="358">
        <f t="shared" si="140"/>
        <v>0</v>
      </c>
      <c r="Y188" s="358">
        <f t="shared" si="140"/>
        <v>0</v>
      </c>
      <c r="Z188" s="358">
        <f t="shared" si="140"/>
        <v>0</v>
      </c>
      <c r="AA188" s="358">
        <f t="shared" si="140"/>
        <v>0</v>
      </c>
      <c r="AB188" s="358">
        <f t="shared" si="140"/>
        <v>0</v>
      </c>
      <c r="AC188" s="358">
        <f t="shared" si="140"/>
        <v>0</v>
      </c>
      <c r="AD188" s="358">
        <f t="shared" si="140"/>
        <v>0</v>
      </c>
      <c r="AE188" s="358">
        <f t="shared" si="140"/>
        <v>0</v>
      </c>
      <c r="AF188" s="355">
        <f t="shared" si="141"/>
        <v>134162650</v>
      </c>
      <c r="AG188" s="356">
        <f t="shared" si="141"/>
        <v>115360000</v>
      </c>
      <c r="AH188" s="431">
        <f t="shared" si="142"/>
        <v>249522650</v>
      </c>
    </row>
    <row r="189" spans="2:34" ht="16.5" customHeight="1" thickTop="1" thickBot="1">
      <c r="C189" s="384" t="s">
        <v>828</v>
      </c>
      <c r="D189" s="516">
        <f t="shared" si="138"/>
        <v>138187529.5</v>
      </c>
      <c r="E189" s="358">
        <f t="shared" si="138"/>
        <v>118820800</v>
      </c>
      <c r="F189" s="358">
        <f t="shared" si="138"/>
        <v>0</v>
      </c>
      <c r="G189" s="358">
        <f t="shared" si="138"/>
        <v>0</v>
      </c>
      <c r="H189" s="358">
        <f t="shared" si="138"/>
        <v>0</v>
      </c>
      <c r="I189" s="358">
        <f t="shared" si="138"/>
        <v>0</v>
      </c>
      <c r="J189" s="358">
        <f t="shared" si="138"/>
        <v>0</v>
      </c>
      <c r="K189" s="358">
        <f t="shared" si="138"/>
        <v>0</v>
      </c>
      <c r="L189" s="358">
        <f t="shared" si="138"/>
        <v>0</v>
      </c>
      <c r="M189" s="358">
        <f t="shared" si="138"/>
        <v>0</v>
      </c>
      <c r="N189" s="358">
        <f t="shared" si="139"/>
        <v>0</v>
      </c>
      <c r="O189" s="358">
        <f t="shared" si="139"/>
        <v>0</v>
      </c>
      <c r="P189" s="358">
        <f t="shared" si="139"/>
        <v>0</v>
      </c>
      <c r="Q189" s="358">
        <f t="shared" si="139"/>
        <v>0</v>
      </c>
      <c r="R189" s="358">
        <f t="shared" si="139"/>
        <v>0</v>
      </c>
      <c r="S189" s="358">
        <f t="shared" si="139"/>
        <v>0</v>
      </c>
      <c r="T189" s="358">
        <f t="shared" si="139"/>
        <v>0</v>
      </c>
      <c r="U189" s="358">
        <f t="shared" si="139"/>
        <v>0</v>
      </c>
      <c r="V189" s="358">
        <f t="shared" si="139"/>
        <v>0</v>
      </c>
      <c r="W189" s="358">
        <f t="shared" si="139"/>
        <v>0</v>
      </c>
      <c r="X189" s="358">
        <f t="shared" si="140"/>
        <v>0</v>
      </c>
      <c r="Y189" s="358">
        <f t="shared" si="140"/>
        <v>0</v>
      </c>
      <c r="Z189" s="358">
        <f t="shared" si="140"/>
        <v>0</v>
      </c>
      <c r="AA189" s="358">
        <f t="shared" si="140"/>
        <v>0</v>
      </c>
      <c r="AB189" s="358">
        <f t="shared" si="140"/>
        <v>0</v>
      </c>
      <c r="AC189" s="358">
        <f t="shared" si="140"/>
        <v>0</v>
      </c>
      <c r="AD189" s="358">
        <f t="shared" si="140"/>
        <v>0</v>
      </c>
      <c r="AE189" s="358">
        <f t="shared" si="140"/>
        <v>0</v>
      </c>
      <c r="AF189" s="355">
        <f t="shared" si="141"/>
        <v>138187529.5</v>
      </c>
      <c r="AG189" s="356">
        <f t="shared" si="141"/>
        <v>118820800</v>
      </c>
      <c r="AH189" s="431">
        <f t="shared" si="142"/>
        <v>257008329.5</v>
      </c>
    </row>
    <row r="190" spans="2:34" ht="16.5" customHeight="1" thickTop="1" thickBot="1">
      <c r="C190" s="384" t="s">
        <v>844</v>
      </c>
      <c r="D190" s="516">
        <f t="shared" ref="D190:M195" si="143">+D189*(1+$E$300)</f>
        <v>142333155.38499999</v>
      </c>
      <c r="E190" s="358">
        <f t="shared" si="143"/>
        <v>122385424</v>
      </c>
      <c r="F190" s="358">
        <f t="shared" si="143"/>
        <v>0</v>
      </c>
      <c r="G190" s="358">
        <f t="shared" si="143"/>
        <v>0</v>
      </c>
      <c r="H190" s="358">
        <f t="shared" si="143"/>
        <v>0</v>
      </c>
      <c r="I190" s="358">
        <f t="shared" si="143"/>
        <v>0</v>
      </c>
      <c r="J190" s="358">
        <f t="shared" si="143"/>
        <v>0</v>
      </c>
      <c r="K190" s="358">
        <f t="shared" si="143"/>
        <v>0</v>
      </c>
      <c r="L190" s="358">
        <f t="shared" si="143"/>
        <v>0</v>
      </c>
      <c r="M190" s="358">
        <f t="shared" si="143"/>
        <v>0</v>
      </c>
      <c r="N190" s="358">
        <f t="shared" ref="N190:W195" si="144">+N189*(1+$E$300)</f>
        <v>0</v>
      </c>
      <c r="O190" s="358">
        <f t="shared" si="144"/>
        <v>0</v>
      </c>
      <c r="P190" s="358">
        <f t="shared" si="144"/>
        <v>0</v>
      </c>
      <c r="Q190" s="358">
        <f t="shared" si="144"/>
        <v>0</v>
      </c>
      <c r="R190" s="358">
        <f t="shared" si="144"/>
        <v>0</v>
      </c>
      <c r="S190" s="358">
        <f t="shared" si="144"/>
        <v>0</v>
      </c>
      <c r="T190" s="358">
        <f t="shared" si="144"/>
        <v>0</v>
      </c>
      <c r="U190" s="358">
        <f t="shared" si="144"/>
        <v>0</v>
      </c>
      <c r="V190" s="358">
        <f t="shared" si="144"/>
        <v>0</v>
      </c>
      <c r="W190" s="358">
        <f t="shared" si="144"/>
        <v>0</v>
      </c>
      <c r="X190" s="358">
        <f t="shared" ref="X190:AE195" si="145">+X189*(1+$E$300)</f>
        <v>0</v>
      </c>
      <c r="Y190" s="358">
        <f t="shared" si="145"/>
        <v>0</v>
      </c>
      <c r="Z190" s="358">
        <f t="shared" si="145"/>
        <v>0</v>
      </c>
      <c r="AA190" s="358">
        <f t="shared" si="145"/>
        <v>0</v>
      </c>
      <c r="AB190" s="358">
        <f t="shared" si="145"/>
        <v>0</v>
      </c>
      <c r="AC190" s="358">
        <f t="shared" si="145"/>
        <v>0</v>
      </c>
      <c r="AD190" s="358">
        <f t="shared" si="145"/>
        <v>0</v>
      </c>
      <c r="AE190" s="358">
        <f t="shared" si="145"/>
        <v>0</v>
      </c>
      <c r="AF190" s="355">
        <f t="shared" si="141"/>
        <v>142333155.38499999</v>
      </c>
      <c r="AG190" s="356">
        <f t="shared" si="141"/>
        <v>122385424</v>
      </c>
      <c r="AH190" s="431">
        <f t="shared" ref="AH190:AH195" si="146">+AF190+AG190</f>
        <v>264718579.38499999</v>
      </c>
    </row>
    <row r="191" spans="2:34" ht="16.5" customHeight="1" thickTop="1" thickBot="1">
      <c r="C191" s="384" t="s">
        <v>845</v>
      </c>
      <c r="D191" s="516">
        <f t="shared" si="143"/>
        <v>146603150.04655001</v>
      </c>
      <c r="E191" s="358">
        <f t="shared" si="143"/>
        <v>126056986.72</v>
      </c>
      <c r="F191" s="358">
        <f t="shared" si="143"/>
        <v>0</v>
      </c>
      <c r="G191" s="358">
        <f t="shared" si="143"/>
        <v>0</v>
      </c>
      <c r="H191" s="358">
        <f t="shared" si="143"/>
        <v>0</v>
      </c>
      <c r="I191" s="358">
        <f t="shared" si="143"/>
        <v>0</v>
      </c>
      <c r="J191" s="358">
        <f t="shared" si="143"/>
        <v>0</v>
      </c>
      <c r="K191" s="358">
        <f t="shared" si="143"/>
        <v>0</v>
      </c>
      <c r="L191" s="358">
        <f t="shared" si="143"/>
        <v>0</v>
      </c>
      <c r="M191" s="358">
        <f t="shared" si="143"/>
        <v>0</v>
      </c>
      <c r="N191" s="358">
        <f t="shared" si="144"/>
        <v>0</v>
      </c>
      <c r="O191" s="358">
        <f t="shared" si="144"/>
        <v>0</v>
      </c>
      <c r="P191" s="358">
        <f t="shared" si="144"/>
        <v>0</v>
      </c>
      <c r="Q191" s="358">
        <f t="shared" si="144"/>
        <v>0</v>
      </c>
      <c r="R191" s="358">
        <f t="shared" si="144"/>
        <v>0</v>
      </c>
      <c r="S191" s="358">
        <f t="shared" si="144"/>
        <v>0</v>
      </c>
      <c r="T191" s="358">
        <f t="shared" si="144"/>
        <v>0</v>
      </c>
      <c r="U191" s="358">
        <f t="shared" si="144"/>
        <v>0</v>
      </c>
      <c r="V191" s="358">
        <f t="shared" si="144"/>
        <v>0</v>
      </c>
      <c r="W191" s="358">
        <f t="shared" si="144"/>
        <v>0</v>
      </c>
      <c r="X191" s="358">
        <f t="shared" si="145"/>
        <v>0</v>
      </c>
      <c r="Y191" s="358">
        <f t="shared" si="145"/>
        <v>0</v>
      </c>
      <c r="Z191" s="358">
        <f t="shared" si="145"/>
        <v>0</v>
      </c>
      <c r="AA191" s="358">
        <f t="shared" si="145"/>
        <v>0</v>
      </c>
      <c r="AB191" s="358">
        <f t="shared" si="145"/>
        <v>0</v>
      </c>
      <c r="AC191" s="358">
        <f t="shared" si="145"/>
        <v>0</v>
      </c>
      <c r="AD191" s="358">
        <f t="shared" si="145"/>
        <v>0</v>
      </c>
      <c r="AE191" s="358">
        <f t="shared" si="145"/>
        <v>0</v>
      </c>
      <c r="AF191" s="355">
        <f t="shared" si="141"/>
        <v>146603150.04655001</v>
      </c>
      <c r="AG191" s="356">
        <f t="shared" si="141"/>
        <v>126056986.72</v>
      </c>
      <c r="AH191" s="431">
        <f t="shared" si="146"/>
        <v>272660136.76655</v>
      </c>
    </row>
    <row r="192" spans="2:34" ht="16.5" customHeight="1" thickTop="1" thickBot="1">
      <c r="C192" s="384" t="s">
        <v>846</v>
      </c>
      <c r="D192" s="516">
        <f t="shared" si="143"/>
        <v>151001244.54794651</v>
      </c>
      <c r="E192" s="358">
        <f t="shared" si="143"/>
        <v>129838696.32160001</v>
      </c>
      <c r="F192" s="358">
        <f t="shared" si="143"/>
        <v>0</v>
      </c>
      <c r="G192" s="358">
        <f t="shared" si="143"/>
        <v>0</v>
      </c>
      <c r="H192" s="358">
        <f t="shared" si="143"/>
        <v>0</v>
      </c>
      <c r="I192" s="358">
        <f t="shared" si="143"/>
        <v>0</v>
      </c>
      <c r="J192" s="358">
        <f t="shared" si="143"/>
        <v>0</v>
      </c>
      <c r="K192" s="358">
        <f t="shared" si="143"/>
        <v>0</v>
      </c>
      <c r="L192" s="358">
        <f t="shared" si="143"/>
        <v>0</v>
      </c>
      <c r="M192" s="358">
        <f t="shared" si="143"/>
        <v>0</v>
      </c>
      <c r="N192" s="358">
        <f t="shared" si="144"/>
        <v>0</v>
      </c>
      <c r="O192" s="358">
        <f t="shared" si="144"/>
        <v>0</v>
      </c>
      <c r="P192" s="358">
        <f t="shared" si="144"/>
        <v>0</v>
      </c>
      <c r="Q192" s="358">
        <f t="shared" si="144"/>
        <v>0</v>
      </c>
      <c r="R192" s="358">
        <f t="shared" si="144"/>
        <v>0</v>
      </c>
      <c r="S192" s="358">
        <f t="shared" si="144"/>
        <v>0</v>
      </c>
      <c r="T192" s="358">
        <f t="shared" si="144"/>
        <v>0</v>
      </c>
      <c r="U192" s="358">
        <f t="shared" si="144"/>
        <v>0</v>
      </c>
      <c r="V192" s="358">
        <f t="shared" si="144"/>
        <v>0</v>
      </c>
      <c r="W192" s="358">
        <f t="shared" si="144"/>
        <v>0</v>
      </c>
      <c r="X192" s="358">
        <f t="shared" si="145"/>
        <v>0</v>
      </c>
      <c r="Y192" s="358">
        <f t="shared" si="145"/>
        <v>0</v>
      </c>
      <c r="Z192" s="358">
        <f t="shared" si="145"/>
        <v>0</v>
      </c>
      <c r="AA192" s="358">
        <f t="shared" si="145"/>
        <v>0</v>
      </c>
      <c r="AB192" s="358">
        <f t="shared" si="145"/>
        <v>0</v>
      </c>
      <c r="AC192" s="358">
        <f t="shared" si="145"/>
        <v>0</v>
      </c>
      <c r="AD192" s="358">
        <f t="shared" si="145"/>
        <v>0</v>
      </c>
      <c r="AE192" s="358">
        <f t="shared" si="145"/>
        <v>0</v>
      </c>
      <c r="AF192" s="355">
        <f t="shared" si="141"/>
        <v>151001244.54794651</v>
      </c>
      <c r="AG192" s="356">
        <f t="shared" si="141"/>
        <v>129838696.32160001</v>
      </c>
      <c r="AH192" s="431">
        <f t="shared" si="146"/>
        <v>280839940.86954653</v>
      </c>
    </row>
    <row r="193" spans="1:34" ht="16.5" customHeight="1" thickTop="1" thickBot="1">
      <c r="C193" s="384" t="s">
        <v>847</v>
      </c>
      <c r="D193" s="516">
        <f t="shared" si="143"/>
        <v>155531281.8843849</v>
      </c>
      <c r="E193" s="358">
        <f t="shared" si="143"/>
        <v>133733857.21124801</v>
      </c>
      <c r="F193" s="358">
        <f t="shared" si="143"/>
        <v>0</v>
      </c>
      <c r="G193" s="358">
        <f t="shared" si="143"/>
        <v>0</v>
      </c>
      <c r="H193" s="358">
        <f t="shared" si="143"/>
        <v>0</v>
      </c>
      <c r="I193" s="358">
        <f t="shared" si="143"/>
        <v>0</v>
      </c>
      <c r="J193" s="358">
        <f t="shared" si="143"/>
        <v>0</v>
      </c>
      <c r="K193" s="358">
        <f t="shared" si="143"/>
        <v>0</v>
      </c>
      <c r="L193" s="358">
        <f t="shared" si="143"/>
        <v>0</v>
      </c>
      <c r="M193" s="358">
        <f t="shared" si="143"/>
        <v>0</v>
      </c>
      <c r="N193" s="358">
        <f t="shared" si="144"/>
        <v>0</v>
      </c>
      <c r="O193" s="358">
        <f t="shared" si="144"/>
        <v>0</v>
      </c>
      <c r="P193" s="358">
        <f t="shared" si="144"/>
        <v>0</v>
      </c>
      <c r="Q193" s="358">
        <f t="shared" si="144"/>
        <v>0</v>
      </c>
      <c r="R193" s="358">
        <f t="shared" si="144"/>
        <v>0</v>
      </c>
      <c r="S193" s="358">
        <f t="shared" si="144"/>
        <v>0</v>
      </c>
      <c r="T193" s="358">
        <f t="shared" si="144"/>
        <v>0</v>
      </c>
      <c r="U193" s="358">
        <f t="shared" si="144"/>
        <v>0</v>
      </c>
      <c r="V193" s="358">
        <f t="shared" si="144"/>
        <v>0</v>
      </c>
      <c r="W193" s="358">
        <f t="shared" si="144"/>
        <v>0</v>
      </c>
      <c r="X193" s="358">
        <f t="shared" si="145"/>
        <v>0</v>
      </c>
      <c r="Y193" s="358">
        <f t="shared" si="145"/>
        <v>0</v>
      </c>
      <c r="Z193" s="358">
        <f t="shared" si="145"/>
        <v>0</v>
      </c>
      <c r="AA193" s="358">
        <f t="shared" si="145"/>
        <v>0</v>
      </c>
      <c r="AB193" s="358">
        <f t="shared" si="145"/>
        <v>0</v>
      </c>
      <c r="AC193" s="358">
        <f t="shared" si="145"/>
        <v>0</v>
      </c>
      <c r="AD193" s="358">
        <f t="shared" si="145"/>
        <v>0</v>
      </c>
      <c r="AE193" s="358">
        <f t="shared" si="145"/>
        <v>0</v>
      </c>
      <c r="AF193" s="355">
        <f t="shared" si="141"/>
        <v>155531281.8843849</v>
      </c>
      <c r="AG193" s="356">
        <f t="shared" si="141"/>
        <v>133733857.21124801</v>
      </c>
      <c r="AH193" s="431">
        <f t="shared" si="146"/>
        <v>289265139.09563291</v>
      </c>
    </row>
    <row r="194" spans="1:34" ht="16.5" customHeight="1" thickTop="1" thickBot="1">
      <c r="C194" s="384" t="s">
        <v>848</v>
      </c>
      <c r="D194" s="516">
        <f t="shared" si="143"/>
        <v>160197220.34091645</v>
      </c>
      <c r="E194" s="358">
        <f t="shared" si="143"/>
        <v>137745872.92758545</v>
      </c>
      <c r="F194" s="358">
        <f t="shared" si="143"/>
        <v>0</v>
      </c>
      <c r="G194" s="358">
        <f t="shared" si="143"/>
        <v>0</v>
      </c>
      <c r="H194" s="358">
        <f t="shared" si="143"/>
        <v>0</v>
      </c>
      <c r="I194" s="358">
        <f t="shared" si="143"/>
        <v>0</v>
      </c>
      <c r="J194" s="358">
        <f t="shared" si="143"/>
        <v>0</v>
      </c>
      <c r="K194" s="358">
        <f t="shared" si="143"/>
        <v>0</v>
      </c>
      <c r="L194" s="358">
        <f t="shared" si="143"/>
        <v>0</v>
      </c>
      <c r="M194" s="358">
        <f t="shared" si="143"/>
        <v>0</v>
      </c>
      <c r="N194" s="358">
        <f t="shared" si="144"/>
        <v>0</v>
      </c>
      <c r="O194" s="358">
        <f t="shared" si="144"/>
        <v>0</v>
      </c>
      <c r="P194" s="358">
        <f t="shared" si="144"/>
        <v>0</v>
      </c>
      <c r="Q194" s="358">
        <f t="shared" si="144"/>
        <v>0</v>
      </c>
      <c r="R194" s="358">
        <f t="shared" si="144"/>
        <v>0</v>
      </c>
      <c r="S194" s="358">
        <f t="shared" si="144"/>
        <v>0</v>
      </c>
      <c r="T194" s="358">
        <f t="shared" si="144"/>
        <v>0</v>
      </c>
      <c r="U194" s="358">
        <f t="shared" si="144"/>
        <v>0</v>
      </c>
      <c r="V194" s="358">
        <f t="shared" si="144"/>
        <v>0</v>
      </c>
      <c r="W194" s="358">
        <f t="shared" si="144"/>
        <v>0</v>
      </c>
      <c r="X194" s="358">
        <f t="shared" si="145"/>
        <v>0</v>
      </c>
      <c r="Y194" s="358">
        <f t="shared" si="145"/>
        <v>0</v>
      </c>
      <c r="Z194" s="358">
        <f t="shared" si="145"/>
        <v>0</v>
      </c>
      <c r="AA194" s="358">
        <f t="shared" si="145"/>
        <v>0</v>
      </c>
      <c r="AB194" s="358">
        <f t="shared" si="145"/>
        <v>0</v>
      </c>
      <c r="AC194" s="358">
        <f t="shared" si="145"/>
        <v>0</v>
      </c>
      <c r="AD194" s="358">
        <f t="shared" si="145"/>
        <v>0</v>
      </c>
      <c r="AE194" s="358">
        <f t="shared" si="145"/>
        <v>0</v>
      </c>
      <c r="AF194" s="355">
        <f t="shared" si="141"/>
        <v>160197220.34091645</v>
      </c>
      <c r="AG194" s="356">
        <f t="shared" si="141"/>
        <v>137745872.92758545</v>
      </c>
      <c r="AH194" s="431">
        <f t="shared" si="146"/>
        <v>297943093.26850188</v>
      </c>
    </row>
    <row r="195" spans="1:34" ht="16.5" customHeight="1" thickTop="1" thickBot="1">
      <c r="C195" s="384" t="s">
        <v>849</v>
      </c>
      <c r="D195" s="516">
        <f t="shared" si="143"/>
        <v>165003136.95114395</v>
      </c>
      <c r="E195" s="358">
        <f t="shared" si="143"/>
        <v>141878249.11541301</v>
      </c>
      <c r="F195" s="358">
        <f t="shared" si="143"/>
        <v>0</v>
      </c>
      <c r="G195" s="358">
        <f t="shared" si="143"/>
        <v>0</v>
      </c>
      <c r="H195" s="358">
        <f t="shared" si="143"/>
        <v>0</v>
      </c>
      <c r="I195" s="358">
        <f t="shared" si="143"/>
        <v>0</v>
      </c>
      <c r="J195" s="358">
        <f t="shared" si="143"/>
        <v>0</v>
      </c>
      <c r="K195" s="358">
        <f t="shared" si="143"/>
        <v>0</v>
      </c>
      <c r="L195" s="358">
        <f t="shared" si="143"/>
        <v>0</v>
      </c>
      <c r="M195" s="358">
        <f t="shared" si="143"/>
        <v>0</v>
      </c>
      <c r="N195" s="358">
        <f t="shared" si="144"/>
        <v>0</v>
      </c>
      <c r="O195" s="358">
        <f t="shared" si="144"/>
        <v>0</v>
      </c>
      <c r="P195" s="358">
        <f t="shared" si="144"/>
        <v>0</v>
      </c>
      <c r="Q195" s="358">
        <f t="shared" si="144"/>
        <v>0</v>
      </c>
      <c r="R195" s="358">
        <f t="shared" si="144"/>
        <v>0</v>
      </c>
      <c r="S195" s="358">
        <f t="shared" si="144"/>
        <v>0</v>
      </c>
      <c r="T195" s="358">
        <f t="shared" si="144"/>
        <v>0</v>
      </c>
      <c r="U195" s="358">
        <f t="shared" si="144"/>
        <v>0</v>
      </c>
      <c r="V195" s="358">
        <f t="shared" si="144"/>
        <v>0</v>
      </c>
      <c r="W195" s="358">
        <f t="shared" si="144"/>
        <v>0</v>
      </c>
      <c r="X195" s="358">
        <f t="shared" si="145"/>
        <v>0</v>
      </c>
      <c r="Y195" s="358">
        <f t="shared" si="145"/>
        <v>0</v>
      </c>
      <c r="Z195" s="358">
        <f t="shared" si="145"/>
        <v>0</v>
      </c>
      <c r="AA195" s="358">
        <f t="shared" si="145"/>
        <v>0</v>
      </c>
      <c r="AB195" s="358">
        <f t="shared" si="145"/>
        <v>0</v>
      </c>
      <c r="AC195" s="358">
        <f t="shared" si="145"/>
        <v>0</v>
      </c>
      <c r="AD195" s="358">
        <f t="shared" si="145"/>
        <v>0</v>
      </c>
      <c r="AE195" s="358">
        <f t="shared" si="145"/>
        <v>0</v>
      </c>
      <c r="AF195" s="355">
        <f t="shared" si="141"/>
        <v>165003136.95114395</v>
      </c>
      <c r="AG195" s="356">
        <f t="shared" si="141"/>
        <v>141878249.11541301</v>
      </c>
      <c r="AH195" s="431">
        <f t="shared" si="146"/>
        <v>306881386.06655693</v>
      </c>
    </row>
    <row r="196" spans="1:34" ht="16.5" customHeight="1" thickTop="1" thickBot="1">
      <c r="B196" s="420"/>
      <c r="P196" s="367"/>
      <c r="Q196" s="367"/>
      <c r="R196" s="367"/>
      <c r="S196" s="367"/>
      <c r="T196" s="367"/>
      <c r="U196" s="367"/>
      <c r="V196" s="367"/>
    </row>
    <row r="197" spans="1:34" ht="16.5" customHeight="1" thickTop="1" thickBot="1">
      <c r="B197" s="420"/>
      <c r="C197" s="379" t="s">
        <v>843</v>
      </c>
      <c r="D197" s="518" t="s">
        <v>826</v>
      </c>
      <c r="E197" s="405" t="s">
        <v>827</v>
      </c>
      <c r="F197" s="405" t="s">
        <v>828</v>
      </c>
      <c r="G197" s="405" t="s">
        <v>844</v>
      </c>
      <c r="H197" s="405" t="s">
        <v>845</v>
      </c>
      <c r="I197" s="405" t="s">
        <v>846</v>
      </c>
      <c r="J197" s="405" t="s">
        <v>847</v>
      </c>
      <c r="K197" s="405" t="s">
        <v>848</v>
      </c>
      <c r="L197" s="405" t="s">
        <v>849</v>
      </c>
      <c r="M197" s="405" t="s">
        <v>850</v>
      </c>
      <c r="P197" s="367"/>
      <c r="Q197" s="367"/>
      <c r="R197" s="367"/>
      <c r="S197" s="367"/>
      <c r="T197" s="367"/>
      <c r="U197" s="367"/>
      <c r="V197" s="367"/>
    </row>
    <row r="198" spans="1:34" ht="16.5" customHeight="1" thickTop="1" thickBot="1">
      <c r="B198" s="420"/>
      <c r="C198" s="385" t="s">
        <v>851</v>
      </c>
      <c r="D198" s="519">
        <f t="shared" ref="D198:L198" si="147">+VLOOKUP(D$197,$C$187:$AH$195,30,0)</f>
        <v>130255000</v>
      </c>
      <c r="E198" s="345">
        <f t="shared" si="147"/>
        <v>134162650</v>
      </c>
      <c r="F198" s="345">
        <f t="shared" si="147"/>
        <v>138187529.5</v>
      </c>
      <c r="G198" s="345">
        <f t="shared" si="147"/>
        <v>142333155.38499999</v>
      </c>
      <c r="H198" s="345">
        <f t="shared" si="147"/>
        <v>146603150.04655001</v>
      </c>
      <c r="I198" s="345">
        <f t="shared" si="147"/>
        <v>151001244.54794651</v>
      </c>
      <c r="J198" s="345">
        <f t="shared" si="147"/>
        <v>155531281.8843849</v>
      </c>
      <c r="K198" s="345">
        <f t="shared" si="147"/>
        <v>160197220.34091645</v>
      </c>
      <c r="L198" s="345">
        <f t="shared" si="147"/>
        <v>165003136.95114395</v>
      </c>
      <c r="M198" s="430">
        <f>SUM(D198:L198)</f>
        <v>1323274368.6559417</v>
      </c>
      <c r="P198" s="367"/>
      <c r="Q198" s="367"/>
      <c r="R198" s="367"/>
      <c r="S198" s="367"/>
      <c r="T198" s="367"/>
      <c r="U198" s="367"/>
      <c r="V198" s="367"/>
    </row>
    <row r="199" spans="1:34" ht="16.5" customHeight="1" thickTop="1" thickBot="1">
      <c r="B199" s="420"/>
      <c r="C199" s="386" t="s">
        <v>852</v>
      </c>
      <c r="D199" s="519">
        <f t="shared" ref="D199:L199" si="148">+VLOOKUP(D$197,$C$187:$AH$195,31,0)</f>
        <v>112000000</v>
      </c>
      <c r="E199" s="345">
        <f t="shared" si="148"/>
        <v>115360000</v>
      </c>
      <c r="F199" s="345">
        <f t="shared" si="148"/>
        <v>118820800</v>
      </c>
      <c r="G199" s="345">
        <f t="shared" si="148"/>
        <v>122385424</v>
      </c>
      <c r="H199" s="345">
        <f t="shared" si="148"/>
        <v>126056986.72</v>
      </c>
      <c r="I199" s="345">
        <f t="shared" si="148"/>
        <v>129838696.32160001</v>
      </c>
      <c r="J199" s="345">
        <f t="shared" si="148"/>
        <v>133733857.21124801</v>
      </c>
      <c r="K199" s="345">
        <f t="shared" si="148"/>
        <v>137745872.92758545</v>
      </c>
      <c r="L199" s="345">
        <f t="shared" si="148"/>
        <v>141878249.11541301</v>
      </c>
      <c r="M199" s="430">
        <f>SUM(D199:L199)</f>
        <v>1137819886.2958465</v>
      </c>
      <c r="P199" s="367"/>
      <c r="Q199" s="367"/>
      <c r="R199" s="367"/>
      <c r="S199" s="367"/>
      <c r="T199" s="367"/>
      <c r="U199" s="367"/>
      <c r="V199" s="367"/>
    </row>
    <row r="200" spans="1:34" ht="16.5" customHeight="1" thickTop="1" thickBot="1">
      <c r="B200" s="420"/>
      <c r="C200" s="387" t="s">
        <v>853</v>
      </c>
      <c r="D200" s="520">
        <f>SUM(D198:D199)</f>
        <v>242255000</v>
      </c>
      <c r="E200" s="431">
        <f t="shared" ref="E200:L200" si="149">SUM(E198:E199)</f>
        <v>249522650</v>
      </c>
      <c r="F200" s="431">
        <f t="shared" si="149"/>
        <v>257008329.5</v>
      </c>
      <c r="G200" s="431">
        <f t="shared" si="149"/>
        <v>264718579.38499999</v>
      </c>
      <c r="H200" s="431">
        <f t="shared" si="149"/>
        <v>272660136.76655</v>
      </c>
      <c r="I200" s="431">
        <f t="shared" si="149"/>
        <v>280839940.86954653</v>
      </c>
      <c r="J200" s="431">
        <f t="shared" si="149"/>
        <v>289265139.09563291</v>
      </c>
      <c r="K200" s="431">
        <f t="shared" si="149"/>
        <v>297943093.26850188</v>
      </c>
      <c r="L200" s="431">
        <f t="shared" si="149"/>
        <v>306881386.06655693</v>
      </c>
      <c r="M200" s="432">
        <f>SUM(M198:M199)</f>
        <v>2461094254.9517879</v>
      </c>
      <c r="P200" s="367"/>
      <c r="Q200" s="367"/>
      <c r="R200" s="367"/>
      <c r="S200" s="367"/>
      <c r="T200" s="367"/>
      <c r="U200" s="367"/>
      <c r="V200" s="367"/>
    </row>
    <row r="201" spans="1:34" ht="16.5" customHeight="1" thickTop="1">
      <c r="P201" s="367"/>
      <c r="Q201" s="367"/>
      <c r="R201" s="367"/>
      <c r="S201" s="367"/>
      <c r="T201" s="367"/>
      <c r="U201" s="367"/>
      <c r="V201" s="367"/>
    </row>
    <row r="202" spans="1:34" ht="16.5" hidden="1" customHeight="1" outlineLevel="1" thickTop="1" thickBot="1">
      <c r="B202" s="905" t="s">
        <v>856</v>
      </c>
      <c r="C202" s="906"/>
      <c r="D202" s="521"/>
      <c r="E202" s="433"/>
      <c r="F202" s="433"/>
      <c r="G202" s="433"/>
      <c r="H202" s="433"/>
      <c r="I202" s="433"/>
      <c r="J202" s="433"/>
      <c r="K202" s="433"/>
      <c r="L202" s="433"/>
      <c r="M202" s="434"/>
      <c r="P202" s="367"/>
      <c r="Q202" s="367"/>
      <c r="R202" s="367"/>
      <c r="S202" s="367"/>
      <c r="T202" s="367"/>
      <c r="U202" s="367"/>
      <c r="V202" s="367"/>
    </row>
    <row r="203" spans="1:34" ht="16.5" hidden="1" customHeight="1" outlineLevel="1" thickTop="1">
      <c r="B203" s="420"/>
      <c r="P203" s="367"/>
      <c r="Q203" s="367"/>
      <c r="R203" s="367"/>
      <c r="S203" s="367"/>
      <c r="T203" s="367"/>
      <c r="U203" s="367"/>
      <c r="V203" s="367"/>
    </row>
    <row r="204" spans="1:34" ht="16.5" hidden="1" customHeight="1" outlineLevel="1">
      <c r="B204" s="420"/>
      <c r="E204" s="858" t="s">
        <v>93</v>
      </c>
      <c r="F204" s="858"/>
      <c r="G204" s="858"/>
      <c r="H204" s="858"/>
      <c r="I204" s="858"/>
      <c r="J204" s="858"/>
      <c r="K204" s="858"/>
      <c r="L204" s="858"/>
      <c r="M204" s="858"/>
      <c r="P204" s="367"/>
      <c r="Q204" s="367"/>
      <c r="R204" s="367"/>
      <c r="S204" s="367"/>
      <c r="T204" s="367"/>
      <c r="U204" s="367"/>
      <c r="V204" s="367"/>
    </row>
    <row r="205" spans="1:34" hidden="1" outlineLevel="1">
      <c r="B205" s="435"/>
      <c r="C205" s="436"/>
      <c r="D205" s="522"/>
      <c r="E205" s="437" t="s">
        <v>800</v>
      </c>
      <c r="F205" s="437" t="s">
        <v>800</v>
      </c>
      <c r="G205" s="437" t="s">
        <v>801</v>
      </c>
      <c r="H205" s="437" t="s">
        <v>801</v>
      </c>
      <c r="I205" s="437" t="s">
        <v>802</v>
      </c>
      <c r="J205" s="437" t="s">
        <v>802</v>
      </c>
      <c r="K205" s="937" t="s">
        <v>32</v>
      </c>
      <c r="L205" s="937"/>
      <c r="M205" s="858" t="s">
        <v>20</v>
      </c>
      <c r="N205" s="438"/>
      <c r="O205" s="438"/>
      <c r="P205" s="367"/>
      <c r="Q205" s="367"/>
      <c r="R205" s="367"/>
      <c r="S205" s="367"/>
      <c r="T205" s="367"/>
      <c r="U205" s="367"/>
      <c r="V205" s="367"/>
    </row>
    <row r="206" spans="1:34" ht="45" hidden="1" outlineLevel="1">
      <c r="B206" s="915" t="str">
        <f>CONCATENATE("Items para Plan Operativo ",'PDI-03'!E42)</f>
        <v>Items para Plan Operativo 1. RUN - Red Risaralda Universitaria  - Clúster de Educación Superior</v>
      </c>
      <c r="C206" s="915"/>
      <c r="D206" s="523" t="s">
        <v>101</v>
      </c>
      <c r="E206" s="439" t="s">
        <v>832</v>
      </c>
      <c r="F206" s="439" t="s">
        <v>833</v>
      </c>
      <c r="G206" s="439" t="s">
        <v>832</v>
      </c>
      <c r="H206" s="439" t="s">
        <v>833</v>
      </c>
      <c r="I206" s="439" t="s">
        <v>832</v>
      </c>
      <c r="J206" s="439" t="s">
        <v>833</v>
      </c>
      <c r="K206" s="439" t="s">
        <v>829</v>
      </c>
      <c r="L206" s="439" t="s">
        <v>830</v>
      </c>
      <c r="M206" s="858"/>
      <c r="N206" s="367"/>
      <c r="O206" s="367"/>
      <c r="P206" s="367"/>
      <c r="Q206" s="367"/>
      <c r="R206" s="367"/>
      <c r="S206" s="367"/>
      <c r="T206" s="367"/>
      <c r="U206" s="367"/>
    </row>
    <row r="207" spans="1:34" hidden="1" outlineLevel="1">
      <c r="A207" s="369" t="s">
        <v>807</v>
      </c>
      <c r="B207" s="440">
        <v>1</v>
      </c>
      <c r="C207" s="441" t="s">
        <v>859</v>
      </c>
      <c r="D207" s="524"/>
      <c r="E207" s="363">
        <f t="shared" ref="E207:J220" si="150">INDEX($D$165:$AE$167,MATCH(E$205,$C$165:$C$167,0),MATCH($A207&amp;E$206,$D$161:$AE$161,0))</f>
        <v>24910000</v>
      </c>
      <c r="F207" s="363">
        <f t="shared" si="150"/>
        <v>0</v>
      </c>
      <c r="G207" s="363">
        <f t="shared" si="150"/>
        <v>25657300</v>
      </c>
      <c r="H207" s="363">
        <f t="shared" si="150"/>
        <v>0</v>
      </c>
      <c r="I207" s="363">
        <f t="shared" si="150"/>
        <v>26427019</v>
      </c>
      <c r="J207" s="363">
        <f t="shared" si="150"/>
        <v>0</v>
      </c>
      <c r="K207" s="442">
        <f t="shared" ref="K207:K221" si="151">E207+G207+I207</f>
        <v>76994319</v>
      </c>
      <c r="L207" s="442">
        <f t="shared" ref="L207:L221" si="152">F207+H207+J207</f>
        <v>0</v>
      </c>
      <c r="M207" s="442">
        <f>+K207+L207</f>
        <v>76994319</v>
      </c>
    </row>
    <row r="208" spans="1:34" hidden="1" outlineLevel="1">
      <c r="A208" s="369" t="s">
        <v>808</v>
      </c>
      <c r="B208" s="440">
        <v>2</v>
      </c>
      <c r="C208" s="441" t="s">
        <v>808</v>
      </c>
      <c r="D208" s="524"/>
      <c r="E208" s="363">
        <f t="shared" si="150"/>
        <v>0</v>
      </c>
      <c r="F208" s="363">
        <f t="shared" si="150"/>
        <v>0</v>
      </c>
      <c r="G208" s="363">
        <f t="shared" si="150"/>
        <v>0</v>
      </c>
      <c r="H208" s="363">
        <f t="shared" si="150"/>
        <v>0</v>
      </c>
      <c r="I208" s="363">
        <f t="shared" si="150"/>
        <v>0</v>
      </c>
      <c r="J208" s="363">
        <f t="shared" si="150"/>
        <v>0</v>
      </c>
      <c r="K208" s="443">
        <f t="shared" si="151"/>
        <v>0</v>
      </c>
      <c r="L208" s="443">
        <f t="shared" si="152"/>
        <v>0</v>
      </c>
      <c r="M208" s="442">
        <f t="shared" ref="M208:M221" si="153">+K208+L208</f>
        <v>0</v>
      </c>
    </row>
    <row r="209" spans="1:13" hidden="1" outlineLevel="1">
      <c r="A209" s="369" t="s">
        <v>809</v>
      </c>
      <c r="B209" s="440">
        <v>3</v>
      </c>
      <c r="C209" s="441" t="s">
        <v>809</v>
      </c>
      <c r="D209" s="524"/>
      <c r="E209" s="363">
        <f t="shared" si="150"/>
        <v>0</v>
      </c>
      <c r="F209" s="363">
        <f t="shared" si="150"/>
        <v>0</v>
      </c>
      <c r="G209" s="363">
        <f t="shared" si="150"/>
        <v>0</v>
      </c>
      <c r="H209" s="363">
        <f t="shared" si="150"/>
        <v>0</v>
      </c>
      <c r="I209" s="363">
        <f t="shared" si="150"/>
        <v>0</v>
      </c>
      <c r="J209" s="363">
        <f t="shared" si="150"/>
        <v>0</v>
      </c>
      <c r="K209" s="443">
        <f t="shared" si="151"/>
        <v>0</v>
      </c>
      <c r="L209" s="443">
        <f t="shared" si="152"/>
        <v>0</v>
      </c>
      <c r="M209" s="442">
        <f t="shared" si="153"/>
        <v>0</v>
      </c>
    </row>
    <row r="210" spans="1:13" hidden="1" outlineLevel="1">
      <c r="A210" s="369" t="s">
        <v>810</v>
      </c>
      <c r="B210" s="440">
        <v>4</v>
      </c>
      <c r="C210" s="441" t="s">
        <v>862</v>
      </c>
      <c r="D210" s="524"/>
      <c r="E210" s="363">
        <f t="shared" si="150"/>
        <v>0</v>
      </c>
      <c r="F210" s="363">
        <f t="shared" si="150"/>
        <v>0</v>
      </c>
      <c r="G210" s="363">
        <f t="shared" si="150"/>
        <v>0</v>
      </c>
      <c r="H210" s="363">
        <f t="shared" si="150"/>
        <v>0</v>
      </c>
      <c r="I210" s="363">
        <f t="shared" si="150"/>
        <v>0</v>
      </c>
      <c r="J210" s="363">
        <f t="shared" si="150"/>
        <v>0</v>
      </c>
      <c r="K210" s="443">
        <f t="shared" si="151"/>
        <v>0</v>
      </c>
      <c r="L210" s="443">
        <f t="shared" si="152"/>
        <v>0</v>
      </c>
      <c r="M210" s="442">
        <f t="shared" si="153"/>
        <v>0</v>
      </c>
    </row>
    <row r="211" spans="1:13" hidden="1" outlineLevel="1">
      <c r="A211" s="369" t="s">
        <v>811</v>
      </c>
      <c r="B211" s="440">
        <v>5</v>
      </c>
      <c r="C211" s="441" t="s">
        <v>811</v>
      </c>
      <c r="D211" s="524"/>
      <c r="E211" s="363">
        <f t="shared" si="150"/>
        <v>0</v>
      </c>
      <c r="F211" s="363">
        <f t="shared" si="150"/>
        <v>0</v>
      </c>
      <c r="G211" s="363">
        <f t="shared" si="150"/>
        <v>0</v>
      </c>
      <c r="H211" s="363">
        <f t="shared" si="150"/>
        <v>0</v>
      </c>
      <c r="I211" s="363">
        <f t="shared" si="150"/>
        <v>0</v>
      </c>
      <c r="J211" s="363">
        <f t="shared" si="150"/>
        <v>0</v>
      </c>
      <c r="K211" s="443">
        <f t="shared" si="151"/>
        <v>0</v>
      </c>
      <c r="L211" s="443">
        <f t="shared" si="152"/>
        <v>0</v>
      </c>
      <c r="M211" s="442">
        <f t="shared" si="153"/>
        <v>0</v>
      </c>
    </row>
    <row r="212" spans="1:13" hidden="1" outlineLevel="1">
      <c r="A212" s="369" t="s">
        <v>812</v>
      </c>
      <c r="B212" s="440">
        <f>1+B211</f>
        <v>6</v>
      </c>
      <c r="C212" s="441" t="s">
        <v>860</v>
      </c>
      <c r="D212" s="524"/>
      <c r="E212" s="363">
        <f t="shared" si="150"/>
        <v>0</v>
      </c>
      <c r="F212" s="363">
        <f t="shared" si="150"/>
        <v>0</v>
      </c>
      <c r="G212" s="363">
        <f t="shared" si="150"/>
        <v>0</v>
      </c>
      <c r="H212" s="363">
        <f t="shared" si="150"/>
        <v>0</v>
      </c>
      <c r="I212" s="363">
        <f t="shared" si="150"/>
        <v>0</v>
      </c>
      <c r="J212" s="363">
        <f t="shared" si="150"/>
        <v>0</v>
      </c>
      <c r="K212" s="443">
        <f t="shared" si="151"/>
        <v>0</v>
      </c>
      <c r="L212" s="443">
        <f t="shared" si="152"/>
        <v>0</v>
      </c>
      <c r="M212" s="442">
        <f t="shared" si="153"/>
        <v>0</v>
      </c>
    </row>
    <row r="213" spans="1:13" hidden="1" outlineLevel="1">
      <c r="A213" s="369" t="s">
        <v>96</v>
      </c>
      <c r="B213" s="440">
        <f t="shared" ref="B213:B220" si="154">1+B212</f>
        <v>7</v>
      </c>
      <c r="C213" s="441" t="s">
        <v>96</v>
      </c>
      <c r="D213" s="525"/>
      <c r="E213" s="363">
        <f t="shared" si="150"/>
        <v>0</v>
      </c>
      <c r="F213" s="363">
        <f t="shared" si="150"/>
        <v>0</v>
      </c>
      <c r="G213" s="363">
        <f t="shared" si="150"/>
        <v>0</v>
      </c>
      <c r="H213" s="363">
        <f t="shared" si="150"/>
        <v>0</v>
      </c>
      <c r="I213" s="363">
        <f t="shared" si="150"/>
        <v>0</v>
      </c>
      <c r="J213" s="363">
        <f t="shared" si="150"/>
        <v>0</v>
      </c>
      <c r="K213" s="443">
        <f t="shared" si="151"/>
        <v>0</v>
      </c>
      <c r="L213" s="443">
        <f t="shared" si="152"/>
        <v>0</v>
      </c>
      <c r="M213" s="442">
        <f t="shared" si="153"/>
        <v>0</v>
      </c>
    </row>
    <row r="214" spans="1:13" hidden="1" outlineLevel="1">
      <c r="A214" s="369" t="s">
        <v>813</v>
      </c>
      <c r="B214" s="440">
        <f t="shared" si="154"/>
        <v>8</v>
      </c>
      <c r="C214" s="441" t="s">
        <v>813</v>
      </c>
      <c r="D214" s="524"/>
      <c r="E214" s="363">
        <f t="shared" si="150"/>
        <v>0</v>
      </c>
      <c r="F214" s="363">
        <f t="shared" si="150"/>
        <v>0</v>
      </c>
      <c r="G214" s="363">
        <f t="shared" si="150"/>
        <v>0</v>
      </c>
      <c r="H214" s="363">
        <f t="shared" si="150"/>
        <v>0</v>
      </c>
      <c r="I214" s="363">
        <f t="shared" si="150"/>
        <v>0</v>
      </c>
      <c r="J214" s="363">
        <f t="shared" si="150"/>
        <v>0</v>
      </c>
      <c r="K214" s="443">
        <f t="shared" si="151"/>
        <v>0</v>
      </c>
      <c r="L214" s="443">
        <f t="shared" si="152"/>
        <v>0</v>
      </c>
      <c r="M214" s="442">
        <f t="shared" si="153"/>
        <v>0</v>
      </c>
    </row>
    <row r="215" spans="1:13" hidden="1" outlineLevel="1">
      <c r="A215" s="369" t="s">
        <v>814</v>
      </c>
      <c r="B215" s="440">
        <f t="shared" si="154"/>
        <v>9</v>
      </c>
      <c r="C215" s="441" t="s">
        <v>814</v>
      </c>
      <c r="D215" s="524"/>
      <c r="E215" s="363">
        <f t="shared" si="150"/>
        <v>0</v>
      </c>
      <c r="F215" s="363">
        <f t="shared" si="150"/>
        <v>0</v>
      </c>
      <c r="G215" s="363">
        <f t="shared" si="150"/>
        <v>0</v>
      </c>
      <c r="H215" s="363">
        <f t="shared" si="150"/>
        <v>0</v>
      </c>
      <c r="I215" s="363">
        <f t="shared" si="150"/>
        <v>0</v>
      </c>
      <c r="J215" s="363">
        <f t="shared" si="150"/>
        <v>0</v>
      </c>
      <c r="K215" s="443">
        <f t="shared" si="151"/>
        <v>0</v>
      </c>
      <c r="L215" s="443">
        <f t="shared" si="152"/>
        <v>0</v>
      </c>
      <c r="M215" s="442">
        <f t="shared" si="153"/>
        <v>0</v>
      </c>
    </row>
    <row r="216" spans="1:13" hidden="1" outlineLevel="1">
      <c r="A216" s="369" t="s">
        <v>815</v>
      </c>
      <c r="B216" s="440">
        <f t="shared" si="154"/>
        <v>10</v>
      </c>
      <c r="C216" s="441" t="s">
        <v>861</v>
      </c>
      <c r="D216" s="524"/>
      <c r="E216" s="363">
        <f t="shared" si="150"/>
        <v>0</v>
      </c>
      <c r="F216" s="363">
        <f t="shared" si="150"/>
        <v>0</v>
      </c>
      <c r="G216" s="363">
        <f t="shared" si="150"/>
        <v>0</v>
      </c>
      <c r="H216" s="363">
        <f t="shared" si="150"/>
        <v>0</v>
      </c>
      <c r="I216" s="363">
        <f t="shared" si="150"/>
        <v>0</v>
      </c>
      <c r="J216" s="363">
        <f t="shared" si="150"/>
        <v>0</v>
      </c>
      <c r="K216" s="443">
        <f t="shared" si="151"/>
        <v>0</v>
      </c>
      <c r="L216" s="443">
        <f t="shared" si="152"/>
        <v>0</v>
      </c>
      <c r="M216" s="442">
        <f t="shared" si="153"/>
        <v>0</v>
      </c>
    </row>
    <row r="217" spans="1:13" hidden="1" outlineLevel="1">
      <c r="A217" s="369" t="s">
        <v>816</v>
      </c>
      <c r="B217" s="440">
        <f t="shared" si="154"/>
        <v>11</v>
      </c>
      <c r="C217" s="441" t="s">
        <v>816</v>
      </c>
      <c r="D217" s="524"/>
      <c r="E217" s="363">
        <f t="shared" si="150"/>
        <v>0</v>
      </c>
      <c r="F217" s="363">
        <f t="shared" si="150"/>
        <v>0</v>
      </c>
      <c r="G217" s="363">
        <f t="shared" si="150"/>
        <v>0</v>
      </c>
      <c r="H217" s="363">
        <f t="shared" si="150"/>
        <v>0</v>
      </c>
      <c r="I217" s="363">
        <f t="shared" si="150"/>
        <v>0</v>
      </c>
      <c r="J217" s="363">
        <f t="shared" si="150"/>
        <v>0</v>
      </c>
      <c r="K217" s="443">
        <f t="shared" si="151"/>
        <v>0</v>
      </c>
      <c r="L217" s="443">
        <f t="shared" si="152"/>
        <v>0</v>
      </c>
      <c r="M217" s="442">
        <f t="shared" si="153"/>
        <v>0</v>
      </c>
    </row>
    <row r="218" spans="1:13" hidden="1" outlineLevel="1">
      <c r="A218" s="369" t="s">
        <v>817</v>
      </c>
      <c r="B218" s="440">
        <f t="shared" si="154"/>
        <v>12</v>
      </c>
      <c r="C218" s="441" t="s">
        <v>817</v>
      </c>
      <c r="D218" s="524"/>
      <c r="E218" s="363">
        <f t="shared" si="150"/>
        <v>0</v>
      </c>
      <c r="F218" s="363">
        <f t="shared" si="150"/>
        <v>0</v>
      </c>
      <c r="G218" s="363">
        <f t="shared" si="150"/>
        <v>0</v>
      </c>
      <c r="H218" s="363">
        <f t="shared" si="150"/>
        <v>0</v>
      </c>
      <c r="I218" s="363">
        <f t="shared" si="150"/>
        <v>0</v>
      </c>
      <c r="J218" s="363">
        <f t="shared" si="150"/>
        <v>0</v>
      </c>
      <c r="K218" s="443">
        <f t="shared" si="151"/>
        <v>0</v>
      </c>
      <c r="L218" s="443">
        <f t="shared" si="152"/>
        <v>0</v>
      </c>
      <c r="M218" s="442">
        <f t="shared" si="153"/>
        <v>0</v>
      </c>
    </row>
    <row r="219" spans="1:13" hidden="1" outlineLevel="1">
      <c r="A219" s="369" t="s">
        <v>818</v>
      </c>
      <c r="B219" s="440">
        <f t="shared" si="154"/>
        <v>13</v>
      </c>
      <c r="C219" s="441" t="s">
        <v>818</v>
      </c>
      <c r="D219" s="524"/>
      <c r="E219" s="363">
        <f t="shared" si="150"/>
        <v>0</v>
      </c>
      <c r="F219" s="363">
        <f t="shared" si="150"/>
        <v>0</v>
      </c>
      <c r="G219" s="363">
        <f t="shared" si="150"/>
        <v>0</v>
      </c>
      <c r="H219" s="363">
        <f t="shared" si="150"/>
        <v>0</v>
      </c>
      <c r="I219" s="363">
        <f t="shared" si="150"/>
        <v>0</v>
      </c>
      <c r="J219" s="363">
        <f t="shared" si="150"/>
        <v>0</v>
      </c>
      <c r="K219" s="443">
        <f t="shared" si="151"/>
        <v>0</v>
      </c>
      <c r="L219" s="443">
        <f t="shared" si="152"/>
        <v>0</v>
      </c>
      <c r="M219" s="442">
        <f t="shared" si="153"/>
        <v>0</v>
      </c>
    </row>
    <row r="220" spans="1:13" hidden="1" outlineLevel="1">
      <c r="A220" s="369" t="s">
        <v>819</v>
      </c>
      <c r="B220" s="440">
        <f t="shared" si="154"/>
        <v>14</v>
      </c>
      <c r="C220" s="441" t="s">
        <v>819</v>
      </c>
      <c r="D220" s="524"/>
      <c r="E220" s="363">
        <f t="shared" si="150"/>
        <v>0</v>
      </c>
      <c r="F220" s="363">
        <f t="shared" si="150"/>
        <v>0</v>
      </c>
      <c r="G220" s="363">
        <f t="shared" si="150"/>
        <v>0</v>
      </c>
      <c r="H220" s="363">
        <f t="shared" si="150"/>
        <v>0</v>
      </c>
      <c r="I220" s="363">
        <f t="shared" si="150"/>
        <v>0</v>
      </c>
      <c r="J220" s="363">
        <f t="shared" si="150"/>
        <v>0</v>
      </c>
      <c r="K220" s="443">
        <f t="shared" si="151"/>
        <v>0</v>
      </c>
      <c r="L220" s="443">
        <f t="shared" si="152"/>
        <v>0</v>
      </c>
      <c r="M220" s="442">
        <f t="shared" si="153"/>
        <v>0</v>
      </c>
    </row>
    <row r="221" spans="1:13" hidden="1" outlineLevel="1">
      <c r="C221" s="913" t="s">
        <v>32</v>
      </c>
      <c r="D221" s="914"/>
      <c r="E221" s="444">
        <f>SUM(E207:E220)</f>
        <v>24910000</v>
      </c>
      <c r="F221" s="444">
        <f t="shared" ref="F221:J221" si="155">SUM(F207:F220)</f>
        <v>0</v>
      </c>
      <c r="G221" s="444">
        <f t="shared" si="155"/>
        <v>25657300</v>
      </c>
      <c r="H221" s="444">
        <f t="shared" si="155"/>
        <v>0</v>
      </c>
      <c r="I221" s="444">
        <f t="shared" si="155"/>
        <v>26427019</v>
      </c>
      <c r="J221" s="444">
        <f t="shared" si="155"/>
        <v>0</v>
      </c>
      <c r="K221" s="445">
        <f t="shared" si="151"/>
        <v>76994319</v>
      </c>
      <c r="L221" s="445">
        <f t="shared" si="152"/>
        <v>0</v>
      </c>
      <c r="M221" s="445">
        <f t="shared" si="153"/>
        <v>76994319</v>
      </c>
    </row>
    <row r="222" spans="1:13" hidden="1" outlineLevel="1">
      <c r="B222" s="446"/>
    </row>
    <row r="223" spans="1:13" hidden="1" outlineLevel="1">
      <c r="B223" s="446"/>
      <c r="E223" s="858" t="s">
        <v>93</v>
      </c>
      <c r="F223" s="858"/>
      <c r="G223" s="858"/>
      <c r="H223" s="858"/>
      <c r="I223" s="858"/>
      <c r="J223" s="858"/>
      <c r="K223" s="858"/>
      <c r="L223" s="858"/>
      <c r="M223" s="858"/>
    </row>
    <row r="224" spans="1:13" ht="16.5" hidden="1" customHeight="1" outlineLevel="1">
      <c r="B224" s="435"/>
      <c r="C224" s="436"/>
      <c r="D224" s="522"/>
      <c r="E224" s="437" t="s">
        <v>800</v>
      </c>
      <c r="F224" s="437" t="s">
        <v>800</v>
      </c>
      <c r="G224" s="437" t="s">
        <v>801</v>
      </c>
      <c r="H224" s="437" t="s">
        <v>801</v>
      </c>
      <c r="I224" s="437" t="s">
        <v>802</v>
      </c>
      <c r="J224" s="437" t="s">
        <v>802</v>
      </c>
      <c r="K224" s="937" t="s">
        <v>32</v>
      </c>
      <c r="L224" s="937"/>
      <c r="M224" s="858" t="s">
        <v>20</v>
      </c>
    </row>
    <row r="225" spans="1:13" ht="45" hidden="1" outlineLevel="1">
      <c r="B225" s="915" t="str">
        <f>CONCATENATE("Items para Plan Operativo ",'PDI-03'!E44)</f>
        <v>Items para Plan Operativo 2. Conceptualización y difusión del sentido de la movilización Social</v>
      </c>
      <c r="C225" s="915"/>
      <c r="D225" s="523" t="s">
        <v>101</v>
      </c>
      <c r="E225" s="439" t="s">
        <v>832</v>
      </c>
      <c r="F225" s="439" t="s">
        <v>833</v>
      </c>
      <c r="G225" s="439" t="s">
        <v>832</v>
      </c>
      <c r="H225" s="439" t="s">
        <v>833</v>
      </c>
      <c r="I225" s="439" t="s">
        <v>832</v>
      </c>
      <c r="J225" s="439" t="s">
        <v>833</v>
      </c>
      <c r="K225" s="439" t="s">
        <v>829</v>
      </c>
      <c r="L225" s="439" t="s">
        <v>830</v>
      </c>
      <c r="M225" s="858"/>
    </row>
    <row r="226" spans="1:13" hidden="1" outlineLevel="1">
      <c r="A226" s="369" t="s">
        <v>807</v>
      </c>
      <c r="B226" s="440">
        <v>1</v>
      </c>
      <c r="C226" s="441" t="s">
        <v>859</v>
      </c>
      <c r="D226" s="524"/>
      <c r="E226" s="363">
        <f t="shared" ref="E226:J239" si="156">INDEX($D$170:$AE$172,MATCH(E$224,$C$170:$C$172,0),MATCH($A226&amp;E$225,$D$161:$AE$161,0))</f>
        <v>49660000</v>
      </c>
      <c r="F226" s="363">
        <f t="shared" si="156"/>
        <v>15000000</v>
      </c>
      <c r="G226" s="363">
        <f t="shared" si="156"/>
        <v>51149800</v>
      </c>
      <c r="H226" s="363">
        <f t="shared" si="156"/>
        <v>15450000</v>
      </c>
      <c r="I226" s="363">
        <f t="shared" si="156"/>
        <v>52684294</v>
      </c>
      <c r="J226" s="363">
        <f t="shared" si="156"/>
        <v>15913500</v>
      </c>
      <c r="K226" s="442">
        <f t="shared" ref="K226:K240" si="157">E226+G226+I226</f>
        <v>153494094</v>
      </c>
      <c r="L226" s="442">
        <f t="shared" ref="L226:L240" si="158">F226+H226+J226</f>
        <v>46363500</v>
      </c>
      <c r="M226" s="442">
        <f>+K226+L226</f>
        <v>199857594</v>
      </c>
    </row>
    <row r="227" spans="1:13" hidden="1" outlineLevel="1">
      <c r="A227" s="369" t="s">
        <v>808</v>
      </c>
      <c r="B227" s="440">
        <v>2</v>
      </c>
      <c r="C227" s="441" t="s">
        <v>808</v>
      </c>
      <c r="D227" s="524"/>
      <c r="E227" s="363">
        <f t="shared" si="156"/>
        <v>0</v>
      </c>
      <c r="F227" s="363">
        <f t="shared" si="156"/>
        <v>0</v>
      </c>
      <c r="G227" s="363">
        <f t="shared" si="156"/>
        <v>0</v>
      </c>
      <c r="H227" s="363">
        <f t="shared" si="156"/>
        <v>0</v>
      </c>
      <c r="I227" s="363">
        <f t="shared" si="156"/>
        <v>0</v>
      </c>
      <c r="J227" s="363">
        <f t="shared" si="156"/>
        <v>0</v>
      </c>
      <c r="K227" s="443">
        <f t="shared" si="157"/>
        <v>0</v>
      </c>
      <c r="L227" s="443">
        <f t="shared" si="158"/>
        <v>0</v>
      </c>
      <c r="M227" s="442">
        <f t="shared" ref="M227:M240" si="159">+K227+L227</f>
        <v>0</v>
      </c>
    </row>
    <row r="228" spans="1:13" hidden="1" outlineLevel="1">
      <c r="A228" s="369" t="s">
        <v>809</v>
      </c>
      <c r="B228" s="440">
        <v>3</v>
      </c>
      <c r="C228" s="441" t="s">
        <v>809</v>
      </c>
      <c r="D228" s="524"/>
      <c r="E228" s="363">
        <f t="shared" si="156"/>
        <v>0</v>
      </c>
      <c r="F228" s="363">
        <f t="shared" si="156"/>
        <v>0</v>
      </c>
      <c r="G228" s="363">
        <f t="shared" si="156"/>
        <v>0</v>
      </c>
      <c r="H228" s="363">
        <f t="shared" si="156"/>
        <v>0</v>
      </c>
      <c r="I228" s="363">
        <f t="shared" si="156"/>
        <v>0</v>
      </c>
      <c r="J228" s="363">
        <f t="shared" si="156"/>
        <v>0</v>
      </c>
      <c r="K228" s="443">
        <f t="shared" si="157"/>
        <v>0</v>
      </c>
      <c r="L228" s="443">
        <f t="shared" si="158"/>
        <v>0</v>
      </c>
      <c r="M228" s="442">
        <f t="shared" si="159"/>
        <v>0</v>
      </c>
    </row>
    <row r="229" spans="1:13" hidden="1" outlineLevel="1">
      <c r="A229" s="369" t="s">
        <v>810</v>
      </c>
      <c r="B229" s="440">
        <v>4</v>
      </c>
      <c r="C229" s="441" t="s">
        <v>862</v>
      </c>
      <c r="D229" s="524"/>
      <c r="E229" s="363">
        <f t="shared" si="156"/>
        <v>0</v>
      </c>
      <c r="F229" s="363">
        <f t="shared" si="156"/>
        <v>0</v>
      </c>
      <c r="G229" s="363">
        <f t="shared" si="156"/>
        <v>0</v>
      </c>
      <c r="H229" s="363">
        <f t="shared" si="156"/>
        <v>0</v>
      </c>
      <c r="I229" s="363">
        <f t="shared" si="156"/>
        <v>0</v>
      </c>
      <c r="J229" s="363">
        <f t="shared" si="156"/>
        <v>0</v>
      </c>
      <c r="K229" s="443">
        <f t="shared" si="157"/>
        <v>0</v>
      </c>
      <c r="L229" s="443">
        <f t="shared" si="158"/>
        <v>0</v>
      </c>
      <c r="M229" s="442">
        <f t="shared" si="159"/>
        <v>0</v>
      </c>
    </row>
    <row r="230" spans="1:13" hidden="1" outlineLevel="1">
      <c r="A230" s="369" t="s">
        <v>811</v>
      </c>
      <c r="B230" s="440">
        <v>5</v>
      </c>
      <c r="C230" s="441" t="s">
        <v>811</v>
      </c>
      <c r="D230" s="524"/>
      <c r="E230" s="363">
        <f t="shared" si="156"/>
        <v>0</v>
      </c>
      <c r="F230" s="363">
        <f t="shared" si="156"/>
        <v>0</v>
      </c>
      <c r="G230" s="363">
        <f t="shared" si="156"/>
        <v>0</v>
      </c>
      <c r="H230" s="363">
        <f t="shared" si="156"/>
        <v>0</v>
      </c>
      <c r="I230" s="363">
        <f t="shared" si="156"/>
        <v>0</v>
      </c>
      <c r="J230" s="363">
        <f t="shared" si="156"/>
        <v>0</v>
      </c>
      <c r="K230" s="443">
        <f t="shared" si="157"/>
        <v>0</v>
      </c>
      <c r="L230" s="443">
        <f t="shared" si="158"/>
        <v>0</v>
      </c>
      <c r="M230" s="442">
        <f t="shared" si="159"/>
        <v>0</v>
      </c>
    </row>
    <row r="231" spans="1:13" hidden="1" outlineLevel="1">
      <c r="A231" s="369" t="s">
        <v>812</v>
      </c>
      <c r="B231" s="440">
        <f>1+B230</f>
        <v>6</v>
      </c>
      <c r="C231" s="441" t="s">
        <v>860</v>
      </c>
      <c r="D231" s="524"/>
      <c r="E231" s="363">
        <f t="shared" si="156"/>
        <v>0</v>
      </c>
      <c r="F231" s="363">
        <f t="shared" si="156"/>
        <v>0</v>
      </c>
      <c r="G231" s="363">
        <f t="shared" si="156"/>
        <v>0</v>
      </c>
      <c r="H231" s="363">
        <f t="shared" si="156"/>
        <v>0</v>
      </c>
      <c r="I231" s="363">
        <f t="shared" si="156"/>
        <v>0</v>
      </c>
      <c r="J231" s="363">
        <f t="shared" si="156"/>
        <v>0</v>
      </c>
      <c r="K231" s="443">
        <f t="shared" si="157"/>
        <v>0</v>
      </c>
      <c r="L231" s="443">
        <f t="shared" si="158"/>
        <v>0</v>
      </c>
      <c r="M231" s="442">
        <f t="shared" si="159"/>
        <v>0</v>
      </c>
    </row>
    <row r="232" spans="1:13" hidden="1" outlineLevel="1">
      <c r="A232" s="369" t="s">
        <v>96</v>
      </c>
      <c r="B232" s="440">
        <f t="shared" ref="B232:B239" si="160">1+B231</f>
        <v>7</v>
      </c>
      <c r="C232" s="441" t="s">
        <v>96</v>
      </c>
      <c r="D232" s="525"/>
      <c r="E232" s="363">
        <f t="shared" si="156"/>
        <v>0</v>
      </c>
      <c r="F232" s="363">
        <f t="shared" si="156"/>
        <v>0</v>
      </c>
      <c r="G232" s="363">
        <f t="shared" si="156"/>
        <v>0</v>
      </c>
      <c r="H232" s="363">
        <f t="shared" si="156"/>
        <v>0</v>
      </c>
      <c r="I232" s="363">
        <f t="shared" si="156"/>
        <v>0</v>
      </c>
      <c r="J232" s="363">
        <f t="shared" si="156"/>
        <v>0</v>
      </c>
      <c r="K232" s="443">
        <f t="shared" si="157"/>
        <v>0</v>
      </c>
      <c r="L232" s="443">
        <f t="shared" si="158"/>
        <v>0</v>
      </c>
      <c r="M232" s="442">
        <f t="shared" si="159"/>
        <v>0</v>
      </c>
    </row>
    <row r="233" spans="1:13" hidden="1" outlineLevel="1">
      <c r="A233" s="369" t="s">
        <v>813</v>
      </c>
      <c r="B233" s="440">
        <f t="shared" si="160"/>
        <v>8</v>
      </c>
      <c r="C233" s="441" t="s">
        <v>813</v>
      </c>
      <c r="D233" s="524"/>
      <c r="E233" s="363">
        <f t="shared" si="156"/>
        <v>0</v>
      </c>
      <c r="F233" s="363">
        <f t="shared" si="156"/>
        <v>0</v>
      </c>
      <c r="G233" s="363">
        <f t="shared" si="156"/>
        <v>0</v>
      </c>
      <c r="H233" s="363">
        <f t="shared" si="156"/>
        <v>0</v>
      </c>
      <c r="I233" s="363">
        <f t="shared" si="156"/>
        <v>0</v>
      </c>
      <c r="J233" s="363">
        <f t="shared" si="156"/>
        <v>0</v>
      </c>
      <c r="K233" s="443">
        <f t="shared" si="157"/>
        <v>0</v>
      </c>
      <c r="L233" s="443">
        <f t="shared" si="158"/>
        <v>0</v>
      </c>
      <c r="M233" s="442">
        <f t="shared" si="159"/>
        <v>0</v>
      </c>
    </row>
    <row r="234" spans="1:13" hidden="1" outlineLevel="1">
      <c r="A234" s="369" t="s">
        <v>814</v>
      </c>
      <c r="B234" s="440">
        <f t="shared" si="160"/>
        <v>9</v>
      </c>
      <c r="C234" s="441" t="s">
        <v>814</v>
      </c>
      <c r="D234" s="524"/>
      <c r="E234" s="363">
        <f t="shared" si="156"/>
        <v>0</v>
      </c>
      <c r="F234" s="363">
        <f t="shared" si="156"/>
        <v>0</v>
      </c>
      <c r="G234" s="363">
        <f t="shared" si="156"/>
        <v>0</v>
      </c>
      <c r="H234" s="363">
        <f t="shared" si="156"/>
        <v>0</v>
      </c>
      <c r="I234" s="363">
        <f t="shared" si="156"/>
        <v>0</v>
      </c>
      <c r="J234" s="363">
        <f t="shared" si="156"/>
        <v>0</v>
      </c>
      <c r="K234" s="443">
        <f t="shared" si="157"/>
        <v>0</v>
      </c>
      <c r="L234" s="443">
        <f t="shared" si="158"/>
        <v>0</v>
      </c>
      <c r="M234" s="442">
        <f t="shared" si="159"/>
        <v>0</v>
      </c>
    </row>
    <row r="235" spans="1:13" hidden="1" outlineLevel="1">
      <c r="A235" s="369" t="s">
        <v>815</v>
      </c>
      <c r="B235" s="440">
        <f t="shared" si="160"/>
        <v>10</v>
      </c>
      <c r="C235" s="441" t="s">
        <v>861</v>
      </c>
      <c r="D235" s="524"/>
      <c r="E235" s="363">
        <f t="shared" si="156"/>
        <v>0</v>
      </c>
      <c r="F235" s="363">
        <f t="shared" si="156"/>
        <v>0</v>
      </c>
      <c r="G235" s="363">
        <f t="shared" si="156"/>
        <v>0</v>
      </c>
      <c r="H235" s="363">
        <f t="shared" si="156"/>
        <v>0</v>
      </c>
      <c r="I235" s="363">
        <f t="shared" si="156"/>
        <v>0</v>
      </c>
      <c r="J235" s="363">
        <f t="shared" si="156"/>
        <v>0</v>
      </c>
      <c r="K235" s="443">
        <f t="shared" si="157"/>
        <v>0</v>
      </c>
      <c r="L235" s="443">
        <f t="shared" si="158"/>
        <v>0</v>
      </c>
      <c r="M235" s="442">
        <f t="shared" si="159"/>
        <v>0</v>
      </c>
    </row>
    <row r="236" spans="1:13" hidden="1" outlineLevel="1">
      <c r="A236" s="369" t="s">
        <v>816</v>
      </c>
      <c r="B236" s="440">
        <f t="shared" si="160"/>
        <v>11</v>
      </c>
      <c r="C236" s="441" t="s">
        <v>816</v>
      </c>
      <c r="D236" s="524"/>
      <c r="E236" s="363">
        <f t="shared" si="156"/>
        <v>0</v>
      </c>
      <c r="F236" s="363">
        <f t="shared" si="156"/>
        <v>0</v>
      </c>
      <c r="G236" s="363">
        <f t="shared" si="156"/>
        <v>0</v>
      </c>
      <c r="H236" s="363">
        <f t="shared" si="156"/>
        <v>0</v>
      </c>
      <c r="I236" s="363">
        <f t="shared" si="156"/>
        <v>0</v>
      </c>
      <c r="J236" s="363">
        <f t="shared" si="156"/>
        <v>0</v>
      </c>
      <c r="K236" s="443">
        <f t="shared" si="157"/>
        <v>0</v>
      </c>
      <c r="L236" s="443">
        <f t="shared" si="158"/>
        <v>0</v>
      </c>
      <c r="M236" s="442">
        <f t="shared" si="159"/>
        <v>0</v>
      </c>
    </row>
    <row r="237" spans="1:13" hidden="1" outlineLevel="1">
      <c r="A237" s="369" t="s">
        <v>817</v>
      </c>
      <c r="B237" s="440">
        <f t="shared" si="160"/>
        <v>12</v>
      </c>
      <c r="C237" s="441" t="s">
        <v>817</v>
      </c>
      <c r="D237" s="524"/>
      <c r="E237" s="363">
        <f t="shared" si="156"/>
        <v>0</v>
      </c>
      <c r="F237" s="363">
        <f t="shared" si="156"/>
        <v>0</v>
      </c>
      <c r="G237" s="363">
        <f t="shared" si="156"/>
        <v>0</v>
      </c>
      <c r="H237" s="363">
        <f t="shared" si="156"/>
        <v>0</v>
      </c>
      <c r="I237" s="363">
        <f t="shared" si="156"/>
        <v>0</v>
      </c>
      <c r="J237" s="363">
        <f t="shared" si="156"/>
        <v>0</v>
      </c>
      <c r="K237" s="443">
        <f t="shared" si="157"/>
        <v>0</v>
      </c>
      <c r="L237" s="443">
        <f t="shared" si="158"/>
        <v>0</v>
      </c>
      <c r="M237" s="442">
        <f t="shared" si="159"/>
        <v>0</v>
      </c>
    </row>
    <row r="238" spans="1:13" hidden="1" outlineLevel="1">
      <c r="A238" s="369" t="s">
        <v>818</v>
      </c>
      <c r="B238" s="440">
        <f t="shared" si="160"/>
        <v>13</v>
      </c>
      <c r="C238" s="441" t="s">
        <v>818</v>
      </c>
      <c r="D238" s="524"/>
      <c r="E238" s="363">
        <f t="shared" si="156"/>
        <v>0</v>
      </c>
      <c r="F238" s="363">
        <f t="shared" si="156"/>
        <v>0</v>
      </c>
      <c r="G238" s="363">
        <f t="shared" si="156"/>
        <v>0</v>
      </c>
      <c r="H238" s="363">
        <f t="shared" si="156"/>
        <v>0</v>
      </c>
      <c r="I238" s="363">
        <f t="shared" si="156"/>
        <v>0</v>
      </c>
      <c r="J238" s="363">
        <f t="shared" si="156"/>
        <v>0</v>
      </c>
      <c r="K238" s="443">
        <f t="shared" si="157"/>
        <v>0</v>
      </c>
      <c r="L238" s="443">
        <f t="shared" si="158"/>
        <v>0</v>
      </c>
      <c r="M238" s="442">
        <f t="shared" si="159"/>
        <v>0</v>
      </c>
    </row>
    <row r="239" spans="1:13" hidden="1" outlineLevel="1">
      <c r="A239" s="369" t="s">
        <v>819</v>
      </c>
      <c r="B239" s="440">
        <f t="shared" si="160"/>
        <v>14</v>
      </c>
      <c r="C239" s="441" t="s">
        <v>819</v>
      </c>
      <c r="D239" s="524"/>
      <c r="E239" s="363">
        <f t="shared" si="156"/>
        <v>0</v>
      </c>
      <c r="F239" s="363">
        <f t="shared" si="156"/>
        <v>0</v>
      </c>
      <c r="G239" s="363">
        <f t="shared" si="156"/>
        <v>0</v>
      </c>
      <c r="H239" s="363">
        <f t="shared" si="156"/>
        <v>0</v>
      </c>
      <c r="I239" s="363">
        <f t="shared" si="156"/>
        <v>0</v>
      </c>
      <c r="J239" s="363">
        <f t="shared" si="156"/>
        <v>0</v>
      </c>
      <c r="K239" s="443">
        <f t="shared" si="157"/>
        <v>0</v>
      </c>
      <c r="L239" s="443">
        <f t="shared" si="158"/>
        <v>0</v>
      </c>
      <c r="M239" s="442">
        <f t="shared" si="159"/>
        <v>0</v>
      </c>
    </row>
    <row r="240" spans="1:13" hidden="1" outlineLevel="1">
      <c r="C240" s="913" t="s">
        <v>32</v>
      </c>
      <c r="D240" s="914"/>
      <c r="E240" s="444">
        <f>SUM(E226:E239)</f>
        <v>49660000</v>
      </c>
      <c r="F240" s="444">
        <f t="shared" ref="F240:J240" si="161">SUM(F226:F239)</f>
        <v>15000000</v>
      </c>
      <c r="G240" s="444">
        <f t="shared" si="161"/>
        <v>51149800</v>
      </c>
      <c r="H240" s="444">
        <f t="shared" si="161"/>
        <v>15450000</v>
      </c>
      <c r="I240" s="444">
        <f t="shared" si="161"/>
        <v>52684294</v>
      </c>
      <c r="J240" s="444">
        <f t="shared" si="161"/>
        <v>15913500</v>
      </c>
      <c r="K240" s="445">
        <f t="shared" si="157"/>
        <v>153494094</v>
      </c>
      <c r="L240" s="445">
        <f t="shared" si="158"/>
        <v>46363500</v>
      </c>
      <c r="M240" s="445">
        <f t="shared" si="159"/>
        <v>199857594</v>
      </c>
    </row>
    <row r="241" spans="1:13" hidden="1" outlineLevel="1">
      <c r="B241" s="446"/>
    </row>
    <row r="242" spans="1:13" hidden="1" outlineLevel="1">
      <c r="B242" s="446"/>
      <c r="E242" s="858" t="s">
        <v>93</v>
      </c>
      <c r="F242" s="858"/>
      <c r="G242" s="858"/>
      <c r="H242" s="858"/>
      <c r="I242" s="858"/>
      <c r="J242" s="858"/>
      <c r="K242" s="858"/>
      <c r="L242" s="858"/>
      <c r="M242" s="858"/>
    </row>
    <row r="243" spans="1:13" ht="16.5" hidden="1" customHeight="1" outlineLevel="1">
      <c r="B243" s="435"/>
      <c r="C243" s="436"/>
      <c r="D243" s="522"/>
      <c r="E243" s="437" t="s">
        <v>800</v>
      </c>
      <c r="F243" s="437" t="s">
        <v>800</v>
      </c>
      <c r="G243" s="437" t="s">
        <v>801</v>
      </c>
      <c r="H243" s="437" t="s">
        <v>801</v>
      </c>
      <c r="I243" s="437" t="s">
        <v>802</v>
      </c>
      <c r="J243" s="437" t="s">
        <v>802</v>
      </c>
      <c r="K243" s="937" t="s">
        <v>32</v>
      </c>
      <c r="L243" s="937"/>
      <c r="M243" s="858" t="s">
        <v>20</v>
      </c>
    </row>
    <row r="244" spans="1:13" ht="45" hidden="1" outlineLevel="1">
      <c r="B244" s="915" t="str">
        <f>CONCATENATE("Items para Plan Operativo ",'PDI-03'!E46)</f>
        <v>Items para Plan Operativo 3. Generación y Gestión de acuerdos de trabajo - Políticas Públicas gestionadas, proyectos estructurales y de alto impacto </v>
      </c>
      <c r="C244" s="915"/>
      <c r="D244" s="523" t="s">
        <v>101</v>
      </c>
      <c r="E244" s="439" t="s">
        <v>832</v>
      </c>
      <c r="F244" s="439" t="s">
        <v>833</v>
      </c>
      <c r="G244" s="439" t="s">
        <v>832</v>
      </c>
      <c r="H244" s="439" t="s">
        <v>833</v>
      </c>
      <c r="I244" s="439" t="s">
        <v>832</v>
      </c>
      <c r="J244" s="439" t="s">
        <v>833</v>
      </c>
      <c r="K244" s="439" t="s">
        <v>829</v>
      </c>
      <c r="L244" s="439" t="s">
        <v>830</v>
      </c>
      <c r="M244" s="858"/>
    </row>
    <row r="245" spans="1:13" hidden="1" outlineLevel="1">
      <c r="A245" s="369" t="s">
        <v>807</v>
      </c>
      <c r="B245" s="440">
        <v>1</v>
      </c>
      <c r="C245" s="441" t="s">
        <v>859</v>
      </c>
      <c r="D245" s="524"/>
      <c r="E245" s="363">
        <f t="shared" ref="E245:J258" si="162">INDEX($D$175:$AE$177,MATCH(E$243,$C$175:$C$177,0),MATCH($A245&amp;E$244,$D$161:$AE$161,0))</f>
        <v>41660000</v>
      </c>
      <c r="F245" s="363">
        <f t="shared" si="162"/>
        <v>46000000</v>
      </c>
      <c r="G245" s="363">
        <f t="shared" si="162"/>
        <v>42909800</v>
      </c>
      <c r="H245" s="363">
        <f t="shared" si="162"/>
        <v>47380000</v>
      </c>
      <c r="I245" s="363">
        <f t="shared" si="162"/>
        <v>44197094</v>
      </c>
      <c r="J245" s="363">
        <f t="shared" si="162"/>
        <v>48801400</v>
      </c>
      <c r="K245" s="442">
        <f t="shared" ref="K245:K259" si="163">E245+G245+I245</f>
        <v>128766894</v>
      </c>
      <c r="L245" s="442">
        <f t="shared" ref="L245:L259" si="164">F245+H245+J245</f>
        <v>142181400</v>
      </c>
      <c r="M245" s="442">
        <f>+K245+L245</f>
        <v>270948294</v>
      </c>
    </row>
    <row r="246" spans="1:13" hidden="1" outlineLevel="1">
      <c r="A246" s="369" t="s">
        <v>808</v>
      </c>
      <c r="B246" s="440">
        <v>2</v>
      </c>
      <c r="C246" s="441" t="s">
        <v>808</v>
      </c>
      <c r="D246" s="524"/>
      <c r="E246" s="363">
        <f t="shared" si="162"/>
        <v>0</v>
      </c>
      <c r="F246" s="363">
        <f t="shared" si="162"/>
        <v>0</v>
      </c>
      <c r="G246" s="363">
        <f t="shared" si="162"/>
        <v>0</v>
      </c>
      <c r="H246" s="363">
        <f t="shared" si="162"/>
        <v>0</v>
      </c>
      <c r="I246" s="363">
        <f t="shared" si="162"/>
        <v>0</v>
      </c>
      <c r="J246" s="363">
        <f t="shared" si="162"/>
        <v>0</v>
      </c>
      <c r="K246" s="443">
        <f t="shared" si="163"/>
        <v>0</v>
      </c>
      <c r="L246" s="443">
        <f t="shared" si="164"/>
        <v>0</v>
      </c>
      <c r="M246" s="442">
        <f t="shared" ref="M246:M259" si="165">+K246+L246</f>
        <v>0</v>
      </c>
    </row>
    <row r="247" spans="1:13" hidden="1" outlineLevel="1">
      <c r="A247" s="369" t="s">
        <v>809</v>
      </c>
      <c r="B247" s="440">
        <v>3</v>
      </c>
      <c r="C247" s="441" t="s">
        <v>809</v>
      </c>
      <c r="D247" s="524"/>
      <c r="E247" s="363">
        <f t="shared" si="162"/>
        <v>0</v>
      </c>
      <c r="F247" s="363">
        <f t="shared" si="162"/>
        <v>0</v>
      </c>
      <c r="G247" s="363">
        <f t="shared" si="162"/>
        <v>0</v>
      </c>
      <c r="H247" s="363">
        <f t="shared" si="162"/>
        <v>0</v>
      </c>
      <c r="I247" s="363">
        <f t="shared" si="162"/>
        <v>0</v>
      </c>
      <c r="J247" s="363">
        <f t="shared" si="162"/>
        <v>0</v>
      </c>
      <c r="K247" s="443">
        <f t="shared" si="163"/>
        <v>0</v>
      </c>
      <c r="L247" s="443">
        <f t="shared" si="164"/>
        <v>0</v>
      </c>
      <c r="M247" s="442">
        <f t="shared" si="165"/>
        <v>0</v>
      </c>
    </row>
    <row r="248" spans="1:13" hidden="1" outlineLevel="1">
      <c r="A248" s="369" t="s">
        <v>810</v>
      </c>
      <c r="B248" s="440">
        <v>4</v>
      </c>
      <c r="C248" s="441" t="s">
        <v>862</v>
      </c>
      <c r="D248" s="524"/>
      <c r="E248" s="363">
        <f t="shared" si="162"/>
        <v>0</v>
      </c>
      <c r="F248" s="363">
        <f t="shared" si="162"/>
        <v>0</v>
      </c>
      <c r="G248" s="363">
        <f t="shared" si="162"/>
        <v>0</v>
      </c>
      <c r="H248" s="363">
        <f t="shared" si="162"/>
        <v>0</v>
      </c>
      <c r="I248" s="363">
        <f t="shared" si="162"/>
        <v>0</v>
      </c>
      <c r="J248" s="363">
        <f t="shared" si="162"/>
        <v>0</v>
      </c>
      <c r="K248" s="443">
        <f t="shared" si="163"/>
        <v>0</v>
      </c>
      <c r="L248" s="443">
        <f t="shared" si="164"/>
        <v>0</v>
      </c>
      <c r="M248" s="442">
        <f t="shared" si="165"/>
        <v>0</v>
      </c>
    </row>
    <row r="249" spans="1:13" hidden="1" outlineLevel="1">
      <c r="A249" s="369" t="s">
        <v>811</v>
      </c>
      <c r="B249" s="440">
        <v>5</v>
      </c>
      <c r="C249" s="441" t="s">
        <v>811</v>
      </c>
      <c r="D249" s="524"/>
      <c r="E249" s="363">
        <f t="shared" si="162"/>
        <v>0</v>
      </c>
      <c r="F249" s="363">
        <f t="shared" si="162"/>
        <v>0</v>
      </c>
      <c r="G249" s="363">
        <f t="shared" si="162"/>
        <v>0</v>
      </c>
      <c r="H249" s="363">
        <f t="shared" si="162"/>
        <v>0</v>
      </c>
      <c r="I249" s="363">
        <f t="shared" si="162"/>
        <v>0</v>
      </c>
      <c r="J249" s="363">
        <f t="shared" si="162"/>
        <v>0</v>
      </c>
      <c r="K249" s="443">
        <f t="shared" si="163"/>
        <v>0</v>
      </c>
      <c r="L249" s="443">
        <f t="shared" si="164"/>
        <v>0</v>
      </c>
      <c r="M249" s="442">
        <f t="shared" si="165"/>
        <v>0</v>
      </c>
    </row>
    <row r="250" spans="1:13" hidden="1" outlineLevel="1">
      <c r="A250" s="369" t="s">
        <v>812</v>
      </c>
      <c r="B250" s="440">
        <f>1+B249</f>
        <v>6</v>
      </c>
      <c r="C250" s="441" t="s">
        <v>860</v>
      </c>
      <c r="D250" s="524"/>
      <c r="E250" s="363">
        <f t="shared" si="162"/>
        <v>0</v>
      </c>
      <c r="F250" s="363">
        <f t="shared" si="162"/>
        <v>0</v>
      </c>
      <c r="G250" s="363">
        <f t="shared" si="162"/>
        <v>0</v>
      </c>
      <c r="H250" s="363">
        <f t="shared" si="162"/>
        <v>0</v>
      </c>
      <c r="I250" s="363">
        <f t="shared" si="162"/>
        <v>0</v>
      </c>
      <c r="J250" s="363">
        <f t="shared" si="162"/>
        <v>0</v>
      </c>
      <c r="K250" s="443">
        <f t="shared" si="163"/>
        <v>0</v>
      </c>
      <c r="L250" s="443">
        <f t="shared" si="164"/>
        <v>0</v>
      </c>
      <c r="M250" s="442">
        <f t="shared" si="165"/>
        <v>0</v>
      </c>
    </row>
    <row r="251" spans="1:13" hidden="1" outlineLevel="1">
      <c r="A251" s="369" t="s">
        <v>96</v>
      </c>
      <c r="B251" s="440">
        <f t="shared" ref="B251:B258" si="166">1+B250</f>
        <v>7</v>
      </c>
      <c r="C251" s="441" t="s">
        <v>96</v>
      </c>
      <c r="D251" s="525"/>
      <c r="E251" s="363">
        <f t="shared" si="162"/>
        <v>0</v>
      </c>
      <c r="F251" s="363">
        <f t="shared" si="162"/>
        <v>0</v>
      </c>
      <c r="G251" s="363">
        <f t="shared" si="162"/>
        <v>0</v>
      </c>
      <c r="H251" s="363">
        <f t="shared" si="162"/>
        <v>0</v>
      </c>
      <c r="I251" s="363">
        <f t="shared" si="162"/>
        <v>0</v>
      </c>
      <c r="J251" s="363">
        <f t="shared" si="162"/>
        <v>0</v>
      </c>
      <c r="K251" s="443">
        <f t="shared" si="163"/>
        <v>0</v>
      </c>
      <c r="L251" s="443">
        <f t="shared" si="164"/>
        <v>0</v>
      </c>
      <c r="M251" s="442">
        <f t="shared" si="165"/>
        <v>0</v>
      </c>
    </row>
    <row r="252" spans="1:13" hidden="1" outlineLevel="1">
      <c r="A252" s="369" t="s">
        <v>813</v>
      </c>
      <c r="B252" s="440">
        <f t="shared" si="166"/>
        <v>8</v>
      </c>
      <c r="C252" s="441" t="s">
        <v>813</v>
      </c>
      <c r="D252" s="524"/>
      <c r="E252" s="363">
        <f t="shared" si="162"/>
        <v>0</v>
      </c>
      <c r="F252" s="363">
        <f t="shared" si="162"/>
        <v>0</v>
      </c>
      <c r="G252" s="363">
        <f t="shared" si="162"/>
        <v>0</v>
      </c>
      <c r="H252" s="363">
        <f t="shared" si="162"/>
        <v>0</v>
      </c>
      <c r="I252" s="363">
        <f t="shared" si="162"/>
        <v>0</v>
      </c>
      <c r="J252" s="363">
        <f t="shared" si="162"/>
        <v>0</v>
      </c>
      <c r="K252" s="443">
        <f t="shared" si="163"/>
        <v>0</v>
      </c>
      <c r="L252" s="443">
        <f t="shared" si="164"/>
        <v>0</v>
      </c>
      <c r="M252" s="442">
        <f t="shared" si="165"/>
        <v>0</v>
      </c>
    </row>
    <row r="253" spans="1:13" hidden="1" outlineLevel="1">
      <c r="A253" s="369" t="s">
        <v>814</v>
      </c>
      <c r="B253" s="440">
        <f t="shared" si="166"/>
        <v>9</v>
      </c>
      <c r="C253" s="441" t="s">
        <v>814</v>
      </c>
      <c r="D253" s="524"/>
      <c r="E253" s="363">
        <f t="shared" si="162"/>
        <v>0</v>
      </c>
      <c r="F253" s="363">
        <f t="shared" si="162"/>
        <v>0</v>
      </c>
      <c r="G253" s="363">
        <f t="shared" si="162"/>
        <v>0</v>
      </c>
      <c r="H253" s="363">
        <f t="shared" si="162"/>
        <v>0</v>
      </c>
      <c r="I253" s="363">
        <f t="shared" si="162"/>
        <v>0</v>
      </c>
      <c r="J253" s="363">
        <f t="shared" si="162"/>
        <v>0</v>
      </c>
      <c r="K253" s="443">
        <f t="shared" si="163"/>
        <v>0</v>
      </c>
      <c r="L253" s="443">
        <f t="shared" si="164"/>
        <v>0</v>
      </c>
      <c r="M253" s="442">
        <f t="shared" si="165"/>
        <v>0</v>
      </c>
    </row>
    <row r="254" spans="1:13" hidden="1" outlineLevel="1">
      <c r="A254" s="369" t="s">
        <v>815</v>
      </c>
      <c r="B254" s="440">
        <f t="shared" si="166"/>
        <v>10</v>
      </c>
      <c r="C254" s="441" t="s">
        <v>861</v>
      </c>
      <c r="D254" s="524"/>
      <c r="E254" s="363">
        <f t="shared" si="162"/>
        <v>0</v>
      </c>
      <c r="F254" s="363">
        <f t="shared" si="162"/>
        <v>0</v>
      </c>
      <c r="G254" s="363">
        <f t="shared" si="162"/>
        <v>0</v>
      </c>
      <c r="H254" s="363">
        <f t="shared" si="162"/>
        <v>0</v>
      </c>
      <c r="I254" s="363">
        <f t="shared" si="162"/>
        <v>0</v>
      </c>
      <c r="J254" s="363">
        <f t="shared" si="162"/>
        <v>0</v>
      </c>
      <c r="K254" s="443">
        <f t="shared" si="163"/>
        <v>0</v>
      </c>
      <c r="L254" s="443">
        <f t="shared" si="164"/>
        <v>0</v>
      </c>
      <c r="M254" s="442">
        <f t="shared" si="165"/>
        <v>0</v>
      </c>
    </row>
    <row r="255" spans="1:13" hidden="1" outlineLevel="1">
      <c r="A255" s="369" t="s">
        <v>816</v>
      </c>
      <c r="B255" s="440">
        <f t="shared" si="166"/>
        <v>11</v>
      </c>
      <c r="C255" s="441" t="s">
        <v>816</v>
      </c>
      <c r="D255" s="524"/>
      <c r="E255" s="363">
        <f t="shared" si="162"/>
        <v>0</v>
      </c>
      <c r="F255" s="363">
        <f t="shared" si="162"/>
        <v>0</v>
      </c>
      <c r="G255" s="363">
        <f t="shared" si="162"/>
        <v>0</v>
      </c>
      <c r="H255" s="363">
        <f t="shared" si="162"/>
        <v>0</v>
      </c>
      <c r="I255" s="363">
        <f t="shared" si="162"/>
        <v>0</v>
      </c>
      <c r="J255" s="363">
        <f t="shared" si="162"/>
        <v>0</v>
      </c>
      <c r="K255" s="443">
        <f t="shared" si="163"/>
        <v>0</v>
      </c>
      <c r="L255" s="443">
        <f t="shared" si="164"/>
        <v>0</v>
      </c>
      <c r="M255" s="442">
        <f t="shared" si="165"/>
        <v>0</v>
      </c>
    </row>
    <row r="256" spans="1:13" hidden="1" outlineLevel="1">
      <c r="A256" s="369" t="s">
        <v>817</v>
      </c>
      <c r="B256" s="440">
        <f t="shared" si="166"/>
        <v>12</v>
      </c>
      <c r="C256" s="441" t="s">
        <v>817</v>
      </c>
      <c r="D256" s="524"/>
      <c r="E256" s="363">
        <f t="shared" si="162"/>
        <v>0</v>
      </c>
      <c r="F256" s="363">
        <f t="shared" si="162"/>
        <v>0</v>
      </c>
      <c r="G256" s="363">
        <f t="shared" si="162"/>
        <v>0</v>
      </c>
      <c r="H256" s="363">
        <f t="shared" si="162"/>
        <v>0</v>
      </c>
      <c r="I256" s="363">
        <f t="shared" si="162"/>
        <v>0</v>
      </c>
      <c r="J256" s="363">
        <f t="shared" si="162"/>
        <v>0</v>
      </c>
      <c r="K256" s="443">
        <f t="shared" si="163"/>
        <v>0</v>
      </c>
      <c r="L256" s="443">
        <f t="shared" si="164"/>
        <v>0</v>
      </c>
      <c r="M256" s="442">
        <f t="shared" si="165"/>
        <v>0</v>
      </c>
    </row>
    <row r="257" spans="1:13" hidden="1" outlineLevel="1">
      <c r="A257" s="369" t="s">
        <v>818</v>
      </c>
      <c r="B257" s="440">
        <f t="shared" si="166"/>
        <v>13</v>
      </c>
      <c r="C257" s="441" t="s">
        <v>818</v>
      </c>
      <c r="D257" s="524"/>
      <c r="E257" s="363">
        <f t="shared" si="162"/>
        <v>0</v>
      </c>
      <c r="F257" s="363">
        <f t="shared" si="162"/>
        <v>0</v>
      </c>
      <c r="G257" s="363">
        <f t="shared" si="162"/>
        <v>0</v>
      </c>
      <c r="H257" s="363">
        <f t="shared" si="162"/>
        <v>0</v>
      </c>
      <c r="I257" s="363">
        <f t="shared" si="162"/>
        <v>0</v>
      </c>
      <c r="J257" s="363">
        <f t="shared" si="162"/>
        <v>0</v>
      </c>
      <c r="K257" s="443">
        <f t="shared" si="163"/>
        <v>0</v>
      </c>
      <c r="L257" s="443">
        <f t="shared" si="164"/>
        <v>0</v>
      </c>
      <c r="M257" s="442">
        <f t="shared" si="165"/>
        <v>0</v>
      </c>
    </row>
    <row r="258" spans="1:13" hidden="1" outlineLevel="1">
      <c r="A258" s="369" t="s">
        <v>819</v>
      </c>
      <c r="B258" s="440">
        <f t="shared" si="166"/>
        <v>14</v>
      </c>
      <c r="C258" s="441" t="s">
        <v>819</v>
      </c>
      <c r="D258" s="524"/>
      <c r="E258" s="363">
        <f t="shared" si="162"/>
        <v>0</v>
      </c>
      <c r="F258" s="363">
        <f t="shared" si="162"/>
        <v>0</v>
      </c>
      <c r="G258" s="363">
        <f t="shared" si="162"/>
        <v>0</v>
      </c>
      <c r="H258" s="363">
        <f t="shared" si="162"/>
        <v>0</v>
      </c>
      <c r="I258" s="363">
        <f t="shared" si="162"/>
        <v>0</v>
      </c>
      <c r="J258" s="363">
        <f t="shared" si="162"/>
        <v>0</v>
      </c>
      <c r="K258" s="443">
        <f t="shared" si="163"/>
        <v>0</v>
      </c>
      <c r="L258" s="443">
        <f t="shared" si="164"/>
        <v>0</v>
      </c>
      <c r="M258" s="442">
        <f t="shared" si="165"/>
        <v>0</v>
      </c>
    </row>
    <row r="259" spans="1:13" hidden="1" outlineLevel="1">
      <c r="C259" s="913" t="s">
        <v>32</v>
      </c>
      <c r="D259" s="914"/>
      <c r="E259" s="444">
        <f>SUM(E245:E258)</f>
        <v>41660000</v>
      </c>
      <c r="F259" s="444">
        <f t="shared" ref="F259:J259" si="167">SUM(F245:F258)</f>
        <v>46000000</v>
      </c>
      <c r="G259" s="444">
        <f t="shared" si="167"/>
        <v>42909800</v>
      </c>
      <c r="H259" s="444">
        <f t="shared" si="167"/>
        <v>47380000</v>
      </c>
      <c r="I259" s="444">
        <f t="shared" si="167"/>
        <v>44197094</v>
      </c>
      <c r="J259" s="444">
        <f t="shared" si="167"/>
        <v>48801400</v>
      </c>
      <c r="K259" s="445">
        <f t="shared" si="163"/>
        <v>128766894</v>
      </c>
      <c r="L259" s="445">
        <f t="shared" si="164"/>
        <v>142181400</v>
      </c>
      <c r="M259" s="445">
        <f t="shared" si="165"/>
        <v>270948294</v>
      </c>
    </row>
    <row r="260" spans="1:13" hidden="1" outlineLevel="1">
      <c r="B260" s="446"/>
    </row>
    <row r="261" spans="1:13" hidden="1" outlineLevel="1">
      <c r="B261" s="446"/>
      <c r="E261" s="858" t="s">
        <v>93</v>
      </c>
      <c r="F261" s="858"/>
      <c r="G261" s="858"/>
      <c r="H261" s="858"/>
      <c r="I261" s="858"/>
      <c r="J261" s="858"/>
      <c r="K261" s="858"/>
      <c r="L261" s="858"/>
      <c r="M261" s="858"/>
    </row>
    <row r="262" spans="1:13" ht="16.5" hidden="1" customHeight="1" outlineLevel="1">
      <c r="B262" s="435"/>
      <c r="C262" s="436"/>
      <c r="D262" s="522"/>
      <c r="E262" s="437" t="s">
        <v>800</v>
      </c>
      <c r="F262" s="437" t="s">
        <v>800</v>
      </c>
      <c r="G262" s="437" t="s">
        <v>801</v>
      </c>
      <c r="H262" s="437" t="s">
        <v>801</v>
      </c>
      <c r="I262" s="437" t="s">
        <v>802</v>
      </c>
      <c r="J262" s="437" t="s">
        <v>802</v>
      </c>
      <c r="K262" s="937" t="s">
        <v>32</v>
      </c>
      <c r="L262" s="937"/>
      <c r="M262" s="858" t="s">
        <v>20</v>
      </c>
    </row>
    <row r="263" spans="1:13" ht="45" hidden="1" outlineLevel="1">
      <c r="B263" s="915" t="str">
        <f>CONCATENATE("Items para Plan Operativo ",'PDI-03'!E49)</f>
        <v>Items para Plan Operativo 4. Red de Nodos de Innovación, Ciencia y Tecnología</v>
      </c>
      <c r="C263" s="915"/>
      <c r="D263" s="523" t="s">
        <v>101</v>
      </c>
      <c r="E263" s="439" t="s">
        <v>832</v>
      </c>
      <c r="F263" s="439" t="s">
        <v>833</v>
      </c>
      <c r="G263" s="439" t="s">
        <v>832</v>
      </c>
      <c r="H263" s="439" t="s">
        <v>833</v>
      </c>
      <c r="I263" s="439" t="s">
        <v>832</v>
      </c>
      <c r="J263" s="439" t="s">
        <v>833</v>
      </c>
      <c r="K263" s="439" t="s">
        <v>829</v>
      </c>
      <c r="L263" s="439" t="s">
        <v>830</v>
      </c>
      <c r="M263" s="858"/>
    </row>
    <row r="264" spans="1:13" hidden="1" outlineLevel="1">
      <c r="A264" s="369" t="s">
        <v>807</v>
      </c>
      <c r="B264" s="440">
        <v>1</v>
      </c>
      <c r="C264" s="441" t="s">
        <v>859</v>
      </c>
      <c r="D264" s="524"/>
      <c r="E264" s="363">
        <f t="shared" ref="E264:J277" si="168">INDEX($D$180:$AE$182,MATCH(E$262,$C$180:$C$182,0),MATCH($A264&amp;E$263,$D$161:$AE$161,0))</f>
        <v>14025000</v>
      </c>
      <c r="F264" s="363">
        <f t="shared" si="168"/>
        <v>51000000</v>
      </c>
      <c r="G264" s="363">
        <f t="shared" si="168"/>
        <v>14445750</v>
      </c>
      <c r="H264" s="363">
        <f t="shared" si="168"/>
        <v>52530000</v>
      </c>
      <c r="I264" s="363">
        <f t="shared" si="168"/>
        <v>14879122.5</v>
      </c>
      <c r="J264" s="363">
        <f t="shared" si="168"/>
        <v>54105900</v>
      </c>
      <c r="K264" s="442">
        <f t="shared" ref="K264:K278" si="169">E264+G264+I264</f>
        <v>43349872.5</v>
      </c>
      <c r="L264" s="442">
        <f t="shared" ref="L264:L278" si="170">F264+H264+J264</f>
        <v>157635900</v>
      </c>
      <c r="M264" s="442">
        <f>+K264+L264</f>
        <v>200985772.5</v>
      </c>
    </row>
    <row r="265" spans="1:13" hidden="1" outlineLevel="1">
      <c r="A265" s="369" t="s">
        <v>808</v>
      </c>
      <c r="B265" s="440">
        <v>2</v>
      </c>
      <c r="C265" s="441" t="s">
        <v>808</v>
      </c>
      <c r="D265" s="524"/>
      <c r="E265" s="363">
        <f t="shared" si="168"/>
        <v>0</v>
      </c>
      <c r="F265" s="363">
        <f t="shared" si="168"/>
        <v>0</v>
      </c>
      <c r="G265" s="363">
        <f t="shared" si="168"/>
        <v>0</v>
      </c>
      <c r="H265" s="363">
        <f t="shared" si="168"/>
        <v>0</v>
      </c>
      <c r="I265" s="363">
        <f t="shared" si="168"/>
        <v>0</v>
      </c>
      <c r="J265" s="363">
        <f t="shared" si="168"/>
        <v>0</v>
      </c>
      <c r="K265" s="443">
        <f t="shared" si="169"/>
        <v>0</v>
      </c>
      <c r="L265" s="443">
        <f t="shared" si="170"/>
        <v>0</v>
      </c>
      <c r="M265" s="442">
        <f t="shared" ref="M265:M278" si="171">+K265+L265</f>
        <v>0</v>
      </c>
    </row>
    <row r="266" spans="1:13" hidden="1" outlineLevel="1">
      <c r="A266" s="369" t="s">
        <v>809</v>
      </c>
      <c r="B266" s="440">
        <v>3</v>
      </c>
      <c r="C266" s="441" t="s">
        <v>809</v>
      </c>
      <c r="D266" s="524"/>
      <c r="E266" s="363">
        <f t="shared" si="168"/>
        <v>0</v>
      </c>
      <c r="F266" s="363">
        <f t="shared" si="168"/>
        <v>0</v>
      </c>
      <c r="G266" s="363">
        <f t="shared" si="168"/>
        <v>0</v>
      </c>
      <c r="H266" s="363">
        <f t="shared" si="168"/>
        <v>0</v>
      </c>
      <c r="I266" s="363">
        <f t="shared" si="168"/>
        <v>0</v>
      </c>
      <c r="J266" s="363">
        <f t="shared" si="168"/>
        <v>0</v>
      </c>
      <c r="K266" s="443">
        <f t="shared" si="169"/>
        <v>0</v>
      </c>
      <c r="L266" s="443">
        <f t="shared" si="170"/>
        <v>0</v>
      </c>
      <c r="M266" s="442">
        <f t="shared" si="171"/>
        <v>0</v>
      </c>
    </row>
    <row r="267" spans="1:13" hidden="1" outlineLevel="1">
      <c r="A267" s="369" t="s">
        <v>810</v>
      </c>
      <c r="B267" s="440">
        <v>4</v>
      </c>
      <c r="C267" s="441" t="s">
        <v>862</v>
      </c>
      <c r="D267" s="524"/>
      <c r="E267" s="363">
        <f t="shared" si="168"/>
        <v>0</v>
      </c>
      <c r="F267" s="363">
        <f t="shared" si="168"/>
        <v>0</v>
      </c>
      <c r="G267" s="363">
        <f t="shared" si="168"/>
        <v>0</v>
      </c>
      <c r="H267" s="363">
        <f t="shared" si="168"/>
        <v>0</v>
      </c>
      <c r="I267" s="363">
        <f t="shared" si="168"/>
        <v>0</v>
      </c>
      <c r="J267" s="363">
        <f t="shared" si="168"/>
        <v>0</v>
      </c>
      <c r="K267" s="443">
        <f t="shared" si="169"/>
        <v>0</v>
      </c>
      <c r="L267" s="443">
        <f t="shared" si="170"/>
        <v>0</v>
      </c>
      <c r="M267" s="442">
        <f t="shared" si="171"/>
        <v>0</v>
      </c>
    </row>
    <row r="268" spans="1:13" hidden="1" outlineLevel="1">
      <c r="A268" s="369" t="s">
        <v>811</v>
      </c>
      <c r="B268" s="440">
        <v>5</v>
      </c>
      <c r="C268" s="441" t="s">
        <v>811</v>
      </c>
      <c r="D268" s="524"/>
      <c r="E268" s="363">
        <f t="shared" si="168"/>
        <v>0</v>
      </c>
      <c r="F268" s="363">
        <f t="shared" si="168"/>
        <v>0</v>
      </c>
      <c r="G268" s="363">
        <f t="shared" si="168"/>
        <v>0</v>
      </c>
      <c r="H268" s="363">
        <f t="shared" si="168"/>
        <v>0</v>
      </c>
      <c r="I268" s="363">
        <f t="shared" si="168"/>
        <v>0</v>
      </c>
      <c r="J268" s="363">
        <f t="shared" si="168"/>
        <v>0</v>
      </c>
      <c r="K268" s="443">
        <f t="shared" si="169"/>
        <v>0</v>
      </c>
      <c r="L268" s="443">
        <f t="shared" si="170"/>
        <v>0</v>
      </c>
      <c r="M268" s="442">
        <f t="shared" si="171"/>
        <v>0</v>
      </c>
    </row>
    <row r="269" spans="1:13" hidden="1" outlineLevel="1">
      <c r="A269" s="369" t="s">
        <v>812</v>
      </c>
      <c r="B269" s="440">
        <f>1+B268</f>
        <v>6</v>
      </c>
      <c r="C269" s="441" t="s">
        <v>860</v>
      </c>
      <c r="D269" s="524"/>
      <c r="E269" s="363">
        <f t="shared" si="168"/>
        <v>0</v>
      </c>
      <c r="F269" s="363">
        <f t="shared" si="168"/>
        <v>0</v>
      </c>
      <c r="G269" s="363">
        <f t="shared" si="168"/>
        <v>0</v>
      </c>
      <c r="H269" s="363">
        <f t="shared" si="168"/>
        <v>0</v>
      </c>
      <c r="I269" s="363">
        <f t="shared" si="168"/>
        <v>0</v>
      </c>
      <c r="J269" s="363">
        <f t="shared" si="168"/>
        <v>0</v>
      </c>
      <c r="K269" s="443">
        <f t="shared" si="169"/>
        <v>0</v>
      </c>
      <c r="L269" s="443">
        <f t="shared" si="170"/>
        <v>0</v>
      </c>
      <c r="M269" s="442">
        <f t="shared" si="171"/>
        <v>0</v>
      </c>
    </row>
    <row r="270" spans="1:13" hidden="1" outlineLevel="1">
      <c r="A270" s="369" t="s">
        <v>96</v>
      </c>
      <c r="B270" s="440">
        <f t="shared" ref="B270:B277" si="172">1+B269</f>
        <v>7</v>
      </c>
      <c r="C270" s="441" t="s">
        <v>96</v>
      </c>
      <c r="D270" s="525"/>
      <c r="E270" s="363">
        <f t="shared" si="168"/>
        <v>0</v>
      </c>
      <c r="F270" s="363">
        <f t="shared" si="168"/>
        <v>0</v>
      </c>
      <c r="G270" s="363">
        <f t="shared" si="168"/>
        <v>0</v>
      </c>
      <c r="H270" s="363">
        <f t="shared" si="168"/>
        <v>0</v>
      </c>
      <c r="I270" s="363">
        <f t="shared" si="168"/>
        <v>0</v>
      </c>
      <c r="J270" s="363">
        <f t="shared" si="168"/>
        <v>0</v>
      </c>
      <c r="K270" s="443">
        <f t="shared" si="169"/>
        <v>0</v>
      </c>
      <c r="L270" s="443">
        <f t="shared" si="170"/>
        <v>0</v>
      </c>
      <c r="M270" s="442">
        <f t="shared" si="171"/>
        <v>0</v>
      </c>
    </row>
    <row r="271" spans="1:13" hidden="1" outlineLevel="1">
      <c r="A271" s="369" t="s">
        <v>813</v>
      </c>
      <c r="B271" s="440">
        <f t="shared" si="172"/>
        <v>8</v>
      </c>
      <c r="C271" s="441" t="s">
        <v>813</v>
      </c>
      <c r="D271" s="524"/>
      <c r="E271" s="363">
        <f t="shared" si="168"/>
        <v>0</v>
      </c>
      <c r="F271" s="363">
        <f t="shared" si="168"/>
        <v>0</v>
      </c>
      <c r="G271" s="363">
        <f t="shared" si="168"/>
        <v>0</v>
      </c>
      <c r="H271" s="363">
        <f t="shared" si="168"/>
        <v>0</v>
      </c>
      <c r="I271" s="363">
        <f t="shared" si="168"/>
        <v>0</v>
      </c>
      <c r="J271" s="363">
        <f t="shared" si="168"/>
        <v>0</v>
      </c>
      <c r="K271" s="443">
        <f t="shared" si="169"/>
        <v>0</v>
      </c>
      <c r="L271" s="443">
        <f t="shared" si="170"/>
        <v>0</v>
      </c>
      <c r="M271" s="442">
        <f t="shared" si="171"/>
        <v>0</v>
      </c>
    </row>
    <row r="272" spans="1:13" hidden="1" outlineLevel="1">
      <c r="A272" s="369" t="s">
        <v>814</v>
      </c>
      <c r="B272" s="440">
        <f t="shared" si="172"/>
        <v>9</v>
      </c>
      <c r="C272" s="441" t="s">
        <v>814</v>
      </c>
      <c r="D272" s="524"/>
      <c r="E272" s="363">
        <f t="shared" si="168"/>
        <v>0</v>
      </c>
      <c r="F272" s="363">
        <f t="shared" si="168"/>
        <v>0</v>
      </c>
      <c r="G272" s="363">
        <f t="shared" si="168"/>
        <v>0</v>
      </c>
      <c r="H272" s="363">
        <f t="shared" si="168"/>
        <v>0</v>
      </c>
      <c r="I272" s="363">
        <f t="shared" si="168"/>
        <v>0</v>
      </c>
      <c r="J272" s="363">
        <f t="shared" si="168"/>
        <v>0</v>
      </c>
      <c r="K272" s="443">
        <f t="shared" si="169"/>
        <v>0</v>
      </c>
      <c r="L272" s="443">
        <f t="shared" si="170"/>
        <v>0</v>
      </c>
      <c r="M272" s="442">
        <f t="shared" si="171"/>
        <v>0</v>
      </c>
    </row>
    <row r="273" spans="1:13" hidden="1" outlineLevel="1">
      <c r="A273" s="369" t="s">
        <v>815</v>
      </c>
      <c r="B273" s="440">
        <f t="shared" si="172"/>
        <v>10</v>
      </c>
      <c r="C273" s="441" t="s">
        <v>861</v>
      </c>
      <c r="D273" s="524"/>
      <c r="E273" s="363">
        <f t="shared" si="168"/>
        <v>0</v>
      </c>
      <c r="F273" s="363">
        <f t="shared" si="168"/>
        <v>0</v>
      </c>
      <c r="G273" s="363">
        <f t="shared" si="168"/>
        <v>0</v>
      </c>
      <c r="H273" s="363">
        <f t="shared" si="168"/>
        <v>0</v>
      </c>
      <c r="I273" s="363">
        <f t="shared" si="168"/>
        <v>0</v>
      </c>
      <c r="J273" s="363">
        <f t="shared" si="168"/>
        <v>0</v>
      </c>
      <c r="K273" s="443">
        <f t="shared" si="169"/>
        <v>0</v>
      </c>
      <c r="L273" s="443">
        <f t="shared" si="170"/>
        <v>0</v>
      </c>
      <c r="M273" s="442">
        <f t="shared" si="171"/>
        <v>0</v>
      </c>
    </row>
    <row r="274" spans="1:13" hidden="1" outlineLevel="1">
      <c r="A274" s="369" t="s">
        <v>816</v>
      </c>
      <c r="B274" s="440">
        <f t="shared" si="172"/>
        <v>11</v>
      </c>
      <c r="C274" s="441" t="s">
        <v>816</v>
      </c>
      <c r="D274" s="524"/>
      <c r="E274" s="363">
        <f t="shared" si="168"/>
        <v>0</v>
      </c>
      <c r="F274" s="363">
        <f t="shared" si="168"/>
        <v>0</v>
      </c>
      <c r="G274" s="363">
        <f t="shared" si="168"/>
        <v>0</v>
      </c>
      <c r="H274" s="363">
        <f t="shared" si="168"/>
        <v>0</v>
      </c>
      <c r="I274" s="363">
        <f t="shared" si="168"/>
        <v>0</v>
      </c>
      <c r="J274" s="363">
        <f t="shared" si="168"/>
        <v>0</v>
      </c>
      <c r="K274" s="443">
        <f t="shared" si="169"/>
        <v>0</v>
      </c>
      <c r="L274" s="443">
        <f t="shared" si="170"/>
        <v>0</v>
      </c>
      <c r="M274" s="442">
        <f t="shared" si="171"/>
        <v>0</v>
      </c>
    </row>
    <row r="275" spans="1:13" hidden="1" outlineLevel="1">
      <c r="A275" s="369" t="s">
        <v>817</v>
      </c>
      <c r="B275" s="440">
        <f t="shared" si="172"/>
        <v>12</v>
      </c>
      <c r="C275" s="441" t="s">
        <v>817</v>
      </c>
      <c r="D275" s="524"/>
      <c r="E275" s="363">
        <f t="shared" si="168"/>
        <v>0</v>
      </c>
      <c r="F275" s="363">
        <f t="shared" si="168"/>
        <v>0</v>
      </c>
      <c r="G275" s="363">
        <f t="shared" si="168"/>
        <v>0</v>
      </c>
      <c r="H275" s="363">
        <f t="shared" si="168"/>
        <v>0</v>
      </c>
      <c r="I275" s="363">
        <f t="shared" si="168"/>
        <v>0</v>
      </c>
      <c r="J275" s="363">
        <f t="shared" si="168"/>
        <v>0</v>
      </c>
      <c r="K275" s="443">
        <f t="shared" si="169"/>
        <v>0</v>
      </c>
      <c r="L275" s="443">
        <f t="shared" si="170"/>
        <v>0</v>
      </c>
      <c r="M275" s="442">
        <f t="shared" si="171"/>
        <v>0</v>
      </c>
    </row>
    <row r="276" spans="1:13" hidden="1" outlineLevel="1">
      <c r="A276" s="369" t="s">
        <v>818</v>
      </c>
      <c r="B276" s="440">
        <f t="shared" si="172"/>
        <v>13</v>
      </c>
      <c r="C276" s="441" t="s">
        <v>818</v>
      </c>
      <c r="D276" s="524"/>
      <c r="E276" s="363">
        <f t="shared" si="168"/>
        <v>0</v>
      </c>
      <c r="F276" s="363">
        <f t="shared" si="168"/>
        <v>0</v>
      </c>
      <c r="G276" s="363">
        <f t="shared" si="168"/>
        <v>0</v>
      </c>
      <c r="H276" s="363">
        <f t="shared" si="168"/>
        <v>0</v>
      </c>
      <c r="I276" s="363">
        <f t="shared" si="168"/>
        <v>0</v>
      </c>
      <c r="J276" s="363">
        <f t="shared" si="168"/>
        <v>0</v>
      </c>
      <c r="K276" s="443">
        <f t="shared" si="169"/>
        <v>0</v>
      </c>
      <c r="L276" s="443">
        <f t="shared" si="170"/>
        <v>0</v>
      </c>
      <c r="M276" s="442">
        <f t="shared" si="171"/>
        <v>0</v>
      </c>
    </row>
    <row r="277" spans="1:13" hidden="1" outlineLevel="1">
      <c r="A277" s="369" t="s">
        <v>819</v>
      </c>
      <c r="B277" s="440">
        <f t="shared" si="172"/>
        <v>14</v>
      </c>
      <c r="C277" s="441" t="s">
        <v>819</v>
      </c>
      <c r="D277" s="524"/>
      <c r="E277" s="363">
        <f t="shared" si="168"/>
        <v>0</v>
      </c>
      <c r="F277" s="363">
        <f t="shared" si="168"/>
        <v>0</v>
      </c>
      <c r="G277" s="363">
        <f t="shared" si="168"/>
        <v>0</v>
      </c>
      <c r="H277" s="363">
        <f t="shared" si="168"/>
        <v>0</v>
      </c>
      <c r="I277" s="363">
        <f t="shared" si="168"/>
        <v>0</v>
      </c>
      <c r="J277" s="363">
        <f t="shared" si="168"/>
        <v>0</v>
      </c>
      <c r="K277" s="443">
        <f t="shared" si="169"/>
        <v>0</v>
      </c>
      <c r="L277" s="443">
        <f t="shared" si="170"/>
        <v>0</v>
      </c>
      <c r="M277" s="442">
        <f t="shared" si="171"/>
        <v>0</v>
      </c>
    </row>
    <row r="278" spans="1:13" hidden="1" outlineLevel="1">
      <c r="C278" s="913" t="s">
        <v>32</v>
      </c>
      <c r="D278" s="914"/>
      <c r="E278" s="444">
        <f>SUM(E264:E277)</f>
        <v>14025000</v>
      </c>
      <c r="F278" s="444">
        <f t="shared" ref="F278:J278" si="173">SUM(F264:F277)</f>
        <v>51000000</v>
      </c>
      <c r="G278" s="444">
        <f t="shared" si="173"/>
        <v>14445750</v>
      </c>
      <c r="H278" s="444">
        <f t="shared" si="173"/>
        <v>52530000</v>
      </c>
      <c r="I278" s="444">
        <f t="shared" si="173"/>
        <v>14879122.5</v>
      </c>
      <c r="J278" s="444">
        <f t="shared" si="173"/>
        <v>54105900</v>
      </c>
      <c r="K278" s="445">
        <f t="shared" si="169"/>
        <v>43349872.5</v>
      </c>
      <c r="L278" s="445">
        <f t="shared" si="170"/>
        <v>157635900</v>
      </c>
      <c r="M278" s="445">
        <f t="shared" si="171"/>
        <v>200985772.5</v>
      </c>
    </row>
    <row r="279" spans="1:13" hidden="1" outlineLevel="1">
      <c r="B279" s="446"/>
    </row>
    <row r="280" spans="1:13" hidden="1" outlineLevel="1">
      <c r="B280" s="446"/>
      <c r="E280" s="858" t="s">
        <v>93</v>
      </c>
      <c r="F280" s="858"/>
      <c r="G280" s="858"/>
      <c r="H280" s="858"/>
      <c r="I280" s="858"/>
      <c r="J280" s="858"/>
      <c r="K280" s="858"/>
      <c r="L280" s="858"/>
      <c r="M280" s="858"/>
    </row>
    <row r="281" spans="1:13" ht="16.5" hidden="1" customHeight="1" outlineLevel="1">
      <c r="B281" s="435"/>
      <c r="C281" s="436"/>
      <c r="D281" s="522"/>
      <c r="E281" s="437" t="s">
        <v>800</v>
      </c>
      <c r="F281" s="437" t="s">
        <v>800</v>
      </c>
      <c r="G281" s="437" t="s">
        <v>801</v>
      </c>
      <c r="H281" s="437" t="s">
        <v>801</v>
      </c>
      <c r="I281" s="437" t="s">
        <v>802</v>
      </c>
      <c r="J281" s="437" t="s">
        <v>802</v>
      </c>
      <c r="K281" s="937" t="s">
        <v>32</v>
      </c>
      <c r="L281" s="937"/>
      <c r="M281" s="858" t="s">
        <v>20</v>
      </c>
    </row>
    <row r="282" spans="1:13" ht="25.5" hidden="1" outlineLevel="1">
      <c r="B282" s="915" t="e">
        <f>CONCATENATE("Items para Plan Operativo ",'PDI-03'!#REF!)</f>
        <v>#REF!</v>
      </c>
      <c r="C282" s="915"/>
      <c r="D282" s="523" t="s">
        <v>101</v>
      </c>
      <c r="E282" s="439" t="s">
        <v>832</v>
      </c>
      <c r="F282" s="439" t="s">
        <v>833</v>
      </c>
      <c r="G282" s="439" t="s">
        <v>832</v>
      </c>
      <c r="H282" s="439" t="s">
        <v>833</v>
      </c>
      <c r="I282" s="439" t="s">
        <v>832</v>
      </c>
      <c r="J282" s="439" t="s">
        <v>833</v>
      </c>
      <c r="K282" s="439" t="s">
        <v>829</v>
      </c>
      <c r="L282" s="447" t="s">
        <v>830</v>
      </c>
      <c r="M282" s="858"/>
    </row>
    <row r="283" spans="1:13" hidden="1" outlineLevel="1">
      <c r="A283" s="369" t="s">
        <v>807</v>
      </c>
      <c r="B283" s="440">
        <v>1</v>
      </c>
      <c r="C283" s="441" t="s">
        <v>859</v>
      </c>
      <c r="D283" s="524"/>
      <c r="E283" s="363" t="e">
        <f>INDEX(#REF!,MATCH(E$281,#REF!,0),MATCH($A283&amp;E$282,$D$161:$AE$161,0))</f>
        <v>#REF!</v>
      </c>
      <c r="F283" s="363" t="e">
        <f>INDEX(#REF!,MATCH(F$281,#REF!,0),MATCH($A283&amp;F$282,$D$161:$AE$161,0))</f>
        <v>#REF!</v>
      </c>
      <c r="G283" s="363" t="e">
        <f>INDEX(#REF!,MATCH(G$281,#REF!,0),MATCH($A283&amp;G$282,$D$161:$AE$161,0))</f>
        <v>#REF!</v>
      </c>
      <c r="H283" s="363" t="e">
        <f>INDEX(#REF!,MATCH(H$281,#REF!,0),MATCH($A283&amp;H$282,$D$161:$AE$161,0))</f>
        <v>#REF!</v>
      </c>
      <c r="I283" s="363" t="e">
        <f>INDEX(#REF!,MATCH(I$281,#REF!,0),MATCH($A283&amp;I$282,$D$161:$AE$161,0))</f>
        <v>#REF!</v>
      </c>
      <c r="J283" s="363" t="e">
        <f>INDEX(#REF!,MATCH(J$281,#REF!,0),MATCH($A283&amp;J$282,$D$161:$AE$161,0))</f>
        <v>#REF!</v>
      </c>
      <c r="K283" s="442" t="e">
        <f t="shared" ref="K283:K297" si="174">E283+G283+I283</f>
        <v>#REF!</v>
      </c>
      <c r="L283" s="442" t="e">
        <f t="shared" ref="L283:L297" si="175">F283+H283+J283</f>
        <v>#REF!</v>
      </c>
      <c r="M283" s="442" t="e">
        <f>+K283+L283</f>
        <v>#REF!</v>
      </c>
    </row>
    <row r="284" spans="1:13" hidden="1" outlineLevel="1">
      <c r="A284" s="369" t="s">
        <v>808</v>
      </c>
      <c r="B284" s="440">
        <v>2</v>
      </c>
      <c r="C284" s="441" t="s">
        <v>808</v>
      </c>
      <c r="D284" s="524"/>
      <c r="E284" s="363" t="e">
        <f>INDEX(#REF!,MATCH(E$281,#REF!,0),MATCH($A284&amp;E$282,$D$161:$AE$161,0))</f>
        <v>#REF!</v>
      </c>
      <c r="F284" s="363" t="e">
        <f>INDEX(#REF!,MATCH(F$281,#REF!,0),MATCH($A284&amp;F$282,$D$161:$AE$161,0))</f>
        <v>#REF!</v>
      </c>
      <c r="G284" s="363" t="e">
        <f>INDEX(#REF!,MATCH(G$281,#REF!,0),MATCH($A284&amp;G$282,$D$161:$AE$161,0))</f>
        <v>#REF!</v>
      </c>
      <c r="H284" s="363" t="e">
        <f>INDEX(#REF!,MATCH(H$281,#REF!,0),MATCH($A284&amp;H$282,$D$161:$AE$161,0))</f>
        <v>#REF!</v>
      </c>
      <c r="I284" s="363" t="e">
        <f>INDEX(#REF!,MATCH(I$281,#REF!,0),MATCH($A284&amp;I$282,$D$161:$AE$161,0))</f>
        <v>#REF!</v>
      </c>
      <c r="J284" s="363" t="e">
        <f>INDEX(#REF!,MATCH(J$281,#REF!,0),MATCH($A284&amp;J$282,$D$161:$AE$161,0))</f>
        <v>#REF!</v>
      </c>
      <c r="K284" s="443" t="e">
        <f t="shared" si="174"/>
        <v>#REF!</v>
      </c>
      <c r="L284" s="443" t="e">
        <f t="shared" si="175"/>
        <v>#REF!</v>
      </c>
      <c r="M284" s="442" t="e">
        <f t="shared" ref="M284:M297" si="176">+K284+L284</f>
        <v>#REF!</v>
      </c>
    </row>
    <row r="285" spans="1:13" hidden="1" outlineLevel="1">
      <c r="A285" s="369" t="s">
        <v>809</v>
      </c>
      <c r="B285" s="440">
        <v>3</v>
      </c>
      <c r="C285" s="441" t="s">
        <v>809</v>
      </c>
      <c r="D285" s="524"/>
      <c r="E285" s="363" t="e">
        <f>INDEX(#REF!,MATCH(E$281,#REF!,0),MATCH($A285&amp;E$282,$D$161:$AE$161,0))</f>
        <v>#REF!</v>
      </c>
      <c r="F285" s="363" t="e">
        <f>INDEX(#REF!,MATCH(F$281,#REF!,0),MATCH($A285&amp;F$282,$D$161:$AE$161,0))</f>
        <v>#REF!</v>
      </c>
      <c r="G285" s="363" t="e">
        <f>INDEX(#REF!,MATCH(G$281,#REF!,0),MATCH($A285&amp;G$282,$D$161:$AE$161,0))</f>
        <v>#REF!</v>
      </c>
      <c r="H285" s="363" t="e">
        <f>INDEX(#REF!,MATCH(H$281,#REF!,0),MATCH($A285&amp;H$282,$D$161:$AE$161,0))</f>
        <v>#REF!</v>
      </c>
      <c r="I285" s="363" t="e">
        <f>INDEX(#REF!,MATCH(I$281,#REF!,0),MATCH($A285&amp;I$282,$D$161:$AE$161,0))</f>
        <v>#REF!</v>
      </c>
      <c r="J285" s="363" t="e">
        <f>INDEX(#REF!,MATCH(J$281,#REF!,0),MATCH($A285&amp;J$282,$D$161:$AE$161,0))</f>
        <v>#REF!</v>
      </c>
      <c r="K285" s="443" t="e">
        <f t="shared" si="174"/>
        <v>#REF!</v>
      </c>
      <c r="L285" s="443" t="e">
        <f t="shared" si="175"/>
        <v>#REF!</v>
      </c>
      <c r="M285" s="442" t="e">
        <f t="shared" si="176"/>
        <v>#REF!</v>
      </c>
    </row>
    <row r="286" spans="1:13" hidden="1" outlineLevel="1">
      <c r="A286" s="369" t="s">
        <v>810</v>
      </c>
      <c r="B286" s="440">
        <v>4</v>
      </c>
      <c r="C286" s="441" t="s">
        <v>862</v>
      </c>
      <c r="D286" s="524"/>
      <c r="E286" s="363" t="e">
        <f>INDEX(#REF!,MATCH(E$281,#REF!,0),MATCH($A286&amp;E$282,$D$161:$AE$161,0))</f>
        <v>#REF!</v>
      </c>
      <c r="F286" s="363" t="e">
        <f>INDEX(#REF!,MATCH(F$281,#REF!,0),MATCH($A286&amp;F$282,$D$161:$AE$161,0))</f>
        <v>#REF!</v>
      </c>
      <c r="G286" s="363" t="e">
        <f>INDEX(#REF!,MATCH(G$281,#REF!,0),MATCH($A286&amp;G$282,$D$161:$AE$161,0))</f>
        <v>#REF!</v>
      </c>
      <c r="H286" s="363" t="e">
        <f>INDEX(#REF!,MATCH(H$281,#REF!,0),MATCH($A286&amp;H$282,$D$161:$AE$161,0))</f>
        <v>#REF!</v>
      </c>
      <c r="I286" s="363" t="e">
        <f>INDEX(#REF!,MATCH(I$281,#REF!,0),MATCH($A286&amp;I$282,$D$161:$AE$161,0))</f>
        <v>#REF!</v>
      </c>
      <c r="J286" s="363" t="e">
        <f>INDEX(#REF!,MATCH(J$281,#REF!,0),MATCH($A286&amp;J$282,$D$161:$AE$161,0))</f>
        <v>#REF!</v>
      </c>
      <c r="K286" s="443" t="e">
        <f t="shared" si="174"/>
        <v>#REF!</v>
      </c>
      <c r="L286" s="443" t="e">
        <f t="shared" si="175"/>
        <v>#REF!</v>
      </c>
      <c r="M286" s="442" t="e">
        <f t="shared" si="176"/>
        <v>#REF!</v>
      </c>
    </row>
    <row r="287" spans="1:13" hidden="1" outlineLevel="1">
      <c r="A287" s="369" t="s">
        <v>811</v>
      </c>
      <c r="B287" s="440">
        <v>5</v>
      </c>
      <c r="C287" s="441" t="s">
        <v>811</v>
      </c>
      <c r="D287" s="524"/>
      <c r="E287" s="363" t="e">
        <f>INDEX(#REF!,MATCH(E$281,#REF!,0),MATCH($A287&amp;E$282,$D$161:$AE$161,0))</f>
        <v>#REF!</v>
      </c>
      <c r="F287" s="363" t="e">
        <f>INDEX(#REF!,MATCH(F$281,#REF!,0),MATCH($A287&amp;F$282,$D$161:$AE$161,0))</f>
        <v>#REF!</v>
      </c>
      <c r="G287" s="363" t="e">
        <f>INDEX(#REF!,MATCH(G$281,#REF!,0),MATCH($A287&amp;G$282,$D$161:$AE$161,0))</f>
        <v>#REF!</v>
      </c>
      <c r="H287" s="363" t="e">
        <f>INDEX(#REF!,MATCH(H$281,#REF!,0),MATCH($A287&amp;H$282,$D$161:$AE$161,0))</f>
        <v>#REF!</v>
      </c>
      <c r="I287" s="363" t="e">
        <f>INDEX(#REF!,MATCH(I$281,#REF!,0),MATCH($A287&amp;I$282,$D$161:$AE$161,0))</f>
        <v>#REF!</v>
      </c>
      <c r="J287" s="363" t="e">
        <f>INDEX(#REF!,MATCH(J$281,#REF!,0),MATCH($A287&amp;J$282,$D$161:$AE$161,0))</f>
        <v>#REF!</v>
      </c>
      <c r="K287" s="443" t="e">
        <f t="shared" si="174"/>
        <v>#REF!</v>
      </c>
      <c r="L287" s="443" t="e">
        <f t="shared" si="175"/>
        <v>#REF!</v>
      </c>
      <c r="M287" s="442" t="e">
        <f t="shared" si="176"/>
        <v>#REF!</v>
      </c>
    </row>
    <row r="288" spans="1:13" hidden="1" outlineLevel="1">
      <c r="A288" s="369" t="s">
        <v>812</v>
      </c>
      <c r="B288" s="440">
        <f>1+B287</f>
        <v>6</v>
      </c>
      <c r="C288" s="441" t="s">
        <v>860</v>
      </c>
      <c r="D288" s="524"/>
      <c r="E288" s="363" t="e">
        <f>INDEX(#REF!,MATCH(E$281,#REF!,0),MATCH($A288&amp;E$282,$D$161:$AE$161,0))</f>
        <v>#REF!</v>
      </c>
      <c r="F288" s="363" t="e">
        <f>INDEX(#REF!,MATCH(F$281,#REF!,0),MATCH($A288&amp;F$282,$D$161:$AE$161,0))</f>
        <v>#REF!</v>
      </c>
      <c r="G288" s="363" t="e">
        <f>INDEX(#REF!,MATCH(G$281,#REF!,0),MATCH($A288&amp;G$282,$D$161:$AE$161,0))</f>
        <v>#REF!</v>
      </c>
      <c r="H288" s="363" t="e">
        <f>INDEX(#REF!,MATCH(H$281,#REF!,0),MATCH($A288&amp;H$282,$D$161:$AE$161,0))</f>
        <v>#REF!</v>
      </c>
      <c r="I288" s="363" t="e">
        <f>INDEX(#REF!,MATCH(I$281,#REF!,0),MATCH($A288&amp;I$282,$D$161:$AE$161,0))</f>
        <v>#REF!</v>
      </c>
      <c r="J288" s="363" t="e">
        <f>INDEX(#REF!,MATCH(J$281,#REF!,0),MATCH($A288&amp;J$282,$D$161:$AE$161,0))</f>
        <v>#REF!</v>
      </c>
      <c r="K288" s="443" t="e">
        <f t="shared" si="174"/>
        <v>#REF!</v>
      </c>
      <c r="L288" s="443" t="e">
        <f t="shared" si="175"/>
        <v>#REF!</v>
      </c>
      <c r="M288" s="442" t="e">
        <f t="shared" si="176"/>
        <v>#REF!</v>
      </c>
    </row>
    <row r="289" spans="1:25" hidden="1" outlineLevel="1">
      <c r="A289" s="369" t="s">
        <v>96</v>
      </c>
      <c r="B289" s="440">
        <f t="shared" ref="B289:B296" si="177">1+B288</f>
        <v>7</v>
      </c>
      <c r="C289" s="441" t="s">
        <v>96</v>
      </c>
      <c r="D289" s="525"/>
      <c r="E289" s="363" t="e">
        <f>INDEX(#REF!,MATCH(E$281,#REF!,0),MATCH($A289&amp;E$282,$D$161:$AE$161,0))</f>
        <v>#REF!</v>
      </c>
      <c r="F289" s="363" t="e">
        <f>INDEX(#REF!,MATCH(F$281,#REF!,0),MATCH($A289&amp;F$282,$D$161:$AE$161,0))</f>
        <v>#REF!</v>
      </c>
      <c r="G289" s="363" t="e">
        <f>INDEX(#REF!,MATCH(G$281,#REF!,0),MATCH($A289&amp;G$282,$D$161:$AE$161,0))</f>
        <v>#REF!</v>
      </c>
      <c r="H289" s="363" t="e">
        <f>INDEX(#REF!,MATCH(H$281,#REF!,0),MATCH($A289&amp;H$282,$D$161:$AE$161,0))</f>
        <v>#REF!</v>
      </c>
      <c r="I289" s="363" t="e">
        <f>INDEX(#REF!,MATCH(I$281,#REF!,0),MATCH($A289&amp;I$282,$D$161:$AE$161,0))</f>
        <v>#REF!</v>
      </c>
      <c r="J289" s="363" t="e">
        <f>INDEX(#REF!,MATCH(J$281,#REF!,0),MATCH($A289&amp;J$282,$D$161:$AE$161,0))</f>
        <v>#REF!</v>
      </c>
      <c r="K289" s="443" t="e">
        <f t="shared" si="174"/>
        <v>#REF!</v>
      </c>
      <c r="L289" s="443" t="e">
        <f t="shared" si="175"/>
        <v>#REF!</v>
      </c>
      <c r="M289" s="442" t="e">
        <f t="shared" si="176"/>
        <v>#REF!</v>
      </c>
    </row>
    <row r="290" spans="1:25" hidden="1" outlineLevel="1">
      <c r="A290" s="369" t="s">
        <v>813</v>
      </c>
      <c r="B290" s="440">
        <f t="shared" si="177"/>
        <v>8</v>
      </c>
      <c r="C290" s="441" t="s">
        <v>813</v>
      </c>
      <c r="D290" s="524"/>
      <c r="E290" s="363" t="e">
        <f>INDEX(#REF!,MATCH(E$281,#REF!,0),MATCH($A290&amp;E$282,$D$161:$AE$161,0))</f>
        <v>#REF!</v>
      </c>
      <c r="F290" s="363" t="e">
        <f>INDEX(#REF!,MATCH(F$281,#REF!,0),MATCH($A290&amp;F$282,$D$161:$AE$161,0))</f>
        <v>#REF!</v>
      </c>
      <c r="G290" s="363" t="e">
        <f>INDEX(#REF!,MATCH(G$281,#REF!,0),MATCH($A290&amp;G$282,$D$161:$AE$161,0))</f>
        <v>#REF!</v>
      </c>
      <c r="H290" s="363" t="e">
        <f>INDEX(#REF!,MATCH(H$281,#REF!,0),MATCH($A290&amp;H$282,$D$161:$AE$161,0))</f>
        <v>#REF!</v>
      </c>
      <c r="I290" s="363" t="e">
        <f>INDEX(#REF!,MATCH(I$281,#REF!,0),MATCH($A290&amp;I$282,$D$161:$AE$161,0))</f>
        <v>#REF!</v>
      </c>
      <c r="J290" s="363" t="e">
        <f>INDEX(#REF!,MATCH(J$281,#REF!,0),MATCH($A290&amp;J$282,$D$161:$AE$161,0))</f>
        <v>#REF!</v>
      </c>
      <c r="K290" s="443" t="e">
        <f t="shared" si="174"/>
        <v>#REF!</v>
      </c>
      <c r="L290" s="443" t="e">
        <f t="shared" si="175"/>
        <v>#REF!</v>
      </c>
      <c r="M290" s="442" t="e">
        <f t="shared" si="176"/>
        <v>#REF!</v>
      </c>
    </row>
    <row r="291" spans="1:25" hidden="1" outlineLevel="1">
      <c r="A291" s="369" t="s">
        <v>814</v>
      </c>
      <c r="B291" s="440">
        <f t="shared" si="177"/>
        <v>9</v>
      </c>
      <c r="C291" s="441" t="s">
        <v>814</v>
      </c>
      <c r="D291" s="524"/>
      <c r="E291" s="363" t="e">
        <f>INDEX(#REF!,MATCH(E$281,#REF!,0),MATCH($A291&amp;E$282,$D$161:$AE$161,0))</f>
        <v>#REF!</v>
      </c>
      <c r="F291" s="363" t="e">
        <f>INDEX(#REF!,MATCH(F$281,#REF!,0),MATCH($A291&amp;F$282,$D$161:$AE$161,0))</f>
        <v>#REF!</v>
      </c>
      <c r="G291" s="363" t="e">
        <f>INDEX(#REF!,MATCH(G$281,#REF!,0),MATCH($A291&amp;G$282,$D$161:$AE$161,0))</f>
        <v>#REF!</v>
      </c>
      <c r="H291" s="363" t="e">
        <f>INDEX(#REF!,MATCH(H$281,#REF!,0),MATCH($A291&amp;H$282,$D$161:$AE$161,0))</f>
        <v>#REF!</v>
      </c>
      <c r="I291" s="363" t="e">
        <f>INDEX(#REF!,MATCH(I$281,#REF!,0),MATCH($A291&amp;I$282,$D$161:$AE$161,0))</f>
        <v>#REF!</v>
      </c>
      <c r="J291" s="363" t="e">
        <f>INDEX(#REF!,MATCH(J$281,#REF!,0),MATCH($A291&amp;J$282,$D$161:$AE$161,0))</f>
        <v>#REF!</v>
      </c>
      <c r="K291" s="443" t="e">
        <f t="shared" si="174"/>
        <v>#REF!</v>
      </c>
      <c r="L291" s="443" t="e">
        <f t="shared" si="175"/>
        <v>#REF!</v>
      </c>
      <c r="M291" s="442" t="e">
        <f t="shared" si="176"/>
        <v>#REF!</v>
      </c>
    </row>
    <row r="292" spans="1:25" hidden="1" outlineLevel="1">
      <c r="A292" s="369" t="s">
        <v>815</v>
      </c>
      <c r="B292" s="440">
        <f t="shared" si="177"/>
        <v>10</v>
      </c>
      <c r="C292" s="441" t="s">
        <v>861</v>
      </c>
      <c r="D292" s="524"/>
      <c r="E292" s="363" t="e">
        <f>INDEX(#REF!,MATCH(E$281,#REF!,0),MATCH($A292&amp;E$282,$D$161:$AE$161,0))</f>
        <v>#REF!</v>
      </c>
      <c r="F292" s="363" t="e">
        <f>INDEX(#REF!,MATCH(F$281,#REF!,0),MATCH($A292&amp;F$282,$D$161:$AE$161,0))</f>
        <v>#REF!</v>
      </c>
      <c r="G292" s="363" t="e">
        <f>INDEX(#REF!,MATCH(G$281,#REF!,0),MATCH($A292&amp;G$282,$D$161:$AE$161,0))</f>
        <v>#REF!</v>
      </c>
      <c r="H292" s="363" t="e">
        <f>INDEX(#REF!,MATCH(H$281,#REF!,0),MATCH($A292&amp;H$282,$D$161:$AE$161,0))</f>
        <v>#REF!</v>
      </c>
      <c r="I292" s="363" t="e">
        <f>INDEX(#REF!,MATCH(I$281,#REF!,0),MATCH($A292&amp;I$282,$D$161:$AE$161,0))</f>
        <v>#REF!</v>
      </c>
      <c r="J292" s="363" t="e">
        <f>INDEX(#REF!,MATCH(J$281,#REF!,0),MATCH($A292&amp;J$282,$D$161:$AE$161,0))</f>
        <v>#REF!</v>
      </c>
      <c r="K292" s="443" t="e">
        <f t="shared" si="174"/>
        <v>#REF!</v>
      </c>
      <c r="L292" s="443" t="e">
        <f t="shared" si="175"/>
        <v>#REF!</v>
      </c>
      <c r="M292" s="442" t="e">
        <f t="shared" si="176"/>
        <v>#REF!</v>
      </c>
    </row>
    <row r="293" spans="1:25" hidden="1" outlineLevel="1">
      <c r="A293" s="369" t="s">
        <v>816</v>
      </c>
      <c r="B293" s="440">
        <f t="shared" si="177"/>
        <v>11</v>
      </c>
      <c r="C293" s="441" t="s">
        <v>816</v>
      </c>
      <c r="D293" s="524"/>
      <c r="E293" s="363" t="e">
        <f>INDEX(#REF!,MATCH(E$281,#REF!,0),MATCH($A293&amp;E$282,$D$161:$AE$161,0))</f>
        <v>#REF!</v>
      </c>
      <c r="F293" s="363" t="e">
        <f>INDEX(#REF!,MATCH(F$281,#REF!,0),MATCH($A293&amp;F$282,$D$161:$AE$161,0))</f>
        <v>#REF!</v>
      </c>
      <c r="G293" s="363" t="e">
        <f>INDEX(#REF!,MATCH(G$281,#REF!,0),MATCH($A293&amp;G$282,$D$161:$AE$161,0))</f>
        <v>#REF!</v>
      </c>
      <c r="H293" s="363" t="e">
        <f>INDEX(#REF!,MATCH(H$281,#REF!,0),MATCH($A293&amp;H$282,$D$161:$AE$161,0))</f>
        <v>#REF!</v>
      </c>
      <c r="I293" s="363" t="e">
        <f>INDEX(#REF!,MATCH(I$281,#REF!,0),MATCH($A293&amp;I$282,$D$161:$AE$161,0))</f>
        <v>#REF!</v>
      </c>
      <c r="J293" s="363" t="e">
        <f>INDEX(#REF!,MATCH(J$281,#REF!,0),MATCH($A293&amp;J$282,$D$161:$AE$161,0))</f>
        <v>#REF!</v>
      </c>
      <c r="K293" s="443" t="e">
        <f t="shared" si="174"/>
        <v>#REF!</v>
      </c>
      <c r="L293" s="443" t="e">
        <f t="shared" si="175"/>
        <v>#REF!</v>
      </c>
      <c r="M293" s="442" t="e">
        <f t="shared" si="176"/>
        <v>#REF!</v>
      </c>
    </row>
    <row r="294" spans="1:25" hidden="1" outlineLevel="1">
      <c r="A294" s="369" t="s">
        <v>817</v>
      </c>
      <c r="B294" s="440">
        <f t="shared" si="177"/>
        <v>12</v>
      </c>
      <c r="C294" s="441" t="s">
        <v>817</v>
      </c>
      <c r="D294" s="524"/>
      <c r="E294" s="363" t="e">
        <f>INDEX(#REF!,MATCH(E$281,#REF!,0),MATCH($A294&amp;E$282,$D$161:$AE$161,0))</f>
        <v>#REF!</v>
      </c>
      <c r="F294" s="363" t="e">
        <f>INDEX(#REF!,MATCH(F$281,#REF!,0),MATCH($A294&amp;F$282,$D$161:$AE$161,0))</f>
        <v>#REF!</v>
      </c>
      <c r="G294" s="363" t="e">
        <f>INDEX(#REF!,MATCH(G$281,#REF!,0),MATCH($A294&amp;G$282,$D$161:$AE$161,0))</f>
        <v>#REF!</v>
      </c>
      <c r="H294" s="363" t="e">
        <f>INDEX(#REF!,MATCH(H$281,#REF!,0),MATCH($A294&amp;H$282,$D$161:$AE$161,0))</f>
        <v>#REF!</v>
      </c>
      <c r="I294" s="363" t="e">
        <f>INDEX(#REF!,MATCH(I$281,#REF!,0),MATCH($A294&amp;I$282,$D$161:$AE$161,0))</f>
        <v>#REF!</v>
      </c>
      <c r="J294" s="363" t="e">
        <f>INDEX(#REF!,MATCH(J$281,#REF!,0),MATCH($A294&amp;J$282,$D$161:$AE$161,0))</f>
        <v>#REF!</v>
      </c>
      <c r="K294" s="443" t="e">
        <f t="shared" si="174"/>
        <v>#REF!</v>
      </c>
      <c r="L294" s="443" t="e">
        <f t="shared" si="175"/>
        <v>#REF!</v>
      </c>
      <c r="M294" s="442" t="e">
        <f t="shared" si="176"/>
        <v>#REF!</v>
      </c>
    </row>
    <row r="295" spans="1:25" hidden="1" outlineLevel="1">
      <c r="A295" s="369" t="s">
        <v>818</v>
      </c>
      <c r="B295" s="440">
        <f t="shared" si="177"/>
        <v>13</v>
      </c>
      <c r="C295" s="441" t="s">
        <v>818</v>
      </c>
      <c r="D295" s="524"/>
      <c r="E295" s="363" t="e">
        <f>INDEX(#REF!,MATCH(E$281,#REF!,0),MATCH($A295&amp;E$282,$D$161:$AE$161,0))</f>
        <v>#REF!</v>
      </c>
      <c r="F295" s="363" t="e">
        <f>INDEX(#REF!,MATCH(F$281,#REF!,0),MATCH($A295&amp;F$282,$D$161:$AE$161,0))</f>
        <v>#REF!</v>
      </c>
      <c r="G295" s="363" t="e">
        <f>INDEX(#REF!,MATCH(G$281,#REF!,0),MATCH($A295&amp;G$282,$D$161:$AE$161,0))</f>
        <v>#REF!</v>
      </c>
      <c r="H295" s="363" t="e">
        <f>INDEX(#REF!,MATCH(H$281,#REF!,0),MATCH($A295&amp;H$282,$D$161:$AE$161,0))</f>
        <v>#REF!</v>
      </c>
      <c r="I295" s="363" t="e">
        <f>INDEX(#REF!,MATCH(I$281,#REF!,0),MATCH($A295&amp;I$282,$D$161:$AE$161,0))</f>
        <v>#REF!</v>
      </c>
      <c r="J295" s="363" t="e">
        <f>INDEX(#REF!,MATCH(J$281,#REF!,0),MATCH($A295&amp;J$282,$D$161:$AE$161,0))</f>
        <v>#REF!</v>
      </c>
      <c r="K295" s="443" t="e">
        <f t="shared" si="174"/>
        <v>#REF!</v>
      </c>
      <c r="L295" s="443" t="e">
        <f t="shared" si="175"/>
        <v>#REF!</v>
      </c>
      <c r="M295" s="442" t="e">
        <f t="shared" si="176"/>
        <v>#REF!</v>
      </c>
    </row>
    <row r="296" spans="1:25" hidden="1" outlineLevel="1">
      <c r="A296" s="369" t="s">
        <v>819</v>
      </c>
      <c r="B296" s="440">
        <f t="shared" si="177"/>
        <v>14</v>
      </c>
      <c r="C296" s="441" t="s">
        <v>819</v>
      </c>
      <c r="D296" s="524"/>
      <c r="E296" s="363" t="e">
        <f>INDEX(#REF!,MATCH(E$281,#REF!,0),MATCH($A296&amp;E$282,$D$161:$AE$161,0))</f>
        <v>#REF!</v>
      </c>
      <c r="F296" s="363" t="e">
        <f>INDEX(#REF!,MATCH(F$281,#REF!,0),MATCH($A296&amp;F$282,$D$161:$AE$161,0))</f>
        <v>#REF!</v>
      </c>
      <c r="G296" s="363" t="e">
        <f>INDEX(#REF!,MATCH(G$281,#REF!,0),MATCH($A296&amp;G$282,$D$161:$AE$161,0))</f>
        <v>#REF!</v>
      </c>
      <c r="H296" s="363" t="e">
        <f>INDEX(#REF!,MATCH(H$281,#REF!,0),MATCH($A296&amp;H$282,$D$161:$AE$161,0))</f>
        <v>#REF!</v>
      </c>
      <c r="I296" s="363" t="e">
        <f>INDEX(#REF!,MATCH(I$281,#REF!,0),MATCH($A296&amp;I$282,$D$161:$AE$161,0))</f>
        <v>#REF!</v>
      </c>
      <c r="J296" s="363" t="e">
        <f>INDEX(#REF!,MATCH(J$281,#REF!,0),MATCH($A296&amp;J$282,$D$161:$AE$161,0))</f>
        <v>#REF!</v>
      </c>
      <c r="K296" s="443" t="e">
        <f t="shared" si="174"/>
        <v>#REF!</v>
      </c>
      <c r="L296" s="443" t="e">
        <f t="shared" si="175"/>
        <v>#REF!</v>
      </c>
      <c r="M296" s="442" t="e">
        <f t="shared" si="176"/>
        <v>#REF!</v>
      </c>
    </row>
    <row r="297" spans="1:25" hidden="1" outlineLevel="1">
      <c r="C297" s="913" t="s">
        <v>32</v>
      </c>
      <c r="D297" s="914"/>
      <c r="E297" s="444" t="e">
        <f>SUM(E283:E296)</f>
        <v>#REF!</v>
      </c>
      <c r="F297" s="444" t="e">
        <f t="shared" ref="F297:J297" si="178">SUM(F283:F296)</f>
        <v>#REF!</v>
      </c>
      <c r="G297" s="444" t="e">
        <f t="shared" si="178"/>
        <v>#REF!</v>
      </c>
      <c r="H297" s="444" t="e">
        <f t="shared" si="178"/>
        <v>#REF!</v>
      </c>
      <c r="I297" s="444" t="e">
        <f t="shared" si="178"/>
        <v>#REF!</v>
      </c>
      <c r="J297" s="444" t="e">
        <f t="shared" si="178"/>
        <v>#REF!</v>
      </c>
      <c r="K297" s="445" t="e">
        <f t="shared" si="174"/>
        <v>#REF!</v>
      </c>
      <c r="L297" s="445" t="e">
        <f t="shared" si="175"/>
        <v>#REF!</v>
      </c>
      <c r="M297" s="445" t="e">
        <f t="shared" si="176"/>
        <v>#REF!</v>
      </c>
    </row>
    <row r="298" spans="1:25" ht="15.75" collapsed="1" thickBot="1">
      <c r="B298" s="446"/>
    </row>
    <row r="299" spans="1:25" ht="15.75" customHeight="1" thickTop="1" thickBot="1">
      <c r="B299" s="448"/>
      <c r="C299" s="449" t="s">
        <v>857</v>
      </c>
      <c r="D299" s="526"/>
      <c r="E299" s="450"/>
      <c r="F299" s="450"/>
      <c r="G299" s="450"/>
      <c r="H299" s="450"/>
      <c r="I299" s="450"/>
      <c r="J299" s="450"/>
      <c r="K299" s="450"/>
      <c r="L299" s="450"/>
      <c r="M299" s="450"/>
      <c r="N299" s="451"/>
      <c r="O299" s="451"/>
      <c r="P299" s="451"/>
      <c r="Q299" s="451"/>
      <c r="R299" s="452"/>
    </row>
    <row r="300" spans="1:25" ht="15.75" customHeight="1" thickTop="1">
      <c r="B300" s="448"/>
      <c r="C300" s="448"/>
      <c r="D300" s="527" t="s">
        <v>858</v>
      </c>
      <c r="E300" s="362">
        <v>0.03</v>
      </c>
      <c r="F300" s="448"/>
      <c r="G300" s="448"/>
      <c r="H300" s="448"/>
      <c r="I300" s="448"/>
      <c r="J300" s="448"/>
      <c r="K300" s="448"/>
      <c r="L300" s="448"/>
      <c r="M300" s="448"/>
      <c r="R300" s="453"/>
      <c r="S300" s="453"/>
      <c r="T300" s="453"/>
      <c r="U300" s="453"/>
      <c r="V300" s="453"/>
      <c r="W300" s="453"/>
      <c r="X300" s="453"/>
      <c r="Y300" s="453"/>
    </row>
    <row r="301" spans="1:25" ht="30" customHeight="1">
      <c r="C301" s="895" t="s">
        <v>100</v>
      </c>
      <c r="D301" s="898" t="s">
        <v>94</v>
      </c>
      <c r="E301" s="907"/>
      <c r="F301" s="899"/>
      <c r="G301" s="899"/>
      <c r="H301" s="899"/>
      <c r="I301" s="899"/>
      <c r="J301" s="899"/>
      <c r="K301" s="908"/>
      <c r="L301" s="900" t="s">
        <v>95</v>
      </c>
      <c r="M301" s="901"/>
      <c r="N301" s="901"/>
      <c r="O301" s="901"/>
      <c r="P301" s="901"/>
      <c r="Q301" s="901"/>
      <c r="R301" s="902"/>
      <c r="S301" s="453"/>
      <c r="T301" s="453"/>
      <c r="U301" s="453"/>
      <c r="V301" s="453"/>
      <c r="W301" s="453"/>
      <c r="X301" s="453"/>
      <c r="Y301" s="453"/>
    </row>
    <row r="302" spans="1:25" ht="51.75" customHeight="1">
      <c r="C302" s="896"/>
      <c r="D302" s="454">
        <v>2020</v>
      </c>
      <c r="E302" s="454">
        <v>2021</v>
      </c>
      <c r="F302" s="454">
        <v>2022</v>
      </c>
      <c r="G302" s="455" t="s">
        <v>20</v>
      </c>
      <c r="H302" s="456" t="s">
        <v>102</v>
      </c>
      <c r="I302" s="456" t="s">
        <v>837</v>
      </c>
      <c r="J302" s="457" t="s">
        <v>804</v>
      </c>
      <c r="K302" s="439" t="s">
        <v>27</v>
      </c>
      <c r="L302" s="458" t="s">
        <v>97</v>
      </c>
      <c r="M302" s="458" t="s">
        <v>98</v>
      </c>
      <c r="N302" s="458" t="s">
        <v>99</v>
      </c>
      <c r="O302" s="458" t="s">
        <v>62</v>
      </c>
      <c r="P302" s="458" t="s">
        <v>63</v>
      </c>
      <c r="Q302" s="903" t="s">
        <v>773</v>
      </c>
      <c r="R302" s="904"/>
      <c r="S302" s="453"/>
      <c r="T302" s="453"/>
      <c r="U302" s="453"/>
      <c r="V302" s="453"/>
      <c r="W302" s="453"/>
      <c r="X302" s="453"/>
      <c r="Y302" s="453"/>
    </row>
    <row r="303" spans="1:25" ht="21" customHeight="1">
      <c r="C303" s="897"/>
      <c r="D303" s="528"/>
      <c r="E303" s="454"/>
      <c r="F303" s="454"/>
      <c r="G303" s="455"/>
      <c r="H303" s="456"/>
      <c r="I303" s="456"/>
      <c r="J303" s="458"/>
      <c r="K303" s="439"/>
      <c r="L303" s="458"/>
      <c r="M303" s="458"/>
      <c r="N303" s="458"/>
      <c r="O303" s="458"/>
      <c r="P303" s="458"/>
      <c r="Q303" s="459" t="s">
        <v>774</v>
      </c>
      <c r="R303" s="458" t="s">
        <v>775</v>
      </c>
      <c r="S303" s="460"/>
      <c r="T303" s="453"/>
      <c r="U303" s="453"/>
      <c r="V303" s="453"/>
      <c r="W303" s="453"/>
      <c r="X303" s="453"/>
      <c r="Y303" s="453"/>
    </row>
    <row r="304" spans="1:25">
      <c r="C304" s="388" t="str">
        <f>+C25</f>
        <v>1. RUN - Red Risaralda Universitaria  - Clúster de Educación Superior</v>
      </c>
      <c r="D304" s="529">
        <f>+AH138</f>
        <v>24910000</v>
      </c>
      <c r="E304" s="364">
        <f>+AH146</f>
        <v>25657300</v>
      </c>
      <c r="F304" s="364">
        <f>+AH154</f>
        <v>26427019</v>
      </c>
      <c r="G304" s="365">
        <f t="shared" ref="G304:G305" si="179">SUM(D304:F304)</f>
        <v>76994319</v>
      </c>
      <c r="H304" s="364">
        <f>+AF164</f>
        <v>76994319</v>
      </c>
      <c r="I304" s="366">
        <f>+AG164</f>
        <v>0</v>
      </c>
      <c r="J304" s="461">
        <f>+G315+G325+G335</f>
        <v>0</v>
      </c>
      <c r="K304" s="366">
        <f>I304-J304</f>
        <v>0</v>
      </c>
      <c r="L304" s="461">
        <f t="shared" ref="L304:R307" si="180">+I315+I325+I335</f>
        <v>0</v>
      </c>
      <c r="M304" s="461">
        <f t="shared" si="180"/>
        <v>0</v>
      </c>
      <c r="N304" s="461">
        <f t="shared" si="180"/>
        <v>0</v>
      </c>
      <c r="O304" s="461">
        <f t="shared" si="180"/>
        <v>0</v>
      </c>
      <c r="P304" s="461">
        <f t="shared" si="180"/>
        <v>0</v>
      </c>
      <c r="Q304" s="461">
        <f t="shared" si="180"/>
        <v>0</v>
      </c>
      <c r="R304" s="461">
        <f t="shared" si="180"/>
        <v>0</v>
      </c>
      <c r="S304" s="462"/>
      <c r="T304" s="462"/>
      <c r="U304" s="462"/>
      <c r="V304" s="453"/>
      <c r="W304" s="453"/>
      <c r="X304" s="453"/>
      <c r="Y304" s="453"/>
    </row>
    <row r="305" spans="2:25">
      <c r="C305" s="388" t="str">
        <f>+C47</f>
        <v>2. Conceptualización y difusión del sentido de la movilización Social</v>
      </c>
      <c r="D305" s="529">
        <f>+AH139</f>
        <v>64660000</v>
      </c>
      <c r="E305" s="364">
        <f>+AH147</f>
        <v>66599800</v>
      </c>
      <c r="F305" s="364">
        <f>+AH155</f>
        <v>68597794</v>
      </c>
      <c r="G305" s="365">
        <f t="shared" si="179"/>
        <v>199857594</v>
      </c>
      <c r="H305" s="364">
        <f>+AF169</f>
        <v>153494094</v>
      </c>
      <c r="I305" s="366">
        <f>+AG169</f>
        <v>46363500</v>
      </c>
      <c r="J305" s="461">
        <f>+G316+G326+G336</f>
        <v>0</v>
      </c>
      <c r="K305" s="366">
        <f t="shared" ref="K305:K307" si="181">I305-J305</f>
        <v>46363500</v>
      </c>
      <c r="L305" s="461">
        <f t="shared" si="180"/>
        <v>0</v>
      </c>
      <c r="M305" s="461">
        <f t="shared" si="180"/>
        <v>0</v>
      </c>
      <c r="N305" s="461">
        <f t="shared" si="180"/>
        <v>0</v>
      </c>
      <c r="O305" s="461">
        <f t="shared" si="180"/>
        <v>0</v>
      </c>
      <c r="P305" s="461">
        <f t="shared" si="180"/>
        <v>0</v>
      </c>
      <c r="Q305" s="461">
        <f t="shared" si="180"/>
        <v>0</v>
      </c>
      <c r="R305" s="461">
        <f t="shared" si="180"/>
        <v>0</v>
      </c>
      <c r="S305" s="463"/>
      <c r="T305" s="463"/>
      <c r="U305" s="463"/>
      <c r="V305" s="453"/>
      <c r="W305" s="453"/>
      <c r="X305" s="453"/>
      <c r="Y305" s="453"/>
    </row>
    <row r="306" spans="2:25" ht="30">
      <c r="C306" s="388" t="str">
        <f>+C69</f>
        <v>3. Generación y Gestión de acuerdos de trabajo - Políticas Públicas gestionadas, proyectos estructurales y de alto impacto </v>
      </c>
      <c r="D306" s="529">
        <f>+AH140</f>
        <v>87660000</v>
      </c>
      <c r="E306" s="364">
        <f>+AH148</f>
        <v>90289800</v>
      </c>
      <c r="F306" s="364">
        <f>+AH156</f>
        <v>92998494</v>
      </c>
      <c r="G306" s="365">
        <f>SUM(D306:F306)</f>
        <v>270948294</v>
      </c>
      <c r="H306" s="364">
        <f>+AF174</f>
        <v>128766894</v>
      </c>
      <c r="I306" s="366">
        <f>+AG174</f>
        <v>142181400</v>
      </c>
      <c r="J306" s="461">
        <f>+G317+G327+G337</f>
        <v>0</v>
      </c>
      <c r="K306" s="366">
        <f t="shared" si="181"/>
        <v>142181400</v>
      </c>
      <c r="L306" s="461">
        <f t="shared" si="180"/>
        <v>0</v>
      </c>
      <c r="M306" s="461">
        <f t="shared" si="180"/>
        <v>0</v>
      </c>
      <c r="N306" s="461">
        <f t="shared" si="180"/>
        <v>0</v>
      </c>
      <c r="O306" s="461">
        <f t="shared" si="180"/>
        <v>0</v>
      </c>
      <c r="P306" s="461">
        <f t="shared" si="180"/>
        <v>0</v>
      </c>
      <c r="Q306" s="461">
        <f t="shared" si="180"/>
        <v>0</v>
      </c>
      <c r="R306" s="461">
        <f t="shared" si="180"/>
        <v>0</v>
      </c>
      <c r="S306" s="463"/>
      <c r="T306" s="463"/>
      <c r="U306" s="463"/>
      <c r="V306" s="453"/>
      <c r="W306" s="453"/>
      <c r="X306" s="453"/>
      <c r="Y306" s="453"/>
    </row>
    <row r="307" spans="2:25">
      <c r="C307" s="388" t="str">
        <f>+C91</f>
        <v>4. Red de Nodos de Innovación, Ciencia y Tecnología</v>
      </c>
      <c r="D307" s="529">
        <f>+AH141</f>
        <v>65025000</v>
      </c>
      <c r="E307" s="364">
        <f>+AH149</f>
        <v>66975750</v>
      </c>
      <c r="F307" s="364">
        <f>+AH157</f>
        <v>68985022.5</v>
      </c>
      <c r="G307" s="365">
        <f t="shared" ref="G307" si="182">SUM(D307:F307)</f>
        <v>200985772.5</v>
      </c>
      <c r="H307" s="364">
        <f>+AF179</f>
        <v>43349872.5</v>
      </c>
      <c r="I307" s="366">
        <f>+AG179</f>
        <v>157635900</v>
      </c>
      <c r="J307" s="461">
        <f>+G318+G328+G338</f>
        <v>0</v>
      </c>
      <c r="K307" s="366">
        <f t="shared" si="181"/>
        <v>157635900</v>
      </c>
      <c r="L307" s="461">
        <f t="shared" si="180"/>
        <v>0</v>
      </c>
      <c r="M307" s="461">
        <f t="shared" si="180"/>
        <v>0</v>
      </c>
      <c r="N307" s="461">
        <f t="shared" si="180"/>
        <v>0</v>
      </c>
      <c r="O307" s="461">
        <f t="shared" si="180"/>
        <v>0</v>
      </c>
      <c r="P307" s="461">
        <f t="shared" si="180"/>
        <v>0</v>
      </c>
      <c r="Q307" s="461">
        <f t="shared" si="180"/>
        <v>0</v>
      </c>
      <c r="R307" s="461">
        <f t="shared" si="180"/>
        <v>0</v>
      </c>
      <c r="S307" s="463"/>
      <c r="T307" s="463"/>
      <c r="U307" s="463"/>
      <c r="V307" s="453"/>
      <c r="W307" s="453"/>
      <c r="X307" s="453"/>
      <c r="Y307" s="453"/>
    </row>
    <row r="308" spans="2:25">
      <c r="C308" s="389" t="s">
        <v>21</v>
      </c>
      <c r="D308" s="530">
        <f t="shared" ref="D308:I308" si="183">SUM(D304:D307)</f>
        <v>242255000</v>
      </c>
      <c r="E308" s="464">
        <f t="shared" si="183"/>
        <v>249522650</v>
      </c>
      <c r="F308" s="464">
        <f t="shared" si="183"/>
        <v>257008329.5</v>
      </c>
      <c r="G308" s="464">
        <f t="shared" si="183"/>
        <v>748785979.5</v>
      </c>
      <c r="H308" s="464">
        <f t="shared" si="183"/>
        <v>402605179.5</v>
      </c>
      <c r="I308" s="464">
        <f t="shared" si="183"/>
        <v>346180800</v>
      </c>
      <c r="J308" s="464"/>
      <c r="K308" s="464">
        <f t="shared" ref="K308:R308" si="184">SUM(K304:K307)</f>
        <v>346180800</v>
      </c>
      <c r="L308" s="464">
        <f t="shared" si="184"/>
        <v>0</v>
      </c>
      <c r="M308" s="464">
        <f t="shared" si="184"/>
        <v>0</v>
      </c>
      <c r="N308" s="464">
        <f t="shared" si="184"/>
        <v>0</v>
      </c>
      <c r="O308" s="464">
        <f t="shared" si="184"/>
        <v>0</v>
      </c>
      <c r="P308" s="464">
        <f t="shared" si="184"/>
        <v>0</v>
      </c>
      <c r="Q308" s="464">
        <f t="shared" si="184"/>
        <v>0</v>
      </c>
      <c r="R308" s="464">
        <f t="shared" si="184"/>
        <v>0</v>
      </c>
      <c r="S308" s="453"/>
      <c r="T308" s="453"/>
      <c r="U308" s="453"/>
      <c r="V308" s="453"/>
      <c r="W308" s="453"/>
      <c r="X308" s="453"/>
      <c r="Y308" s="453"/>
    </row>
    <row r="309" spans="2:25" ht="14.25" customHeight="1">
      <c r="C309" s="7"/>
      <c r="D309" s="531">
        <v>941808560.23000002</v>
      </c>
      <c r="E309" s="465"/>
      <c r="G309" s="466" t="s">
        <v>2</v>
      </c>
      <c r="H309" s="467">
        <f>H308/G308</f>
        <v>0.53767724092381997</v>
      </c>
      <c r="I309" s="468">
        <f>I308/$G$308</f>
        <v>0.46232275907618003</v>
      </c>
      <c r="J309" s="468"/>
      <c r="K309" s="468">
        <f>K308/$G$308</f>
        <v>0.46232275907618003</v>
      </c>
      <c r="L309" s="469"/>
      <c r="N309" s="465">
        <v>941808560.23000002</v>
      </c>
      <c r="S309" s="453"/>
      <c r="T309" s="453"/>
      <c r="U309" s="453"/>
      <c r="V309" s="453"/>
      <c r="W309" s="453"/>
      <c r="X309" s="453"/>
      <c r="Y309" s="453"/>
    </row>
    <row r="310" spans="2:25" ht="16.5" customHeight="1" thickBot="1">
      <c r="C310" s="7"/>
      <c r="D310" s="531">
        <v>-107794641.23000002</v>
      </c>
      <c r="E310" s="465"/>
      <c r="G310" s="470">
        <f>H309+I309+K309</f>
        <v>1.46232275907618</v>
      </c>
      <c r="H310" s="465"/>
      <c r="I310" s="465"/>
      <c r="J310" s="465"/>
      <c r="K310" s="465"/>
      <c r="L310" s="465"/>
      <c r="M310" s="465">
        <v>54047675.089101434</v>
      </c>
      <c r="N310" s="471"/>
      <c r="O310" s="472"/>
      <c r="P310" s="472"/>
      <c r="R310" s="453"/>
      <c r="S310" s="453"/>
      <c r="T310" s="453"/>
      <c r="U310" s="453"/>
      <c r="V310" s="453"/>
      <c r="W310" s="453"/>
      <c r="X310" s="453"/>
      <c r="Y310" s="453"/>
    </row>
    <row r="311" spans="2:25" ht="18.75" customHeight="1" thickTop="1" thickBot="1">
      <c r="B311" s="7"/>
      <c r="C311" s="449" t="s">
        <v>855</v>
      </c>
      <c r="D311" s="526"/>
      <c r="E311" s="450"/>
      <c r="F311" s="450"/>
      <c r="G311" s="450"/>
      <c r="H311" s="450"/>
      <c r="I311" s="450"/>
      <c r="J311" s="450"/>
      <c r="K311" s="450"/>
      <c r="L311" s="450"/>
      <c r="M311" s="450"/>
      <c r="N311" s="451"/>
      <c r="O311" s="451"/>
      <c r="P311" s="451"/>
      <c r="Q311" s="451"/>
      <c r="R311" s="452"/>
      <c r="S311" s="453"/>
      <c r="T311" s="453"/>
      <c r="U311" s="453"/>
      <c r="V311" s="453"/>
      <c r="W311" s="453"/>
      <c r="X311" s="453"/>
      <c r="Y311" s="453"/>
    </row>
    <row r="312" spans="2:25" ht="16.5" customHeight="1" outlineLevel="1" thickTop="1">
      <c r="C312" s="896" t="s">
        <v>100</v>
      </c>
      <c r="D312" s="909" t="str">
        <f>"Presupuesto general plurianual (Pesos) "&amp;D313</f>
        <v>Presupuesto general plurianual (Pesos) 2020</v>
      </c>
      <c r="E312" s="907"/>
      <c r="F312" s="907"/>
      <c r="G312" s="907"/>
      <c r="H312" s="907"/>
      <c r="I312" s="910" t="s">
        <v>95</v>
      </c>
      <c r="J312" s="911"/>
      <c r="K312" s="911"/>
      <c r="L312" s="911"/>
      <c r="M312" s="911"/>
      <c r="N312" s="911"/>
      <c r="O312" s="912"/>
      <c r="R312" s="453"/>
      <c r="S312" s="453"/>
      <c r="T312" s="453"/>
      <c r="U312" s="453"/>
      <c r="V312" s="453"/>
      <c r="W312" s="453"/>
      <c r="X312" s="453"/>
      <c r="Y312" s="453"/>
    </row>
    <row r="313" spans="2:25" ht="45" outlineLevel="1">
      <c r="C313" s="896"/>
      <c r="D313" s="454">
        <v>2020</v>
      </c>
      <c r="E313" s="456" t="s">
        <v>102</v>
      </c>
      <c r="F313" s="456" t="s">
        <v>837</v>
      </c>
      <c r="G313" s="473" t="s">
        <v>804</v>
      </c>
      <c r="H313" s="439" t="s">
        <v>27</v>
      </c>
      <c r="I313" s="458" t="s">
        <v>97</v>
      </c>
      <c r="J313" s="458" t="s">
        <v>98</v>
      </c>
      <c r="K313" s="458" t="s">
        <v>99</v>
      </c>
      <c r="L313" s="458" t="s">
        <v>62</v>
      </c>
      <c r="M313" s="458" t="s">
        <v>63</v>
      </c>
      <c r="N313" s="903" t="s">
        <v>773</v>
      </c>
      <c r="O313" s="904"/>
      <c r="R313" s="453"/>
      <c r="S313" s="453"/>
      <c r="T313" s="453"/>
      <c r="U313" s="453"/>
      <c r="V313" s="453"/>
      <c r="W313" s="453"/>
      <c r="X313" s="453"/>
      <c r="Y313" s="453"/>
    </row>
    <row r="314" spans="2:25" ht="30" outlineLevel="1">
      <c r="C314" s="897"/>
      <c r="D314" s="528" t="s">
        <v>825</v>
      </c>
      <c r="E314" s="456" t="s">
        <v>825</v>
      </c>
      <c r="F314" s="456" t="s">
        <v>825</v>
      </c>
      <c r="G314" s="458"/>
      <c r="H314" s="439"/>
      <c r="I314" s="458"/>
      <c r="J314" s="458"/>
      <c r="K314" s="458"/>
      <c r="L314" s="458"/>
      <c r="M314" s="458"/>
      <c r="N314" s="459" t="s">
        <v>774</v>
      </c>
      <c r="O314" s="458" t="s">
        <v>775</v>
      </c>
      <c r="R314" s="453"/>
      <c r="S314" s="453"/>
      <c r="T314" s="453"/>
      <c r="U314" s="453"/>
      <c r="V314" s="453"/>
      <c r="W314" s="453"/>
      <c r="X314" s="453"/>
      <c r="Y314" s="453"/>
    </row>
    <row r="315" spans="2:25" outlineLevel="1">
      <c r="C315" s="388" t="str">
        <f>+C25</f>
        <v>1. RUN - Red Risaralda Universitaria  - Clúster de Educación Superior</v>
      </c>
      <c r="D315" s="532">
        <f>+AH138</f>
        <v>24910000</v>
      </c>
      <c r="E315" s="364">
        <f t="shared" ref="E315:F318" si="185">+AF138</f>
        <v>24910000</v>
      </c>
      <c r="F315" s="364">
        <f t="shared" si="185"/>
        <v>0</v>
      </c>
      <c r="G315" s="368"/>
      <c r="H315" s="365">
        <f t="shared" ref="H315:H318" si="186">F315-G315</f>
        <v>0</v>
      </c>
      <c r="I315" s="368"/>
      <c r="J315" s="368"/>
      <c r="K315" s="368"/>
      <c r="L315" s="368"/>
      <c r="M315" s="368"/>
      <c r="N315" s="474"/>
      <c r="O315" s="474"/>
      <c r="R315" s="453"/>
      <c r="S315" s="453"/>
      <c r="T315" s="453"/>
      <c r="U315" s="453"/>
      <c r="V315" s="453"/>
      <c r="W315" s="453"/>
      <c r="X315" s="453"/>
      <c r="Y315" s="453"/>
    </row>
    <row r="316" spans="2:25" outlineLevel="1">
      <c r="C316" s="388" t="str">
        <f>+C47</f>
        <v>2. Conceptualización y difusión del sentido de la movilización Social</v>
      </c>
      <c r="D316" s="532">
        <f>+AH139</f>
        <v>64660000</v>
      </c>
      <c r="E316" s="364">
        <f t="shared" si="185"/>
        <v>49660000</v>
      </c>
      <c r="F316" s="364">
        <f t="shared" si="185"/>
        <v>15000000</v>
      </c>
      <c r="G316" s="368"/>
      <c r="H316" s="365">
        <f t="shared" si="186"/>
        <v>15000000</v>
      </c>
      <c r="I316" s="368"/>
      <c r="J316" s="368"/>
      <c r="K316" s="368"/>
      <c r="L316" s="368"/>
      <c r="M316" s="368"/>
      <c r="N316" s="474"/>
      <c r="O316" s="474"/>
      <c r="R316" s="453"/>
      <c r="S316" s="453"/>
      <c r="T316" s="453"/>
      <c r="U316" s="453"/>
      <c r="V316" s="453"/>
      <c r="W316" s="453"/>
      <c r="X316" s="453"/>
      <c r="Y316" s="453"/>
    </row>
    <row r="317" spans="2:25" ht="30" outlineLevel="1">
      <c r="C317" s="388" t="str">
        <f>+C69</f>
        <v>3. Generación y Gestión de acuerdos de trabajo - Políticas Públicas gestionadas, proyectos estructurales y de alto impacto </v>
      </c>
      <c r="D317" s="532">
        <f>+AH140</f>
        <v>87660000</v>
      </c>
      <c r="E317" s="364">
        <f t="shared" si="185"/>
        <v>41660000</v>
      </c>
      <c r="F317" s="364">
        <f t="shared" si="185"/>
        <v>46000000</v>
      </c>
      <c r="G317" s="368"/>
      <c r="H317" s="365">
        <f t="shared" si="186"/>
        <v>46000000</v>
      </c>
      <c r="I317" s="368"/>
      <c r="J317" s="368"/>
      <c r="K317" s="368"/>
      <c r="L317" s="368"/>
      <c r="M317" s="368"/>
      <c r="N317" s="474"/>
      <c r="O317" s="474"/>
      <c r="R317" s="453"/>
      <c r="S317" s="453"/>
      <c r="T317" s="453"/>
      <c r="U317" s="453"/>
      <c r="V317" s="453"/>
      <c r="W317" s="453"/>
      <c r="X317" s="453"/>
      <c r="Y317" s="453"/>
    </row>
    <row r="318" spans="2:25" outlineLevel="1">
      <c r="C318" s="388" t="str">
        <f>+C91</f>
        <v>4. Red de Nodos de Innovación, Ciencia y Tecnología</v>
      </c>
      <c r="D318" s="532">
        <f>+AH141</f>
        <v>65025000</v>
      </c>
      <c r="E318" s="364">
        <f t="shared" si="185"/>
        <v>14025000</v>
      </c>
      <c r="F318" s="364">
        <f t="shared" si="185"/>
        <v>51000000</v>
      </c>
      <c r="G318" s="368"/>
      <c r="H318" s="365">
        <f t="shared" si="186"/>
        <v>51000000</v>
      </c>
      <c r="I318" s="368"/>
      <c r="J318" s="368"/>
      <c r="K318" s="368"/>
      <c r="L318" s="368"/>
      <c r="M318" s="368"/>
      <c r="N318" s="474"/>
      <c r="O318" s="474"/>
      <c r="R318" s="453"/>
      <c r="S318" s="453"/>
      <c r="T318" s="453"/>
      <c r="U318" s="453"/>
      <c r="V318" s="453"/>
      <c r="W318" s="453"/>
      <c r="X318" s="453"/>
      <c r="Y318" s="453"/>
    </row>
    <row r="319" spans="2:25" outlineLevel="1">
      <c r="C319" s="389" t="s">
        <v>21</v>
      </c>
      <c r="D319" s="533">
        <f t="shared" ref="D319:O319" si="187">SUM(D315:D318)</f>
        <v>242255000</v>
      </c>
      <c r="E319" s="464">
        <f t="shared" si="187"/>
        <v>130255000</v>
      </c>
      <c r="F319" s="464">
        <f t="shared" si="187"/>
        <v>112000000</v>
      </c>
      <c r="G319" s="464">
        <f t="shared" si="187"/>
        <v>0</v>
      </c>
      <c r="H319" s="464">
        <f t="shared" si="187"/>
        <v>112000000</v>
      </c>
      <c r="I319" s="464">
        <f t="shared" si="187"/>
        <v>0</v>
      </c>
      <c r="J319" s="464">
        <f t="shared" si="187"/>
        <v>0</v>
      </c>
      <c r="K319" s="464">
        <f t="shared" si="187"/>
        <v>0</v>
      </c>
      <c r="L319" s="464">
        <f t="shared" si="187"/>
        <v>0</v>
      </c>
      <c r="M319" s="464">
        <f t="shared" si="187"/>
        <v>0</v>
      </c>
      <c r="N319" s="464">
        <f t="shared" si="187"/>
        <v>0</v>
      </c>
      <c r="O319" s="464">
        <f t="shared" si="187"/>
        <v>0</v>
      </c>
      <c r="R319" s="453"/>
      <c r="S319" s="453"/>
      <c r="T319" s="453"/>
      <c r="U319" s="453"/>
      <c r="V319" s="453"/>
      <c r="W319" s="453"/>
      <c r="X319" s="453"/>
      <c r="Y319" s="453"/>
    </row>
    <row r="320" spans="2:25" outlineLevel="1">
      <c r="D320" s="534" t="s">
        <v>2</v>
      </c>
      <c r="E320" s="467">
        <f>E319/D319</f>
        <v>0.53767724092381997</v>
      </c>
      <c r="F320" s="468">
        <f>F319/$G$308</f>
        <v>0.14957545021714713</v>
      </c>
      <c r="G320" s="468"/>
      <c r="H320" s="468">
        <f>H319/$G$308</f>
        <v>0.14957545021714713</v>
      </c>
      <c r="R320" s="453"/>
      <c r="S320" s="453"/>
      <c r="T320" s="453"/>
      <c r="U320" s="453"/>
      <c r="V320" s="453"/>
      <c r="W320" s="453"/>
      <c r="X320" s="453"/>
      <c r="Y320" s="453"/>
    </row>
    <row r="321" spans="1:25" outlineLevel="1">
      <c r="D321" s="535">
        <f>E320+F320+H320</f>
        <v>0.83682814135811423</v>
      </c>
      <c r="E321" s="465"/>
      <c r="F321" s="465"/>
      <c r="G321" s="465"/>
      <c r="H321" s="465"/>
      <c r="R321" s="453"/>
      <c r="S321" s="453"/>
      <c r="T321" s="453"/>
      <c r="U321" s="453"/>
      <c r="V321" s="453"/>
      <c r="W321" s="453"/>
      <c r="X321" s="453"/>
      <c r="Y321" s="453"/>
    </row>
    <row r="322" spans="1:25" outlineLevel="1">
      <c r="C322" s="895" t="s">
        <v>100</v>
      </c>
      <c r="D322" s="898" t="str">
        <f>"Presupuesto general plurianual (Pesos) "&amp;D323</f>
        <v>Presupuesto general plurianual (Pesos) 2021</v>
      </c>
      <c r="E322" s="899"/>
      <c r="F322" s="899"/>
      <c r="G322" s="899"/>
      <c r="H322" s="899"/>
      <c r="I322" s="900" t="s">
        <v>95</v>
      </c>
      <c r="J322" s="901"/>
      <c r="K322" s="901"/>
      <c r="L322" s="901"/>
      <c r="M322" s="901"/>
      <c r="N322" s="901"/>
      <c r="O322" s="902"/>
      <c r="R322" s="453"/>
      <c r="S322" s="453"/>
      <c r="T322" s="453"/>
      <c r="U322" s="453"/>
      <c r="V322" s="453"/>
      <c r="W322" s="453"/>
      <c r="X322" s="453"/>
      <c r="Y322" s="453"/>
    </row>
    <row r="323" spans="1:25" ht="45" outlineLevel="1">
      <c r="C323" s="896"/>
      <c r="D323" s="454">
        <v>2021</v>
      </c>
      <c r="E323" s="456" t="s">
        <v>102</v>
      </c>
      <c r="F323" s="456" t="s">
        <v>837</v>
      </c>
      <c r="G323" s="473" t="s">
        <v>804</v>
      </c>
      <c r="H323" s="439" t="s">
        <v>27</v>
      </c>
      <c r="I323" s="458" t="s">
        <v>97</v>
      </c>
      <c r="J323" s="458" t="s">
        <v>98</v>
      </c>
      <c r="K323" s="458" t="s">
        <v>99</v>
      </c>
      <c r="L323" s="458" t="s">
        <v>62</v>
      </c>
      <c r="M323" s="458" t="s">
        <v>63</v>
      </c>
      <c r="N323" s="903" t="s">
        <v>773</v>
      </c>
      <c r="O323" s="904"/>
      <c r="R323" s="453"/>
      <c r="S323" s="453"/>
      <c r="T323" s="453"/>
      <c r="U323" s="453"/>
      <c r="V323" s="453"/>
      <c r="W323" s="453"/>
      <c r="X323" s="453"/>
      <c r="Y323" s="453"/>
    </row>
    <row r="324" spans="1:25" ht="30" outlineLevel="1">
      <c r="C324" s="897"/>
      <c r="D324" s="528" t="s">
        <v>825</v>
      </c>
      <c r="E324" s="456" t="s">
        <v>825</v>
      </c>
      <c r="F324" s="456" t="s">
        <v>825</v>
      </c>
      <c r="G324" s="458"/>
      <c r="H324" s="439"/>
      <c r="I324" s="458"/>
      <c r="J324" s="458"/>
      <c r="K324" s="458"/>
      <c r="L324" s="458"/>
      <c r="M324" s="458"/>
      <c r="N324" s="459" t="s">
        <v>774</v>
      </c>
      <c r="O324" s="458" t="s">
        <v>775</v>
      </c>
      <c r="R324" s="453"/>
      <c r="S324" s="453"/>
      <c r="T324" s="453"/>
      <c r="U324" s="453"/>
      <c r="V324" s="453"/>
      <c r="W324" s="453"/>
      <c r="X324" s="453"/>
      <c r="Y324" s="453"/>
    </row>
    <row r="325" spans="1:25" outlineLevel="1">
      <c r="C325" s="388" t="str">
        <f>+C315</f>
        <v>1. RUN - Red Risaralda Universitaria  - Clúster de Educación Superior</v>
      </c>
      <c r="D325" s="532">
        <f>+AH146</f>
        <v>25657300</v>
      </c>
      <c r="E325" s="364">
        <f t="shared" ref="E325:F328" si="188">+AF146</f>
        <v>25657300</v>
      </c>
      <c r="F325" s="364">
        <f t="shared" si="188"/>
        <v>0</v>
      </c>
      <c r="G325" s="368"/>
      <c r="H325" s="365">
        <f t="shared" ref="H325:H328" si="189">F325-G325</f>
        <v>0</v>
      </c>
      <c r="I325" s="368"/>
      <c r="J325" s="368"/>
      <c r="K325" s="368"/>
      <c r="L325" s="368"/>
      <c r="M325" s="368"/>
      <c r="N325" s="474"/>
      <c r="O325" s="474"/>
      <c r="R325" s="453"/>
      <c r="S325" s="453"/>
      <c r="T325" s="453"/>
      <c r="U325" s="453"/>
      <c r="V325" s="453"/>
      <c r="W325" s="453"/>
      <c r="X325" s="453"/>
      <c r="Y325" s="453"/>
    </row>
    <row r="326" spans="1:25" outlineLevel="1">
      <c r="C326" s="388" t="str">
        <f>+C316</f>
        <v>2. Conceptualización y difusión del sentido de la movilización Social</v>
      </c>
      <c r="D326" s="532">
        <f>+AH147</f>
        <v>66599800</v>
      </c>
      <c r="E326" s="364">
        <f t="shared" si="188"/>
        <v>51149800</v>
      </c>
      <c r="F326" s="364">
        <f t="shared" si="188"/>
        <v>15450000</v>
      </c>
      <c r="G326" s="368"/>
      <c r="H326" s="365">
        <f t="shared" si="189"/>
        <v>15450000</v>
      </c>
      <c r="I326" s="368"/>
      <c r="J326" s="368"/>
      <c r="K326" s="368"/>
      <c r="L326" s="368"/>
      <c r="M326" s="368"/>
      <c r="N326" s="474"/>
      <c r="O326" s="474"/>
      <c r="R326" s="453"/>
      <c r="S326" s="453"/>
      <c r="T326" s="453"/>
      <c r="U326" s="453"/>
      <c r="V326" s="453"/>
      <c r="W326" s="453"/>
      <c r="X326" s="453"/>
      <c r="Y326" s="453"/>
    </row>
    <row r="327" spans="1:25" ht="30" outlineLevel="1">
      <c r="C327" s="388" t="str">
        <f>+C317</f>
        <v>3. Generación y Gestión de acuerdos de trabajo - Políticas Públicas gestionadas, proyectos estructurales y de alto impacto </v>
      </c>
      <c r="D327" s="532">
        <f>+AH148</f>
        <v>90289800</v>
      </c>
      <c r="E327" s="364">
        <f t="shared" si="188"/>
        <v>42909800</v>
      </c>
      <c r="F327" s="364">
        <f t="shared" si="188"/>
        <v>47380000</v>
      </c>
      <c r="G327" s="368"/>
      <c r="H327" s="365">
        <f t="shared" si="189"/>
        <v>47380000</v>
      </c>
      <c r="I327" s="368"/>
      <c r="J327" s="368"/>
      <c r="K327" s="368"/>
      <c r="L327" s="368"/>
      <c r="M327" s="368"/>
      <c r="N327" s="474"/>
      <c r="O327" s="474"/>
      <c r="R327" s="453"/>
      <c r="S327" s="453"/>
      <c r="T327" s="453"/>
      <c r="U327" s="453"/>
      <c r="V327" s="453"/>
      <c r="W327" s="453"/>
      <c r="X327" s="453"/>
      <c r="Y327" s="453"/>
    </row>
    <row r="328" spans="1:25" outlineLevel="1">
      <c r="C328" s="388" t="str">
        <f>+C318</f>
        <v>4. Red de Nodos de Innovación, Ciencia y Tecnología</v>
      </c>
      <c r="D328" s="532">
        <f>+AH149</f>
        <v>66975750</v>
      </c>
      <c r="E328" s="364">
        <f t="shared" si="188"/>
        <v>14445750</v>
      </c>
      <c r="F328" s="364">
        <f t="shared" si="188"/>
        <v>52530000</v>
      </c>
      <c r="G328" s="368"/>
      <c r="H328" s="365">
        <f t="shared" si="189"/>
        <v>52530000</v>
      </c>
      <c r="I328" s="368"/>
      <c r="J328" s="368"/>
      <c r="K328" s="368"/>
      <c r="L328" s="368"/>
      <c r="M328" s="368"/>
      <c r="N328" s="474"/>
      <c r="O328" s="474"/>
      <c r="R328" s="453"/>
      <c r="S328" s="453"/>
      <c r="T328" s="453"/>
      <c r="U328" s="453"/>
      <c r="V328" s="453"/>
      <c r="W328" s="453"/>
      <c r="X328" s="453"/>
      <c r="Y328" s="453"/>
    </row>
    <row r="329" spans="1:25" outlineLevel="1">
      <c r="C329" s="389" t="s">
        <v>21</v>
      </c>
      <c r="D329" s="533">
        <f t="shared" ref="D329:O329" si="190">SUM(D325:D328)</f>
        <v>249522650</v>
      </c>
      <c r="E329" s="464">
        <f t="shared" si="190"/>
        <v>134162650</v>
      </c>
      <c r="F329" s="464">
        <f t="shared" si="190"/>
        <v>115360000</v>
      </c>
      <c r="G329" s="464">
        <f t="shared" si="190"/>
        <v>0</v>
      </c>
      <c r="H329" s="464">
        <f t="shared" si="190"/>
        <v>115360000</v>
      </c>
      <c r="I329" s="464">
        <f t="shared" si="190"/>
        <v>0</v>
      </c>
      <c r="J329" s="464">
        <f t="shared" si="190"/>
        <v>0</v>
      </c>
      <c r="K329" s="464">
        <f t="shared" si="190"/>
        <v>0</v>
      </c>
      <c r="L329" s="464">
        <f t="shared" si="190"/>
        <v>0</v>
      </c>
      <c r="M329" s="464">
        <f t="shared" si="190"/>
        <v>0</v>
      </c>
      <c r="N329" s="464">
        <f t="shared" si="190"/>
        <v>0</v>
      </c>
      <c r="O329" s="464">
        <f t="shared" si="190"/>
        <v>0</v>
      </c>
      <c r="R329" s="453"/>
      <c r="S329" s="453"/>
      <c r="T329" s="453"/>
      <c r="U329" s="453"/>
      <c r="V329" s="453"/>
      <c r="W329" s="453"/>
      <c r="X329" s="453"/>
      <c r="Y329" s="453"/>
    </row>
    <row r="330" spans="1:25" outlineLevel="1">
      <c r="D330" s="534" t="s">
        <v>2</v>
      </c>
      <c r="E330" s="467">
        <f>E329/D329</f>
        <v>0.53767724092381997</v>
      </c>
      <c r="F330" s="468">
        <f>F329/$G$308</f>
        <v>0.15406271372366154</v>
      </c>
      <c r="G330" s="468"/>
      <c r="H330" s="468">
        <f>H329/$G$308</f>
        <v>0.15406271372366154</v>
      </c>
      <c r="R330" s="453"/>
      <c r="S330" s="453"/>
      <c r="T330" s="453"/>
      <c r="U330" s="453"/>
      <c r="V330" s="453"/>
      <c r="W330" s="453"/>
      <c r="X330" s="453"/>
      <c r="Y330" s="453"/>
    </row>
    <row r="331" spans="1:25" outlineLevel="1">
      <c r="R331" s="453"/>
      <c r="S331" s="453"/>
      <c r="T331" s="453"/>
      <c r="U331" s="453"/>
      <c r="V331" s="453"/>
      <c r="W331" s="453"/>
      <c r="X331" s="453"/>
      <c r="Y331" s="453"/>
    </row>
    <row r="332" spans="1:25" outlineLevel="1">
      <c r="C332" s="895" t="s">
        <v>100</v>
      </c>
      <c r="D332" s="898" t="str">
        <f>"Presupuesto general plurianual (Pesos) "&amp;D333</f>
        <v>Presupuesto general plurianual (Pesos) 2022</v>
      </c>
      <c r="E332" s="899"/>
      <c r="F332" s="899"/>
      <c r="G332" s="899"/>
      <c r="H332" s="899"/>
      <c r="I332" s="900" t="s">
        <v>95</v>
      </c>
      <c r="J332" s="901"/>
      <c r="K332" s="901"/>
      <c r="L332" s="901"/>
      <c r="M332" s="901"/>
      <c r="N332" s="901"/>
      <c r="O332" s="902"/>
      <c r="R332" s="453"/>
      <c r="S332" s="453"/>
      <c r="T332" s="453"/>
      <c r="U332" s="453"/>
      <c r="V332" s="453"/>
      <c r="W332" s="453"/>
      <c r="X332" s="453"/>
      <c r="Y332" s="453"/>
    </row>
    <row r="333" spans="1:25" ht="45" outlineLevel="1">
      <c r="C333" s="896"/>
      <c r="D333" s="454">
        <v>2022</v>
      </c>
      <c r="E333" s="456" t="s">
        <v>102</v>
      </c>
      <c r="F333" s="456" t="s">
        <v>837</v>
      </c>
      <c r="G333" s="473" t="s">
        <v>804</v>
      </c>
      <c r="H333" s="439" t="s">
        <v>27</v>
      </c>
      <c r="I333" s="458" t="s">
        <v>97</v>
      </c>
      <c r="J333" s="458" t="s">
        <v>98</v>
      </c>
      <c r="K333" s="458" t="s">
        <v>99</v>
      </c>
      <c r="L333" s="458" t="s">
        <v>62</v>
      </c>
      <c r="M333" s="458" t="s">
        <v>63</v>
      </c>
      <c r="N333" s="903" t="s">
        <v>773</v>
      </c>
      <c r="O333" s="904"/>
      <c r="R333" s="453"/>
      <c r="S333" s="453"/>
      <c r="T333" s="453"/>
      <c r="U333" s="453"/>
      <c r="V333" s="453"/>
      <c r="W333" s="453"/>
      <c r="X333" s="453"/>
      <c r="Y333" s="453"/>
    </row>
    <row r="334" spans="1:25" ht="30" outlineLevel="1">
      <c r="C334" s="897"/>
      <c r="D334" s="528" t="s">
        <v>825</v>
      </c>
      <c r="E334" s="456" t="s">
        <v>825</v>
      </c>
      <c r="F334" s="456" t="s">
        <v>825</v>
      </c>
      <c r="G334" s="458"/>
      <c r="H334" s="439"/>
      <c r="I334" s="458"/>
      <c r="J334" s="458"/>
      <c r="K334" s="458"/>
      <c r="L334" s="458"/>
      <c r="M334" s="458"/>
      <c r="N334" s="459" t="s">
        <v>774</v>
      </c>
      <c r="O334" s="458" t="s">
        <v>775</v>
      </c>
      <c r="R334" s="453"/>
      <c r="S334" s="453"/>
      <c r="T334" s="453"/>
      <c r="U334" s="453"/>
      <c r="V334" s="453"/>
      <c r="W334" s="453"/>
      <c r="X334" s="453"/>
      <c r="Y334" s="453"/>
    </row>
    <row r="335" spans="1:25" outlineLevel="1">
      <c r="C335" s="388" t="str">
        <f>+C325</f>
        <v>1. RUN - Red Risaralda Universitaria  - Clúster de Educación Superior</v>
      </c>
      <c r="D335" s="532">
        <f>+AH154</f>
        <v>26427019</v>
      </c>
      <c r="E335" s="364">
        <f t="shared" ref="E335:F338" si="191">+AF154</f>
        <v>26427019</v>
      </c>
      <c r="F335" s="364">
        <f t="shared" si="191"/>
        <v>0</v>
      </c>
      <c r="G335" s="368"/>
      <c r="H335" s="365">
        <f t="shared" ref="H335:H338" si="192">F335-G335</f>
        <v>0</v>
      </c>
      <c r="I335" s="368"/>
      <c r="J335" s="368"/>
      <c r="K335" s="368"/>
      <c r="L335" s="368"/>
      <c r="M335" s="368"/>
      <c r="N335" s="474"/>
      <c r="O335" s="474"/>
      <c r="R335" s="453"/>
      <c r="S335" s="453"/>
      <c r="T335" s="453"/>
      <c r="U335" s="453"/>
      <c r="V335" s="453"/>
    </row>
    <row r="336" spans="1:25" s="476" customFormat="1" outlineLevel="1">
      <c r="A336" s="475"/>
      <c r="C336" s="388" t="str">
        <f>+C326</f>
        <v>2. Conceptualización y difusión del sentido de la movilización Social</v>
      </c>
      <c r="D336" s="532">
        <f>+AH155</f>
        <v>68597794</v>
      </c>
      <c r="E336" s="364">
        <f t="shared" si="191"/>
        <v>52684294</v>
      </c>
      <c r="F336" s="364">
        <f t="shared" si="191"/>
        <v>15913500</v>
      </c>
      <c r="G336" s="368"/>
      <c r="H336" s="365">
        <f t="shared" si="192"/>
        <v>15913500</v>
      </c>
      <c r="I336" s="368"/>
      <c r="J336" s="368"/>
      <c r="K336" s="368"/>
      <c r="L336" s="368"/>
      <c r="M336" s="368"/>
      <c r="N336" s="474"/>
      <c r="O336" s="474"/>
      <c r="R336" s="477"/>
      <c r="S336" s="477"/>
      <c r="T336" s="477"/>
      <c r="U336" s="477"/>
      <c r="V336" s="477"/>
    </row>
    <row r="337" spans="3:22" ht="30" outlineLevel="1">
      <c r="C337" s="388" t="str">
        <f>+C327</f>
        <v>3. Generación y Gestión de acuerdos de trabajo - Políticas Públicas gestionadas, proyectos estructurales y de alto impacto </v>
      </c>
      <c r="D337" s="532">
        <f>+AH156</f>
        <v>92998494</v>
      </c>
      <c r="E337" s="364">
        <f t="shared" si="191"/>
        <v>44197094</v>
      </c>
      <c r="F337" s="364">
        <f t="shared" si="191"/>
        <v>48801400</v>
      </c>
      <c r="G337" s="368"/>
      <c r="H337" s="365">
        <f t="shared" si="192"/>
        <v>48801400</v>
      </c>
      <c r="I337" s="368"/>
      <c r="J337" s="368"/>
      <c r="K337" s="368"/>
      <c r="L337" s="368"/>
      <c r="M337" s="368"/>
      <c r="N337" s="474"/>
      <c r="O337" s="474"/>
      <c r="R337" s="453"/>
      <c r="S337" s="453"/>
      <c r="T337" s="453"/>
      <c r="U337" s="453"/>
      <c r="V337" s="453"/>
    </row>
    <row r="338" spans="3:22" outlineLevel="1">
      <c r="C338" s="388" t="str">
        <f>+C328</f>
        <v>4. Red de Nodos de Innovación, Ciencia y Tecnología</v>
      </c>
      <c r="D338" s="532">
        <f>+AH157</f>
        <v>68985022.5</v>
      </c>
      <c r="E338" s="364">
        <f t="shared" si="191"/>
        <v>14879122.5</v>
      </c>
      <c r="F338" s="364">
        <f t="shared" si="191"/>
        <v>54105900</v>
      </c>
      <c r="G338" s="368"/>
      <c r="H338" s="365">
        <f t="shared" si="192"/>
        <v>54105900</v>
      </c>
      <c r="I338" s="368"/>
      <c r="J338" s="368"/>
      <c r="K338" s="368"/>
      <c r="L338" s="368"/>
      <c r="M338" s="368"/>
      <c r="N338" s="474"/>
      <c r="O338" s="474"/>
      <c r="R338" s="453"/>
      <c r="S338" s="453"/>
      <c r="T338" s="453"/>
      <c r="U338" s="453"/>
      <c r="V338" s="453"/>
    </row>
    <row r="339" spans="3:22" outlineLevel="1">
      <c r="C339" s="389" t="s">
        <v>21</v>
      </c>
      <c r="D339" s="533">
        <f t="shared" ref="D339:O339" si="193">SUM(D335:D338)</f>
        <v>257008329.5</v>
      </c>
      <c r="E339" s="464">
        <f t="shared" si="193"/>
        <v>138187529.5</v>
      </c>
      <c r="F339" s="464">
        <f t="shared" si="193"/>
        <v>118820800</v>
      </c>
      <c r="G339" s="464">
        <f t="shared" si="193"/>
        <v>0</v>
      </c>
      <c r="H339" s="464">
        <f t="shared" si="193"/>
        <v>118820800</v>
      </c>
      <c r="I339" s="464">
        <f t="shared" si="193"/>
        <v>0</v>
      </c>
      <c r="J339" s="464">
        <f t="shared" si="193"/>
        <v>0</v>
      </c>
      <c r="K339" s="464">
        <f t="shared" si="193"/>
        <v>0</v>
      </c>
      <c r="L339" s="464">
        <f t="shared" si="193"/>
        <v>0</v>
      </c>
      <c r="M339" s="464">
        <f t="shared" si="193"/>
        <v>0</v>
      </c>
      <c r="N339" s="464">
        <f t="shared" si="193"/>
        <v>0</v>
      </c>
      <c r="O339" s="464">
        <f t="shared" si="193"/>
        <v>0</v>
      </c>
      <c r="R339" s="453"/>
      <c r="S339" s="453"/>
      <c r="T339" s="453"/>
      <c r="U339" s="453"/>
      <c r="V339" s="453"/>
    </row>
    <row r="340" spans="3:22" outlineLevel="1">
      <c r="D340" s="534" t="s">
        <v>2</v>
      </c>
      <c r="E340" s="467">
        <f>E339/D339</f>
        <v>0.53767724092381997</v>
      </c>
      <c r="F340" s="468">
        <f>F339/$G$308</f>
        <v>0.15868459513537139</v>
      </c>
      <c r="G340" s="468"/>
      <c r="H340" s="468">
        <f>H339/$G$308</f>
        <v>0.15868459513537139</v>
      </c>
      <c r="R340" s="453"/>
      <c r="S340" s="453"/>
      <c r="T340" s="453"/>
      <c r="U340" s="453"/>
      <c r="V340" s="453"/>
    </row>
    <row r="341" spans="3:22"/>
    <row r="342" spans="3:22"/>
    <row r="343" spans="3:22"/>
    <row r="344" spans="3:22"/>
    <row r="345" spans="3:22"/>
    <row r="346" spans="3:22"/>
    <row r="347" spans="3:22"/>
    <row r="348" spans="3:22"/>
    <row r="349" spans="3:22"/>
    <row r="350" spans="3:22"/>
    <row r="351" spans="3:22"/>
    <row r="352" spans="3:2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sheetData>
  <sheetProtection formatCells="0"/>
  <mergeCells count="118">
    <mergeCell ref="K281:L281"/>
    <mergeCell ref="E261:M261"/>
    <mergeCell ref="B23:C23"/>
    <mergeCell ref="B145:C145"/>
    <mergeCell ref="M262:M263"/>
    <mergeCell ref="M281:M282"/>
    <mergeCell ref="B151:C151"/>
    <mergeCell ref="D185:E185"/>
    <mergeCell ref="B163:C163"/>
    <mergeCell ref="B153:C153"/>
    <mergeCell ref="D162:E162"/>
    <mergeCell ref="F162:G162"/>
    <mergeCell ref="H162:I162"/>
    <mergeCell ref="J162:K162"/>
    <mergeCell ref="L162:M162"/>
    <mergeCell ref="D23:E23"/>
    <mergeCell ref="F23:G23"/>
    <mergeCell ref="H23:I23"/>
    <mergeCell ref="J23:K23"/>
    <mergeCell ref="L23:M23"/>
    <mergeCell ref="E204:M204"/>
    <mergeCell ref="B159:C159"/>
    <mergeCell ref="B137:C137"/>
    <mergeCell ref="F185:G185"/>
    <mergeCell ref="C278:D278"/>
    <mergeCell ref="V136:W136"/>
    <mergeCell ref="K262:L262"/>
    <mergeCell ref="T162:U162"/>
    <mergeCell ref="V162:W162"/>
    <mergeCell ref="T185:U185"/>
    <mergeCell ref="V185:W185"/>
    <mergeCell ref="N162:O162"/>
    <mergeCell ref="P162:Q162"/>
    <mergeCell ref="C240:D240"/>
    <mergeCell ref="B244:C244"/>
    <mergeCell ref="M205:M206"/>
    <mergeCell ref="B143:C143"/>
    <mergeCell ref="D136:E136"/>
    <mergeCell ref="F136:G136"/>
    <mergeCell ref="H136:I136"/>
    <mergeCell ref="J136:K136"/>
    <mergeCell ref="L136:M136"/>
    <mergeCell ref="K243:L243"/>
    <mergeCell ref="K224:L224"/>
    <mergeCell ref="E242:M242"/>
    <mergeCell ref="K205:L205"/>
    <mergeCell ref="H185:I185"/>
    <mergeCell ref="B263:C263"/>
    <mergeCell ref="AF136:AH136"/>
    <mergeCell ref="AF145:AH145"/>
    <mergeCell ref="AF153:AH153"/>
    <mergeCell ref="M224:M225"/>
    <mergeCell ref="C9:N9"/>
    <mergeCell ref="C13:N13"/>
    <mergeCell ref="B16:N16"/>
    <mergeCell ref="E15:N15"/>
    <mergeCell ref="B206:C206"/>
    <mergeCell ref="B15:D15"/>
    <mergeCell ref="B225:C225"/>
    <mergeCell ref="B24:C24"/>
    <mergeCell ref="AB23:AC23"/>
    <mergeCell ref="AD23:AE23"/>
    <mergeCell ref="D21:AE21"/>
    <mergeCell ref="N23:O23"/>
    <mergeCell ref="P23:Q23"/>
    <mergeCell ref="R23:S23"/>
    <mergeCell ref="T23:U23"/>
    <mergeCell ref="V23:W23"/>
    <mergeCell ref="X23:Y23"/>
    <mergeCell ref="J18:N19"/>
    <mergeCell ref="Z23:AA23"/>
    <mergeCell ref="J185:K185"/>
    <mergeCell ref="M243:M244"/>
    <mergeCell ref="Z185:AA185"/>
    <mergeCell ref="AB185:AC185"/>
    <mergeCell ref="AB162:AC162"/>
    <mergeCell ref="X136:Y136"/>
    <mergeCell ref="Z136:AA136"/>
    <mergeCell ref="AB136:AC136"/>
    <mergeCell ref="AD136:AE136"/>
    <mergeCell ref="N136:O136"/>
    <mergeCell ref="P136:Q136"/>
    <mergeCell ref="R136:S136"/>
    <mergeCell ref="T136:U136"/>
    <mergeCell ref="AD162:AE162"/>
    <mergeCell ref="P185:Q185"/>
    <mergeCell ref="R185:S185"/>
    <mergeCell ref="N185:O185"/>
    <mergeCell ref="AD185:AE185"/>
    <mergeCell ref="X162:Y162"/>
    <mergeCell ref="Z162:AA162"/>
    <mergeCell ref="X185:Y185"/>
    <mergeCell ref="R162:S162"/>
    <mergeCell ref="L185:M185"/>
    <mergeCell ref="C11:N11"/>
    <mergeCell ref="C322:C324"/>
    <mergeCell ref="D322:H322"/>
    <mergeCell ref="I322:O322"/>
    <mergeCell ref="N323:O323"/>
    <mergeCell ref="C332:C334"/>
    <mergeCell ref="D332:H332"/>
    <mergeCell ref="I332:O332"/>
    <mergeCell ref="N333:O333"/>
    <mergeCell ref="B202:C202"/>
    <mergeCell ref="E223:M223"/>
    <mergeCell ref="E280:M280"/>
    <mergeCell ref="C312:C314"/>
    <mergeCell ref="D301:K301"/>
    <mergeCell ref="L301:R301"/>
    <mergeCell ref="D312:H312"/>
    <mergeCell ref="I312:O312"/>
    <mergeCell ref="N313:O313"/>
    <mergeCell ref="Q302:R302"/>
    <mergeCell ref="C301:C303"/>
    <mergeCell ref="C221:D221"/>
    <mergeCell ref="B282:C282"/>
    <mergeCell ref="C297:D297"/>
    <mergeCell ref="C259:D259"/>
  </mergeCells>
  <phoneticPr fontId="0" type="noConversion"/>
  <pageMargins left="0.7" right="0.7" top="0.75" bottom="0.75" header="0.3" footer="0.3"/>
  <pageSetup paperSize="7" scale="90"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8" tint="-0.499984740745262"/>
  </sheetPr>
  <dimension ref="A1:S53"/>
  <sheetViews>
    <sheetView zoomScaleNormal="100" workbookViewId="0">
      <pane ySplit="7" topLeftCell="A41" activePane="bottomLeft" state="frozen"/>
      <selection pane="bottomLeft" activeCell="J42" sqref="J42"/>
    </sheetView>
  </sheetViews>
  <sheetFormatPr baseColWidth="10" defaultColWidth="0" defaultRowHeight="15" zeroHeight="1"/>
  <cols>
    <col min="1" max="1" width="2.7109375" style="10" customWidth="1"/>
    <col min="2" max="2" width="16.28515625" style="10" customWidth="1"/>
    <col min="3" max="3" width="22" style="10" customWidth="1"/>
    <col min="4" max="4" width="10.5703125" style="10" bestFit="1" customWidth="1"/>
    <col min="5" max="5" width="18.28515625" style="10" customWidth="1"/>
    <col min="6" max="6" width="15.140625" style="10" customWidth="1"/>
    <col min="7" max="7" width="10.140625" style="10" customWidth="1"/>
    <col min="8" max="8" width="12.42578125" style="10" bestFit="1" customWidth="1"/>
    <col min="9" max="9" width="10.5703125" style="10" customWidth="1"/>
    <col min="10" max="10" width="12.7109375" style="10" bestFit="1" customWidth="1"/>
    <col min="11" max="11" width="15.140625" style="10" bestFit="1" customWidth="1"/>
    <col min="12" max="12" width="35.140625" style="10" customWidth="1"/>
    <col min="13" max="13" width="5.28515625" style="10" customWidth="1"/>
    <col min="14" max="14" width="16.42578125" style="10" hidden="1" customWidth="1"/>
    <col min="15" max="15" width="16.5703125" style="10" hidden="1" customWidth="1"/>
    <col min="16" max="16" width="18.42578125" style="10" hidden="1" customWidth="1"/>
    <col min="17" max="17" width="20" style="10" hidden="1" customWidth="1"/>
    <col min="18" max="19" width="0" style="10" hidden="1" customWidth="1"/>
    <col min="20" max="16384" width="11.42578125" style="10" hidden="1"/>
  </cols>
  <sheetData>
    <row r="1" spans="1:18" s="4" customFormat="1">
      <c r="A1" s="306"/>
      <c r="B1" s="306"/>
      <c r="C1" s="306"/>
      <c r="D1" s="306"/>
      <c r="E1" s="306"/>
      <c r="F1" s="306"/>
      <c r="G1" s="306"/>
      <c r="H1" s="306"/>
      <c r="I1" s="306"/>
      <c r="J1" s="306"/>
      <c r="K1" s="306"/>
      <c r="L1" s="306"/>
      <c r="M1" s="306"/>
    </row>
    <row r="2" spans="1:18" s="4" customFormat="1">
      <c r="A2" s="306"/>
      <c r="B2" s="320"/>
      <c r="C2" s="320"/>
      <c r="D2" s="320"/>
      <c r="E2" s="320"/>
      <c r="F2" s="320"/>
      <c r="G2" s="320"/>
      <c r="H2" s="306"/>
      <c r="I2" s="306"/>
      <c r="J2" s="313" t="s">
        <v>1</v>
      </c>
      <c r="K2" s="314" t="s">
        <v>6</v>
      </c>
      <c r="L2" s="306"/>
      <c r="M2" s="306"/>
    </row>
    <row r="3" spans="1:18" s="4" customFormat="1">
      <c r="A3" s="306"/>
      <c r="B3" s="320"/>
      <c r="C3" s="320"/>
      <c r="D3" s="320"/>
      <c r="E3" s="320"/>
      <c r="F3" s="320"/>
      <c r="G3" s="320"/>
      <c r="H3" s="306"/>
      <c r="I3" s="306"/>
      <c r="J3" s="315" t="s">
        <v>3</v>
      </c>
      <c r="K3" s="316">
        <v>7</v>
      </c>
      <c r="L3" s="306"/>
      <c r="M3" s="306"/>
    </row>
    <row r="4" spans="1:18" s="4" customFormat="1">
      <c r="A4" s="306"/>
      <c r="B4" s="320"/>
      <c r="C4" s="320"/>
      <c r="D4" s="320"/>
      <c r="E4" s="320"/>
      <c r="F4" s="320"/>
      <c r="G4" s="320"/>
      <c r="H4" s="306"/>
      <c r="I4" s="306"/>
      <c r="J4" s="313" t="s">
        <v>4</v>
      </c>
      <c r="K4" s="317">
        <v>44250</v>
      </c>
      <c r="L4" s="306"/>
      <c r="M4" s="306"/>
    </row>
    <row r="5" spans="1:18" s="4" customFormat="1">
      <c r="A5" s="306"/>
      <c r="B5" s="306"/>
      <c r="C5" s="306"/>
      <c r="D5" s="306"/>
      <c r="E5" s="306"/>
      <c r="F5" s="306"/>
      <c r="G5" s="306"/>
      <c r="H5" s="306"/>
      <c r="I5" s="306"/>
      <c r="J5" s="313" t="s">
        <v>5</v>
      </c>
      <c r="K5" s="314" t="s">
        <v>82</v>
      </c>
      <c r="L5" s="306"/>
      <c r="M5" s="306"/>
    </row>
    <row r="6" spans="1:18" s="4" customFormat="1">
      <c r="A6" s="306"/>
      <c r="B6" s="306"/>
      <c r="C6" s="306"/>
      <c r="D6" s="306"/>
      <c r="E6" s="306"/>
      <c r="F6" s="306"/>
      <c r="G6" s="306"/>
      <c r="H6" s="306"/>
      <c r="I6" s="306"/>
      <c r="J6" s="306"/>
      <c r="K6" s="306"/>
      <c r="L6" s="306"/>
      <c r="M6" s="306"/>
    </row>
    <row r="7" spans="1:18" s="4" customFormat="1" ht="33" customHeight="1">
      <c r="A7" s="306"/>
      <c r="B7" s="321"/>
      <c r="C7" s="321"/>
      <c r="D7" s="321"/>
      <c r="E7" s="321"/>
      <c r="F7" s="321"/>
      <c r="G7" s="321"/>
      <c r="H7" s="321"/>
      <c r="I7" s="321"/>
      <c r="J7" s="321"/>
      <c r="K7" s="321"/>
      <c r="L7" s="306"/>
      <c r="M7" s="306"/>
    </row>
    <row r="8" spans="1:18" s="8" customFormat="1">
      <c r="B8" s="9"/>
    </row>
    <row r="9" spans="1:18" s="43" customFormat="1" ht="30.95" customHeight="1">
      <c r="B9" s="948" t="s">
        <v>935</v>
      </c>
      <c r="C9" s="949"/>
      <c r="D9" s="772" t="str">
        <f>'PDI-01'!E13</f>
        <v>Gestión del contexto y visibilidad nacional e internacional</v>
      </c>
      <c r="E9" s="772"/>
      <c r="F9" s="772"/>
      <c r="G9" s="772"/>
      <c r="H9" s="772"/>
      <c r="I9" s="772"/>
      <c r="J9" s="772"/>
      <c r="K9" s="772"/>
      <c r="L9" s="772"/>
    </row>
    <row r="10" spans="1:18" s="43" customFormat="1" ht="6.75" customHeight="1">
      <c r="B10" s="406"/>
      <c r="C10" s="406"/>
      <c r="D10" s="407"/>
      <c r="E10" s="407"/>
      <c r="F10" s="407"/>
      <c r="G10" s="407"/>
      <c r="H10" s="407"/>
      <c r="I10" s="407"/>
      <c r="J10" s="407"/>
      <c r="K10" s="407"/>
      <c r="L10" s="407"/>
    </row>
    <row r="11" spans="1:18" s="43" customFormat="1" ht="30.95" customHeight="1">
      <c r="B11" s="948" t="s">
        <v>935</v>
      </c>
      <c r="C11" s="949"/>
      <c r="D11" s="772" t="str">
        <f>'PDI-01'!E15</f>
        <v>Procesos asociados al desarrollo sostenible, la competitividad y la movilización social</v>
      </c>
      <c r="E11" s="772"/>
      <c r="F11" s="772"/>
      <c r="G11" s="772"/>
      <c r="H11" s="772"/>
      <c r="I11" s="772"/>
      <c r="J11" s="772"/>
      <c r="K11" s="772"/>
      <c r="L11" s="772"/>
    </row>
    <row r="12" spans="1:18" s="43" customFormat="1" ht="6.75" customHeight="1">
      <c r="B12" s="44"/>
      <c r="C12" s="45"/>
      <c r="D12" s="45"/>
      <c r="E12" s="45"/>
      <c r="F12" s="45"/>
      <c r="G12" s="45"/>
    </row>
    <row r="13" spans="1:18" s="43" customFormat="1" ht="30.95" customHeight="1">
      <c r="B13" s="948" t="s">
        <v>12</v>
      </c>
      <c r="C13" s="949"/>
      <c r="D13" s="772" t="str">
        <f>'PDI-01'!E11</f>
        <v>Movilización Social para la articulación de capacidades en el territorio (PDI2028 – GCV - 26)</v>
      </c>
      <c r="E13" s="772"/>
      <c r="F13" s="772"/>
      <c r="G13" s="772"/>
      <c r="H13" s="772"/>
      <c r="I13" s="772"/>
      <c r="J13" s="772"/>
      <c r="K13" s="772"/>
      <c r="L13" s="772"/>
    </row>
    <row r="14" spans="1:18" s="46" customFormat="1" ht="22.5" customHeight="1"/>
    <row r="15" spans="1:18" s="46" customFormat="1" ht="75.75" customHeight="1">
      <c r="B15" s="709" t="s">
        <v>35</v>
      </c>
      <c r="C15" s="710"/>
      <c r="D15" s="953" t="s">
        <v>938</v>
      </c>
      <c r="E15" s="954"/>
      <c r="F15" s="954"/>
      <c r="G15" s="954"/>
      <c r="H15" s="954"/>
      <c r="I15" s="954"/>
      <c r="J15" s="954"/>
      <c r="K15" s="954"/>
      <c r="L15" s="955"/>
    </row>
    <row r="16" spans="1:18" s="46" customFormat="1" ht="22.5" customHeight="1">
      <c r="B16" s="736" t="s">
        <v>84</v>
      </c>
      <c r="C16" s="736"/>
      <c r="D16" s="736"/>
      <c r="E16" s="736"/>
      <c r="F16" s="736"/>
      <c r="G16" s="736"/>
      <c r="H16" s="736"/>
      <c r="I16" s="736"/>
      <c r="J16" s="736"/>
      <c r="K16" s="736"/>
      <c r="L16" s="736"/>
      <c r="N16" s="47"/>
      <c r="O16" s="47"/>
      <c r="P16" s="47"/>
      <c r="Q16" s="47"/>
      <c r="R16" s="47"/>
    </row>
    <row r="17" spans="2:18" s="46" customFormat="1" ht="15" customHeight="1">
      <c r="B17" s="27"/>
      <c r="C17" s="27"/>
      <c r="D17" s="27"/>
      <c r="E17" s="27"/>
      <c r="F17" s="27"/>
      <c r="G17" s="27"/>
      <c r="H17" s="27"/>
      <c r="I17" s="27"/>
      <c r="J17" s="27"/>
      <c r="K17" s="27"/>
      <c r="L17" s="27"/>
      <c r="N17" s="47"/>
      <c r="O17" s="47"/>
      <c r="P17" s="47"/>
      <c r="Q17" s="47"/>
      <c r="R17" s="47"/>
    </row>
    <row r="18" spans="2:18" s="46" customFormat="1" ht="35.25" customHeight="1">
      <c r="B18" s="950" t="s">
        <v>83</v>
      </c>
      <c r="C18" s="951"/>
      <c r="D18" s="951"/>
      <c r="E18" s="951"/>
      <c r="F18" s="951"/>
      <c r="G18" s="951"/>
      <c r="H18" s="951"/>
      <c r="I18" s="951"/>
      <c r="J18" s="951"/>
      <c r="K18" s="951"/>
      <c r="L18" s="952"/>
      <c r="N18" s="47"/>
      <c r="O18" s="47"/>
      <c r="P18" s="47"/>
      <c r="Q18" s="47"/>
      <c r="R18" s="47"/>
    </row>
    <row r="19" spans="2:18" s="46" customFormat="1" ht="21.75" customHeight="1">
      <c r="B19" s="34"/>
      <c r="C19" s="34"/>
      <c r="D19" s="34"/>
      <c r="E19" s="34"/>
      <c r="F19" s="34"/>
      <c r="G19" s="34"/>
      <c r="H19" s="34"/>
      <c r="I19" s="34"/>
      <c r="J19" s="34"/>
      <c r="K19" s="34"/>
      <c r="N19" s="47"/>
      <c r="O19" s="47"/>
      <c r="P19" s="47"/>
      <c r="Q19" s="47"/>
      <c r="R19" s="47"/>
    </row>
    <row r="20" spans="2:18" s="46" customFormat="1" ht="33.75" customHeight="1">
      <c r="B20" s="47"/>
      <c r="C20" s="28"/>
      <c r="D20" s="956" t="s">
        <v>50</v>
      </c>
      <c r="E20" s="956"/>
      <c r="F20" s="956"/>
      <c r="G20" s="957" t="s">
        <v>54</v>
      </c>
      <c r="H20" s="958"/>
      <c r="I20" s="959"/>
      <c r="J20" s="957" t="s">
        <v>58</v>
      </c>
      <c r="K20" s="959"/>
      <c r="L20" s="956" t="s">
        <v>61</v>
      </c>
      <c r="M20" s="47"/>
      <c r="N20" s="47"/>
      <c r="O20" s="47"/>
      <c r="P20" s="47"/>
      <c r="Q20" s="47"/>
      <c r="R20" s="47"/>
    </row>
    <row r="21" spans="2:18" s="46" customFormat="1" ht="33">
      <c r="B21" s="48"/>
      <c r="C21" s="48"/>
      <c r="D21" s="487" t="s">
        <v>51</v>
      </c>
      <c r="E21" s="487" t="s">
        <v>52</v>
      </c>
      <c r="F21" s="487" t="s">
        <v>53</v>
      </c>
      <c r="G21" s="488" t="s">
        <v>55</v>
      </c>
      <c r="H21" s="488" t="s">
        <v>56</v>
      </c>
      <c r="I21" s="488" t="s">
        <v>57</v>
      </c>
      <c r="J21" s="488" t="s">
        <v>59</v>
      </c>
      <c r="K21" s="488" t="s">
        <v>60</v>
      </c>
      <c r="L21" s="956"/>
      <c r="M21" s="47"/>
      <c r="N21" s="47"/>
      <c r="O21" s="47"/>
      <c r="P21" s="47"/>
      <c r="Q21" s="47"/>
      <c r="R21" s="47"/>
    </row>
    <row r="22" spans="2:18" s="46" customFormat="1" ht="16.5">
      <c r="B22" s="487" t="s">
        <v>36</v>
      </c>
      <c r="C22" s="330" t="s">
        <v>37</v>
      </c>
      <c r="D22" s="51"/>
      <c r="E22" s="51"/>
      <c r="F22" s="51" t="s">
        <v>776</v>
      </c>
      <c r="G22" s="51"/>
      <c r="H22" s="51"/>
      <c r="I22" s="51"/>
      <c r="J22" s="51"/>
      <c r="K22" s="51"/>
      <c r="L22" s="49"/>
      <c r="M22" s="47"/>
      <c r="N22" s="47"/>
      <c r="O22" s="47"/>
      <c r="P22" s="47"/>
      <c r="Q22" s="47"/>
      <c r="R22" s="47"/>
    </row>
    <row r="23" spans="2:18" s="46" customFormat="1" ht="16.5">
      <c r="B23" s="711" t="s">
        <v>38</v>
      </c>
      <c r="C23" s="331" t="s">
        <v>39</v>
      </c>
      <c r="D23" s="51"/>
      <c r="E23" s="51"/>
      <c r="F23" s="51" t="s">
        <v>776</v>
      </c>
      <c r="G23" s="51"/>
      <c r="H23" s="51"/>
      <c r="I23" s="51"/>
      <c r="J23" s="52"/>
      <c r="K23" s="51"/>
      <c r="L23" s="49"/>
    </row>
    <row r="24" spans="2:18" s="46" customFormat="1" ht="16.5">
      <c r="B24" s="712"/>
      <c r="C24" s="330" t="s">
        <v>40</v>
      </c>
      <c r="D24" s="51"/>
      <c r="E24" s="51"/>
      <c r="F24" s="51" t="s">
        <v>776</v>
      </c>
      <c r="G24" s="51"/>
      <c r="H24" s="51"/>
      <c r="I24" s="51"/>
      <c r="J24" s="51"/>
      <c r="K24" s="51"/>
      <c r="L24" s="49"/>
    </row>
    <row r="25" spans="2:18" s="46" customFormat="1" ht="16.5">
      <c r="B25" s="794"/>
      <c r="C25" s="330" t="s">
        <v>41</v>
      </c>
      <c r="D25" s="52"/>
      <c r="E25" s="52"/>
      <c r="F25" s="51" t="s">
        <v>776</v>
      </c>
      <c r="G25" s="52"/>
      <c r="H25" s="52"/>
      <c r="I25" s="52"/>
      <c r="J25" s="52"/>
      <c r="K25" s="52"/>
      <c r="L25" s="49"/>
    </row>
    <row r="26" spans="2:18" s="46" customFormat="1" ht="16.5">
      <c r="B26" s="711" t="s">
        <v>42</v>
      </c>
      <c r="C26" s="330" t="s">
        <v>43</v>
      </c>
      <c r="D26" s="52"/>
      <c r="E26" s="52"/>
      <c r="F26" s="51" t="s">
        <v>776</v>
      </c>
      <c r="G26" s="52"/>
      <c r="H26" s="52"/>
      <c r="I26" s="52"/>
      <c r="J26" s="52"/>
      <c r="K26" s="52"/>
      <c r="L26" s="49"/>
    </row>
    <row r="27" spans="2:18" s="46" customFormat="1" ht="16.5">
      <c r="B27" s="712"/>
      <c r="C27" s="330" t="s">
        <v>44</v>
      </c>
      <c r="D27" s="52"/>
      <c r="E27" s="52"/>
      <c r="F27" s="51" t="s">
        <v>776</v>
      </c>
      <c r="G27" s="52"/>
      <c r="H27" s="52"/>
      <c r="I27" s="52"/>
      <c r="J27" s="52"/>
      <c r="K27" s="52"/>
      <c r="L27" s="49"/>
    </row>
    <row r="28" spans="2:18" s="46" customFormat="1" ht="16.5">
      <c r="B28" s="736" t="s">
        <v>45</v>
      </c>
      <c r="C28" s="332" t="s">
        <v>46</v>
      </c>
      <c r="D28" s="52"/>
      <c r="E28" s="52"/>
      <c r="F28" s="51" t="s">
        <v>776</v>
      </c>
      <c r="G28" s="52"/>
      <c r="H28" s="52"/>
      <c r="I28" s="52"/>
      <c r="J28" s="52"/>
      <c r="K28" s="52"/>
      <c r="L28" s="49"/>
    </row>
    <row r="29" spans="2:18" s="46" customFormat="1" ht="20.25" customHeight="1">
      <c r="B29" s="736"/>
      <c r="C29" s="330" t="s">
        <v>47</v>
      </c>
      <c r="D29" s="52"/>
      <c r="E29" s="52"/>
      <c r="F29" s="51" t="s">
        <v>776</v>
      </c>
      <c r="G29" s="52"/>
      <c r="H29" s="52"/>
      <c r="I29" s="52"/>
      <c r="J29" s="52"/>
      <c r="K29" s="52"/>
      <c r="L29" s="49"/>
    </row>
    <row r="30" spans="2:18" s="46" customFormat="1" ht="16.5" customHeight="1">
      <c r="B30" s="487" t="s">
        <v>48</v>
      </c>
      <c r="C30" s="330" t="s">
        <v>49</v>
      </c>
      <c r="D30" s="52"/>
      <c r="E30" s="52"/>
      <c r="F30" s="51" t="s">
        <v>776</v>
      </c>
      <c r="G30" s="52"/>
      <c r="H30" s="52"/>
      <c r="I30" s="52"/>
      <c r="J30" s="52"/>
      <c r="K30" s="52"/>
      <c r="L30" s="49"/>
    </row>
    <row r="31" spans="2:18" s="46" customFormat="1" ht="59.25" customHeight="1">
      <c r="B31" s="882" t="s">
        <v>999</v>
      </c>
      <c r="C31" s="492" t="s">
        <v>1003</v>
      </c>
      <c r="D31" s="52"/>
      <c r="E31" s="52"/>
      <c r="F31" s="51" t="s">
        <v>776</v>
      </c>
      <c r="G31" s="52"/>
      <c r="H31" s="52"/>
      <c r="I31" s="52"/>
      <c r="J31" s="52"/>
      <c r="K31" s="52"/>
      <c r="L31" s="49"/>
    </row>
    <row r="32" spans="2:18" s="46" customFormat="1" ht="117.75" customHeight="1">
      <c r="B32" s="883"/>
      <c r="C32" s="492" t="s">
        <v>1000</v>
      </c>
      <c r="D32" s="52"/>
      <c r="E32" s="52"/>
      <c r="F32" s="51" t="s">
        <v>776</v>
      </c>
      <c r="G32" s="52"/>
      <c r="H32" s="52"/>
      <c r="I32" s="52"/>
      <c r="J32" s="52"/>
      <c r="K32" s="52"/>
      <c r="L32" s="49"/>
    </row>
    <row r="33" spans="2:12" s="46" customFormat="1" ht="16.5">
      <c r="B33" s="883"/>
      <c r="C33" s="492" t="s">
        <v>1004</v>
      </c>
      <c r="D33" s="52"/>
      <c r="E33" s="52"/>
      <c r="F33" s="51" t="s">
        <v>776</v>
      </c>
      <c r="G33" s="52"/>
      <c r="H33" s="52"/>
      <c r="I33" s="52"/>
      <c r="J33" s="52"/>
      <c r="K33" s="52"/>
      <c r="L33" s="49"/>
    </row>
    <row r="34" spans="2:12" s="46" customFormat="1" ht="70.5" customHeight="1">
      <c r="B34" s="884"/>
      <c r="C34" s="492" t="s">
        <v>1005</v>
      </c>
      <c r="D34" s="52"/>
      <c r="E34" s="52"/>
      <c r="F34" s="51" t="s">
        <v>776</v>
      </c>
      <c r="G34" s="52"/>
      <c r="H34" s="52"/>
      <c r="I34" s="52"/>
      <c r="J34" s="52"/>
      <c r="K34" s="52"/>
      <c r="L34" s="49"/>
    </row>
    <row r="35" spans="2:12" s="46" customFormat="1" ht="16.5">
      <c r="B35" s="50"/>
      <c r="C35" s="28"/>
      <c r="D35" s="47"/>
      <c r="E35" s="47"/>
      <c r="F35" s="47"/>
      <c r="G35" s="47"/>
      <c r="H35" s="47"/>
      <c r="I35" s="47"/>
      <c r="J35" s="47"/>
      <c r="K35" s="47"/>
      <c r="L35" s="47"/>
    </row>
    <row r="36" spans="2:12" s="46" customFormat="1" ht="31.5" customHeight="1">
      <c r="B36" s="943" t="s">
        <v>1001</v>
      </c>
      <c r="C36" s="944"/>
      <c r="D36" s="944"/>
      <c r="E36" s="944"/>
      <c r="F36" s="944"/>
      <c r="G36" s="944"/>
      <c r="H36" s="945"/>
      <c r="I36" s="47"/>
      <c r="J36" s="881"/>
      <c r="K36" s="881"/>
      <c r="L36" s="881"/>
    </row>
    <row r="37" spans="2:12" s="46" customFormat="1" ht="34.5" customHeight="1">
      <c r="B37" s="47"/>
      <c r="C37" s="28"/>
      <c r="D37" s="47"/>
      <c r="E37" s="47"/>
      <c r="F37" s="47"/>
      <c r="G37" s="47"/>
      <c r="H37" s="47"/>
      <c r="I37" s="47"/>
      <c r="J37" s="491"/>
      <c r="K37" s="491"/>
      <c r="L37" s="491"/>
    </row>
    <row r="38" spans="2:12" s="46" customFormat="1" ht="50.25" customHeight="1">
      <c r="B38" s="942" t="s">
        <v>64</v>
      </c>
      <c r="C38" s="942"/>
      <c r="D38" s="942"/>
      <c r="E38" s="942"/>
      <c r="F38" s="942"/>
      <c r="G38" s="942"/>
      <c r="H38" s="52" t="s">
        <v>776</v>
      </c>
      <c r="I38" s="47"/>
      <c r="J38" s="946"/>
      <c r="K38" s="946"/>
      <c r="L38" s="491"/>
    </row>
    <row r="39" spans="2:12" s="46" customFormat="1" ht="30.75" customHeight="1">
      <c r="B39" s="942" t="s">
        <v>65</v>
      </c>
      <c r="C39" s="942"/>
      <c r="D39" s="942"/>
      <c r="E39" s="942"/>
      <c r="F39" s="942"/>
      <c r="G39" s="942"/>
      <c r="H39" s="52"/>
      <c r="I39" s="47"/>
      <c r="J39" s="946"/>
      <c r="K39" s="946"/>
      <c r="L39" s="491"/>
    </row>
    <row r="40" spans="2:12" s="46" customFormat="1" ht="48.75" customHeight="1">
      <c r="B40" s="942" t="s">
        <v>66</v>
      </c>
      <c r="C40" s="942"/>
      <c r="D40" s="942"/>
      <c r="E40" s="942"/>
      <c r="F40" s="942"/>
      <c r="G40" s="942"/>
      <c r="H40" s="52"/>
      <c r="I40" s="47"/>
      <c r="J40" s="47"/>
      <c r="K40" s="47"/>
      <c r="L40" s="47"/>
    </row>
    <row r="41" spans="2:12" s="46" customFormat="1" ht="49.5" customHeight="1">
      <c r="B41" s="942" t="s">
        <v>67</v>
      </c>
      <c r="C41" s="942"/>
      <c r="D41" s="942"/>
      <c r="E41" s="942"/>
      <c r="F41" s="942"/>
      <c r="G41" s="942"/>
      <c r="H41" s="52" t="s">
        <v>776</v>
      </c>
      <c r="I41" s="47"/>
      <c r="J41" s="47"/>
      <c r="K41" s="47"/>
      <c r="L41" s="47"/>
    </row>
    <row r="42" spans="2:12" s="46" customFormat="1" ht="36" customHeight="1">
      <c r="B42" s="942" t="s">
        <v>68</v>
      </c>
      <c r="C42" s="942"/>
      <c r="D42" s="942"/>
      <c r="E42" s="942"/>
      <c r="F42" s="942"/>
      <c r="G42" s="942"/>
      <c r="H42" s="52"/>
      <c r="I42" s="47"/>
      <c r="J42" s="47"/>
      <c r="K42" s="47"/>
      <c r="L42" s="47"/>
    </row>
    <row r="43" spans="2:12" s="46" customFormat="1" ht="49.5" customHeight="1">
      <c r="B43" s="942" t="s">
        <v>69</v>
      </c>
      <c r="C43" s="942"/>
      <c r="D43" s="942"/>
      <c r="E43" s="942"/>
      <c r="F43" s="942"/>
      <c r="G43" s="942"/>
      <c r="H43" s="52" t="s">
        <v>776</v>
      </c>
      <c r="I43" s="47"/>
      <c r="J43" s="47"/>
      <c r="K43" s="47"/>
      <c r="L43" s="47"/>
    </row>
    <row r="44" spans="2:12" ht="46.5" customHeight="1">
      <c r="B44" s="942" t="s">
        <v>70</v>
      </c>
      <c r="C44" s="942"/>
      <c r="D44" s="942"/>
      <c r="E44" s="942"/>
      <c r="F44" s="942"/>
      <c r="G44" s="942"/>
      <c r="H44" s="52" t="s">
        <v>776</v>
      </c>
      <c r="I44" s="47"/>
      <c r="J44" s="47"/>
      <c r="K44" s="47"/>
      <c r="L44" s="47"/>
    </row>
    <row r="45" spans="2:12" ht="46.5" customHeight="1">
      <c r="B45" s="942" t="s">
        <v>71</v>
      </c>
      <c r="C45" s="942"/>
      <c r="D45" s="942"/>
      <c r="E45" s="942"/>
      <c r="F45" s="942"/>
      <c r="G45" s="942"/>
      <c r="H45" s="52" t="s">
        <v>776</v>
      </c>
      <c r="I45" s="47"/>
      <c r="J45" s="47"/>
      <c r="K45" s="47"/>
      <c r="L45" s="47"/>
    </row>
    <row r="46" spans="2:12" ht="15" customHeight="1">
      <c r="B46" s="947"/>
      <c r="C46" s="947"/>
      <c r="D46" s="947"/>
      <c r="E46" s="947"/>
      <c r="F46" s="947"/>
      <c r="G46" s="947"/>
      <c r="H46" s="11"/>
      <c r="I46" s="11"/>
      <c r="J46" s="11"/>
      <c r="K46" s="11"/>
      <c r="L46" s="11"/>
    </row>
    <row r="47" spans="2:12" ht="32.25" customHeight="1">
      <c r="B47" s="942" t="s">
        <v>1002</v>
      </c>
      <c r="C47" s="942"/>
      <c r="D47" s="942"/>
      <c r="E47" s="942"/>
      <c r="F47" s="942"/>
      <c r="G47" s="942"/>
      <c r="H47" s="500"/>
    </row>
    <row r="48" spans="2:12"/>
    <row r="49" hidden="1"/>
    <row r="50" hidden="1"/>
    <row r="51" hidden="1"/>
    <row r="52" hidden="1"/>
    <row r="53" hidden="1"/>
  </sheetData>
  <sheetProtection algorithmName="SHA-512" hashValue="oxGFyq2H1tsfRpEoyFkJLxNdCxnSS6at6N7LSmlaas8MtgkfF1yQoC4MYjPlCCAEfSyH8OZl9bBg4YT89ia/+A==" saltValue="WOkQqBIfJ9vFDWQqgyoAAw==" spinCount="100000" sheet="1" formatCells="0"/>
  <mergeCells count="32">
    <mergeCell ref="B26:B27"/>
    <mergeCell ref="B28:B29"/>
    <mergeCell ref="B40:G40"/>
    <mergeCell ref="B41:G41"/>
    <mergeCell ref="B42:G42"/>
    <mergeCell ref="D20:F20"/>
    <mergeCell ref="G20:I20"/>
    <mergeCell ref="J20:K20"/>
    <mergeCell ref="L20:L21"/>
    <mergeCell ref="B23:B25"/>
    <mergeCell ref="B9:C9"/>
    <mergeCell ref="B13:C13"/>
    <mergeCell ref="B18:L18"/>
    <mergeCell ref="D9:L9"/>
    <mergeCell ref="D13:L13"/>
    <mergeCell ref="B11:C11"/>
    <mergeCell ref="D11:L11"/>
    <mergeCell ref="B15:C15"/>
    <mergeCell ref="D15:L15"/>
    <mergeCell ref="B16:L16"/>
    <mergeCell ref="B47:G47"/>
    <mergeCell ref="B31:B34"/>
    <mergeCell ref="B36:H36"/>
    <mergeCell ref="J36:L36"/>
    <mergeCell ref="J38:K38"/>
    <mergeCell ref="J39:K39"/>
    <mergeCell ref="B39:G39"/>
    <mergeCell ref="B38:G38"/>
    <mergeCell ref="B43:G43"/>
    <mergeCell ref="B44:G44"/>
    <mergeCell ref="B45:G45"/>
    <mergeCell ref="B46:G46"/>
  </mergeCells>
  <phoneticPr fontId="0"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8" tint="-0.499984740745262"/>
  </sheetPr>
  <dimension ref="A1:R21"/>
  <sheetViews>
    <sheetView zoomScale="80" zoomScaleNormal="80" workbookViewId="0">
      <pane ySplit="7" topLeftCell="A8" activePane="bottomLeft" state="frozen"/>
      <selection pane="bottomLeft" activeCell="F7" sqref="F7"/>
    </sheetView>
  </sheetViews>
  <sheetFormatPr baseColWidth="10" defaultColWidth="0" defaultRowHeight="16.5" zeroHeight="1"/>
  <cols>
    <col min="1" max="1" width="24.5703125" style="46" customWidth="1"/>
    <col min="2" max="2" width="16.28515625" style="46" customWidth="1"/>
    <col min="3" max="3" width="19.42578125" style="46" customWidth="1"/>
    <col min="4" max="4" width="25.140625" style="46" customWidth="1"/>
    <col min="5" max="5" width="30.42578125" style="46" customWidth="1"/>
    <col min="6" max="8" width="25.140625" style="46" customWidth="1"/>
    <col min="9" max="9" width="10.85546875" style="46" bestFit="1" customWidth="1"/>
    <col min="10" max="10" width="11.7109375" style="46" customWidth="1"/>
    <col min="11" max="11" width="13.42578125" style="46" hidden="1" customWidth="1"/>
    <col min="12" max="12" width="35.140625" style="46" hidden="1" customWidth="1"/>
    <col min="13" max="13" width="19.42578125" style="46" hidden="1" customWidth="1"/>
    <col min="14" max="14" width="16.42578125" style="46" hidden="1" customWidth="1"/>
    <col min="15" max="15" width="16.5703125" style="46" hidden="1" customWidth="1"/>
    <col min="16" max="16" width="18.42578125" style="46" hidden="1" customWidth="1"/>
    <col min="17" max="17" width="20" style="46" hidden="1" customWidth="1"/>
    <col min="18" max="16384" width="11.42578125" style="46" hidden="1"/>
  </cols>
  <sheetData>
    <row r="1" spans="1:18" s="4" customFormat="1" ht="15">
      <c r="A1" s="306"/>
      <c r="B1" s="306"/>
      <c r="C1" s="306"/>
      <c r="D1" s="306"/>
      <c r="E1" s="306"/>
      <c r="F1" s="306"/>
      <c r="G1" s="306"/>
      <c r="H1" s="306"/>
      <c r="I1" s="306"/>
      <c r="J1" s="306"/>
    </row>
    <row r="2" spans="1:18" s="4" customFormat="1" ht="15">
      <c r="A2" s="306"/>
      <c r="B2" s="306"/>
      <c r="C2" s="306"/>
      <c r="D2" s="306"/>
      <c r="E2" s="306"/>
      <c r="F2" s="306"/>
      <c r="G2" s="306"/>
      <c r="H2" s="313" t="s">
        <v>1</v>
      </c>
      <c r="I2" s="314" t="s">
        <v>6</v>
      </c>
      <c r="J2" s="306"/>
    </row>
    <row r="3" spans="1:18" s="4" customFormat="1" ht="15">
      <c r="A3" s="306"/>
      <c r="B3" s="320"/>
      <c r="C3" s="320"/>
      <c r="D3" s="320"/>
      <c r="E3" s="320"/>
      <c r="F3" s="320"/>
      <c r="G3" s="306"/>
      <c r="H3" s="315" t="s">
        <v>3</v>
      </c>
      <c r="I3" s="316">
        <v>7</v>
      </c>
      <c r="J3" s="306"/>
    </row>
    <row r="4" spans="1:18" s="4" customFormat="1" ht="15">
      <c r="A4" s="306"/>
      <c r="B4" s="320"/>
      <c r="C4" s="320"/>
      <c r="D4" s="320"/>
      <c r="E4" s="320"/>
      <c r="F4" s="320"/>
      <c r="G4" s="306"/>
      <c r="H4" s="313" t="s">
        <v>4</v>
      </c>
      <c r="I4" s="317">
        <v>44250</v>
      </c>
      <c r="J4" s="306"/>
    </row>
    <row r="5" spans="1:18" s="4" customFormat="1" ht="15">
      <c r="A5" s="306"/>
      <c r="B5" s="320"/>
      <c r="C5" s="320"/>
      <c r="D5" s="320"/>
      <c r="E5" s="320"/>
      <c r="F5" s="320"/>
      <c r="G5" s="306"/>
      <c r="H5" s="313" t="s">
        <v>5</v>
      </c>
      <c r="I5" s="314" t="s">
        <v>85</v>
      </c>
      <c r="J5" s="306"/>
    </row>
    <row r="6" spans="1:18" s="4" customFormat="1" ht="15">
      <c r="A6" s="306"/>
      <c r="B6" s="306"/>
      <c r="C6" s="306"/>
      <c r="D6" s="306"/>
      <c r="E6" s="306"/>
      <c r="F6" s="306"/>
      <c r="G6" s="306"/>
      <c r="H6" s="306"/>
      <c r="I6" s="306"/>
      <c r="J6" s="306"/>
    </row>
    <row r="7" spans="1:18" s="4" customFormat="1" ht="31.5" customHeight="1">
      <c r="A7" s="306"/>
      <c r="B7" s="321"/>
      <c r="C7" s="321"/>
      <c r="D7" s="321"/>
      <c r="E7" s="321"/>
      <c r="F7" s="321"/>
      <c r="G7" s="321"/>
      <c r="H7" s="321"/>
      <c r="I7" s="321"/>
      <c r="J7" s="306"/>
      <c r="K7" s="5"/>
    </row>
    <row r="8" spans="1:18" s="8" customFormat="1" ht="15">
      <c r="B8" s="9"/>
    </row>
    <row r="9" spans="1:18" s="43" customFormat="1" ht="30.95" customHeight="1">
      <c r="B9" s="948" t="s">
        <v>935</v>
      </c>
      <c r="C9" s="949"/>
      <c r="D9" s="772" t="str">
        <f>'PDI-01'!E13</f>
        <v>Gestión del contexto y visibilidad nacional e internacional</v>
      </c>
      <c r="E9" s="772"/>
      <c r="F9" s="772"/>
      <c r="G9" s="772"/>
      <c r="H9" s="772"/>
    </row>
    <row r="10" spans="1:18" s="43" customFormat="1" ht="6.75" customHeight="1">
      <c r="B10" s="406"/>
      <c r="C10" s="407"/>
      <c r="D10" s="407"/>
      <c r="E10" s="407"/>
      <c r="F10" s="407"/>
      <c r="G10" s="407"/>
      <c r="H10" s="407"/>
    </row>
    <row r="11" spans="1:18" s="43" customFormat="1" ht="30.95" customHeight="1">
      <c r="B11" s="948" t="s">
        <v>967</v>
      </c>
      <c r="C11" s="949"/>
      <c r="D11" s="772" t="str">
        <f>'PDI-01'!E15</f>
        <v>Procesos asociados al desarrollo sostenible, la competitividad y la movilización social</v>
      </c>
      <c r="E11" s="772"/>
      <c r="F11" s="772"/>
      <c r="G11" s="772"/>
      <c r="H11" s="772"/>
    </row>
    <row r="12" spans="1:18" s="43" customFormat="1" ht="6.75" customHeight="1">
      <c r="B12" s="44"/>
      <c r="C12" s="45"/>
      <c r="D12" s="45"/>
      <c r="E12" s="45"/>
      <c r="F12" s="45"/>
      <c r="G12" s="45"/>
    </row>
    <row r="13" spans="1:18" s="43" customFormat="1" ht="30.95" customHeight="1">
      <c r="B13" s="948" t="s">
        <v>12</v>
      </c>
      <c r="C13" s="949"/>
      <c r="D13" s="772" t="str">
        <f>'PDI-01'!E11</f>
        <v>Movilización Social para la articulación de capacidades en el territorio (PDI2028 – GCV - 26)</v>
      </c>
      <c r="E13" s="772"/>
      <c r="F13" s="772"/>
      <c r="G13" s="772"/>
      <c r="H13" s="772"/>
    </row>
    <row r="14" spans="1:18" ht="29.25" customHeight="1">
      <c r="B14" s="53"/>
      <c r="C14" s="53"/>
      <c r="D14" s="53"/>
      <c r="E14" s="53"/>
      <c r="F14" s="53"/>
      <c r="G14" s="53"/>
      <c r="H14" s="53"/>
    </row>
    <row r="15" spans="1:18" ht="84.75" customHeight="1">
      <c r="B15" s="960" t="s">
        <v>72</v>
      </c>
      <c r="C15" s="721"/>
      <c r="D15" s="962" t="s">
        <v>805</v>
      </c>
      <c r="E15" s="963"/>
      <c r="F15" s="963"/>
      <c r="G15" s="963"/>
      <c r="H15" s="964"/>
    </row>
    <row r="16" spans="1:18" ht="27" customHeight="1">
      <c r="B16" s="736" t="s">
        <v>73</v>
      </c>
      <c r="C16" s="736"/>
      <c r="D16" s="736"/>
      <c r="E16" s="736"/>
      <c r="F16" s="736"/>
      <c r="G16" s="736"/>
      <c r="H16" s="736"/>
      <c r="I16" s="50"/>
      <c r="J16" s="50"/>
      <c r="K16" s="50"/>
      <c r="L16" s="50"/>
      <c r="M16" s="47"/>
      <c r="N16" s="47"/>
      <c r="O16" s="47"/>
      <c r="P16" s="47"/>
      <c r="Q16" s="47"/>
      <c r="R16" s="47"/>
    </row>
    <row r="17" spans="2:18" ht="11.25" customHeight="1">
      <c r="B17" s="27"/>
      <c r="C17" s="27"/>
      <c r="D17" s="27"/>
      <c r="E17" s="27"/>
      <c r="F17" s="27"/>
      <c r="G17" s="27"/>
      <c r="H17" s="27"/>
      <c r="I17" s="34"/>
      <c r="J17" s="34"/>
      <c r="K17" s="34"/>
      <c r="N17" s="47"/>
      <c r="O17" s="47"/>
      <c r="P17" s="47"/>
      <c r="Q17" s="47"/>
      <c r="R17" s="47"/>
    </row>
    <row r="18" spans="2:18" ht="364.5" customHeight="1">
      <c r="B18" s="736" t="s">
        <v>75</v>
      </c>
      <c r="C18" s="736"/>
      <c r="D18" s="961" t="s">
        <v>1034</v>
      </c>
      <c r="E18" s="961"/>
      <c r="F18" s="961"/>
      <c r="G18" s="961"/>
      <c r="H18" s="961"/>
    </row>
    <row r="19" spans="2:18" ht="409.6" customHeight="1">
      <c r="B19" s="736" t="s">
        <v>74</v>
      </c>
      <c r="C19" s="736"/>
      <c r="D19" s="961" t="s">
        <v>1035</v>
      </c>
      <c r="E19" s="961"/>
      <c r="F19" s="961"/>
      <c r="G19" s="961"/>
      <c r="H19" s="961"/>
    </row>
    <row r="20" spans="2:18"/>
    <row r="21" spans="2:18"/>
  </sheetData>
  <sheetProtection formatCells="0"/>
  <mergeCells count="13">
    <mergeCell ref="B19:C19"/>
    <mergeCell ref="D19:H19"/>
    <mergeCell ref="D15:H15"/>
    <mergeCell ref="B16:H16"/>
    <mergeCell ref="B18:C18"/>
    <mergeCell ref="D18:H18"/>
    <mergeCell ref="D13:H13"/>
    <mergeCell ref="D9:H9"/>
    <mergeCell ref="B9:C9"/>
    <mergeCell ref="B13:C13"/>
    <mergeCell ref="B15:C15"/>
    <mergeCell ref="B11:C11"/>
    <mergeCell ref="D11:H11"/>
  </mergeCells>
  <phoneticPr fontId="0"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U185"/>
  <sheetViews>
    <sheetView zoomScale="80" zoomScaleNormal="80" workbookViewId="0">
      <selection activeCell="H6" sqref="H6"/>
    </sheetView>
  </sheetViews>
  <sheetFormatPr baseColWidth="10" defaultColWidth="0" defaultRowHeight="15" customHeight="1" zeroHeight="1"/>
  <cols>
    <col min="1" max="1" width="38.42578125" style="16" customWidth="1"/>
    <col min="2" max="2" width="20.28515625" style="16" customWidth="1"/>
    <col min="3" max="3" width="20" style="16" customWidth="1"/>
    <col min="4" max="4" width="23.42578125" style="16" customWidth="1"/>
    <col min="5" max="5" width="18.85546875" style="16" customWidth="1"/>
    <col min="6" max="6" width="20" style="16" customWidth="1"/>
    <col min="7" max="7" width="19.28515625" style="16" customWidth="1"/>
    <col min="8" max="8" width="19.85546875" style="16" customWidth="1"/>
    <col min="9" max="9" width="78.42578125" style="16" customWidth="1"/>
    <col min="10" max="10" width="41.5703125" style="16" customWidth="1"/>
    <col min="11" max="11" width="13.7109375" style="16" customWidth="1"/>
    <col min="12" max="12" width="6.7109375" style="301" hidden="1" customWidth="1"/>
    <col min="13" max="13" width="12" style="16" hidden="1" customWidth="1"/>
    <col min="14" max="14" width="19" style="16" hidden="1" customWidth="1"/>
    <col min="15" max="15" width="23.5703125" style="16" hidden="1" customWidth="1"/>
    <col min="16" max="16" width="30" style="16" hidden="1" customWidth="1"/>
    <col min="17" max="17" width="22" style="16" hidden="1" customWidth="1"/>
    <col min="18" max="18" width="20.42578125" style="16" hidden="1" customWidth="1"/>
    <col min="19" max="20" width="29.7109375" style="16" hidden="1" customWidth="1"/>
    <col min="21" max="21" width="7.7109375" style="16" hidden="1" customWidth="1"/>
    <col min="22" max="16384" width="29.7109375" style="16" hidden="1"/>
  </cols>
  <sheetData>
    <row r="1" spans="1:21" s="4" customFormat="1">
      <c r="A1" s="306"/>
      <c r="B1" s="306"/>
      <c r="C1" s="306"/>
      <c r="D1" s="306"/>
      <c r="E1" s="306"/>
      <c r="F1" s="306"/>
      <c r="G1" s="306"/>
      <c r="H1" s="306"/>
      <c r="I1" s="306"/>
      <c r="J1" s="306"/>
      <c r="K1" s="306"/>
      <c r="L1" s="325"/>
      <c r="M1" s="306"/>
      <c r="N1" s="306"/>
      <c r="O1" s="306"/>
      <c r="P1" s="306"/>
      <c r="U1" s="13"/>
    </row>
    <row r="2" spans="1:21" s="4" customFormat="1">
      <c r="A2" s="306"/>
      <c r="B2" s="306"/>
      <c r="C2" s="306"/>
      <c r="D2" s="306"/>
      <c r="E2" s="306"/>
      <c r="F2" s="306"/>
      <c r="G2" s="306"/>
      <c r="H2" s="306"/>
      <c r="I2" s="306"/>
      <c r="J2" s="313" t="s">
        <v>1</v>
      </c>
      <c r="K2" s="314" t="s">
        <v>6</v>
      </c>
      <c r="L2" s="306"/>
      <c r="M2" s="306"/>
      <c r="N2" s="306"/>
      <c r="O2" s="306"/>
      <c r="P2" s="306"/>
      <c r="Q2" s="306"/>
      <c r="R2" s="306"/>
      <c r="S2" s="306"/>
      <c r="T2" s="306"/>
      <c r="U2" s="13"/>
    </row>
    <row r="3" spans="1:21" s="4" customFormat="1">
      <c r="A3" s="306"/>
      <c r="B3" s="306"/>
      <c r="C3" s="306"/>
      <c r="D3" s="306"/>
      <c r="E3" s="306"/>
      <c r="F3" s="306"/>
      <c r="G3" s="306"/>
      <c r="H3" s="306"/>
      <c r="I3" s="306"/>
      <c r="J3" s="315" t="s">
        <v>3</v>
      </c>
      <c r="K3" s="316">
        <v>7</v>
      </c>
      <c r="L3" s="306"/>
      <c r="M3" s="306"/>
      <c r="N3" s="306"/>
      <c r="O3" s="306"/>
      <c r="P3" s="306"/>
      <c r="Q3" s="306"/>
      <c r="R3" s="306"/>
      <c r="S3" s="306"/>
      <c r="T3" s="306"/>
      <c r="U3" s="13"/>
    </row>
    <row r="4" spans="1:21" s="4" customFormat="1">
      <c r="A4" s="306"/>
      <c r="B4" s="306"/>
      <c r="C4" s="306"/>
      <c r="D4" s="306"/>
      <c r="E4" s="306"/>
      <c r="F4" s="306"/>
      <c r="G4" s="306"/>
      <c r="H4" s="306"/>
      <c r="I4" s="306"/>
      <c r="J4" s="313" t="s">
        <v>4</v>
      </c>
      <c r="K4" s="317">
        <v>44250</v>
      </c>
      <c r="L4" s="306"/>
      <c r="M4" s="306"/>
      <c r="N4" s="306"/>
      <c r="O4" s="306"/>
      <c r="P4" s="306"/>
      <c r="Q4" s="306"/>
      <c r="R4" s="306"/>
      <c r="S4" s="306"/>
      <c r="T4" s="306"/>
      <c r="U4" s="13"/>
    </row>
    <row r="5" spans="1:21" s="4" customFormat="1">
      <c r="A5" s="306"/>
      <c r="B5" s="306"/>
      <c r="C5" s="306"/>
      <c r="D5" s="306"/>
      <c r="E5" s="306"/>
      <c r="F5" s="306"/>
      <c r="G5" s="306"/>
      <c r="H5" s="306"/>
      <c r="I5" s="306"/>
      <c r="J5" s="313" t="s">
        <v>5</v>
      </c>
      <c r="K5" s="314" t="s">
        <v>86</v>
      </c>
      <c r="L5" s="306"/>
      <c r="M5" s="306"/>
      <c r="N5" s="306"/>
      <c r="O5" s="306"/>
      <c r="P5" s="306"/>
      <c r="Q5" s="306"/>
      <c r="R5" s="306"/>
      <c r="S5" s="306"/>
      <c r="T5" s="306"/>
      <c r="U5" s="13"/>
    </row>
    <row r="6" spans="1:21" s="4" customFormat="1">
      <c r="A6" s="306"/>
      <c r="B6" s="306"/>
      <c r="C6" s="306"/>
      <c r="D6" s="306"/>
      <c r="E6" s="306"/>
      <c r="F6" s="306"/>
      <c r="G6" s="306"/>
      <c r="H6" s="306"/>
      <c r="I6" s="306"/>
      <c r="J6" s="306"/>
      <c r="K6" s="306"/>
      <c r="L6" s="325"/>
      <c r="M6" s="306"/>
      <c r="N6" s="306"/>
      <c r="O6" s="306"/>
      <c r="P6" s="306"/>
      <c r="Q6" s="306"/>
      <c r="R6" s="306"/>
      <c r="S6" s="306"/>
      <c r="T6" s="306"/>
      <c r="U6" s="13"/>
    </row>
    <row r="7" spans="1:21" s="4" customFormat="1">
      <c r="A7" s="306"/>
      <c r="B7" s="306"/>
      <c r="C7" s="306"/>
      <c r="D7" s="306"/>
      <c r="E7" s="306"/>
      <c r="F7" s="306"/>
      <c r="G7" s="306"/>
      <c r="H7" s="306"/>
      <c r="I7" s="306"/>
      <c r="J7" s="306"/>
      <c r="K7" s="306"/>
      <c r="L7" s="325"/>
      <c r="M7" s="306"/>
      <c r="N7" s="306"/>
      <c r="O7" s="306"/>
      <c r="P7" s="306"/>
      <c r="Q7" s="306"/>
      <c r="R7" s="306"/>
      <c r="S7" s="306"/>
      <c r="T7" s="306"/>
      <c r="U7" s="13"/>
    </row>
    <row r="8" spans="1:21" s="14" customFormat="1">
      <c r="A8" s="10"/>
      <c r="B8" s="10"/>
      <c r="C8" s="10"/>
      <c r="D8" s="10"/>
      <c r="E8" s="10"/>
      <c r="F8" s="10"/>
      <c r="G8" s="10"/>
      <c r="H8" s="10"/>
      <c r="I8" s="10"/>
      <c r="J8" s="10"/>
      <c r="K8" s="10"/>
      <c r="L8" s="300"/>
      <c r="M8" s="10"/>
      <c r="N8" s="10"/>
      <c r="O8" s="10"/>
      <c r="P8" s="10"/>
      <c r="Q8" s="13"/>
      <c r="R8" s="13"/>
      <c r="S8" s="13"/>
      <c r="T8" s="13"/>
      <c r="U8" s="13"/>
    </row>
    <row r="9" spans="1:21" s="17" customFormat="1" ht="30.75" customHeight="1">
      <c r="A9" s="564" t="s">
        <v>9</v>
      </c>
      <c r="B9" s="814" t="s">
        <v>87</v>
      </c>
      <c r="C9" s="814"/>
      <c r="D9" s="814"/>
      <c r="E9" s="814"/>
      <c r="F9" s="814"/>
      <c r="G9" s="814"/>
      <c r="H9" s="814"/>
      <c r="I9" s="814"/>
      <c r="J9" s="814"/>
      <c r="K9" s="565"/>
      <c r="L9" s="565"/>
      <c r="M9" s="566"/>
      <c r="N9" s="567"/>
      <c r="O9" s="567"/>
      <c r="P9" s="567"/>
      <c r="Q9" s="567"/>
      <c r="R9" s="567"/>
      <c r="S9" s="567"/>
      <c r="T9" s="567"/>
      <c r="U9" s="54"/>
    </row>
    <row r="10" spans="1:21" s="17" customFormat="1" ht="16.5">
      <c r="A10" s="965" t="s">
        <v>8</v>
      </c>
      <c r="B10" s="965"/>
      <c r="C10" s="965"/>
      <c r="D10" s="965"/>
      <c r="E10" s="965"/>
      <c r="F10" s="965"/>
      <c r="G10" s="965"/>
      <c r="H10" s="965"/>
      <c r="I10" s="965"/>
      <c r="J10" s="965"/>
      <c r="K10" s="568"/>
      <c r="L10" s="568"/>
      <c r="M10" s="569"/>
      <c r="N10" s="569"/>
      <c r="O10" s="569"/>
      <c r="P10" s="569"/>
      <c r="Q10" s="569"/>
      <c r="R10" s="569"/>
      <c r="S10" s="569"/>
      <c r="T10" s="570"/>
      <c r="U10" s="54"/>
    </row>
    <row r="11" spans="1:21" ht="16.5">
      <c r="A11" s="27"/>
    </row>
    <row r="12" spans="1:21"/>
    <row r="13" spans="1:21" ht="16.5" customHeight="1">
      <c r="A13" s="966" t="s">
        <v>3</v>
      </c>
      <c r="B13" s="966" t="s">
        <v>1159</v>
      </c>
      <c r="C13" s="966" t="s">
        <v>1160</v>
      </c>
      <c r="D13" s="966" t="s">
        <v>1164</v>
      </c>
      <c r="E13" s="967" t="s">
        <v>1161</v>
      </c>
      <c r="F13" s="967"/>
      <c r="G13" s="967"/>
      <c r="H13" s="968"/>
      <c r="I13" s="966" t="s">
        <v>1162</v>
      </c>
      <c r="J13" s="966" t="s">
        <v>1163</v>
      </c>
      <c r="L13" s="16"/>
      <c r="M13" s="301"/>
    </row>
    <row r="14" spans="1:21" ht="82.5">
      <c r="A14" s="966"/>
      <c r="B14" s="966"/>
      <c r="C14" s="966"/>
      <c r="D14" s="966"/>
      <c r="E14" s="571" t="s">
        <v>1165</v>
      </c>
      <c r="F14" s="572" t="s">
        <v>1166</v>
      </c>
      <c r="G14" s="572" t="s">
        <v>1167</v>
      </c>
      <c r="H14" s="572" t="s">
        <v>1168</v>
      </c>
      <c r="I14" s="966"/>
      <c r="J14" s="966"/>
      <c r="L14" s="16"/>
      <c r="M14" s="301"/>
    </row>
    <row r="15" spans="1:21" ht="132">
      <c r="A15" s="573">
        <v>1</v>
      </c>
      <c r="B15" s="578" t="s">
        <v>1191</v>
      </c>
      <c r="C15" s="573" t="s">
        <v>1187</v>
      </c>
      <c r="D15" s="573" t="s">
        <v>1171</v>
      </c>
      <c r="E15" s="573"/>
      <c r="F15" s="573"/>
      <c r="G15" s="573" t="s">
        <v>776</v>
      </c>
      <c r="H15" s="573"/>
      <c r="I15" s="573" t="s">
        <v>1315</v>
      </c>
      <c r="J15" s="573" t="s">
        <v>1316</v>
      </c>
      <c r="L15" s="16"/>
      <c r="M15" s="301" t="s">
        <v>1169</v>
      </c>
    </row>
    <row r="16" spans="1:21" ht="115.5">
      <c r="A16" s="573">
        <v>2</v>
      </c>
      <c r="B16" s="586" t="s">
        <v>1224</v>
      </c>
      <c r="C16" s="577" t="s">
        <v>1225</v>
      </c>
      <c r="D16" s="587" t="s">
        <v>1171</v>
      </c>
      <c r="E16" s="573"/>
      <c r="F16" s="573"/>
      <c r="G16" s="573"/>
      <c r="H16" s="573" t="s">
        <v>776</v>
      </c>
      <c r="I16" s="573" t="s">
        <v>1226</v>
      </c>
      <c r="J16" s="573" t="s">
        <v>1238</v>
      </c>
      <c r="M16" s="16" t="s">
        <v>1170</v>
      </c>
    </row>
    <row r="17" spans="1:13" ht="66">
      <c r="A17" s="573">
        <v>2</v>
      </c>
      <c r="B17" s="586" t="s">
        <v>1224</v>
      </c>
      <c r="C17" s="577" t="s">
        <v>1225</v>
      </c>
      <c r="D17" s="587" t="s">
        <v>1171</v>
      </c>
      <c r="E17" s="573"/>
      <c r="F17" s="573"/>
      <c r="G17" s="573"/>
      <c r="H17" s="573" t="s">
        <v>776</v>
      </c>
      <c r="I17" s="573" t="s">
        <v>1228</v>
      </c>
      <c r="J17" s="573" t="s">
        <v>1227</v>
      </c>
      <c r="M17" s="16" t="s">
        <v>1171</v>
      </c>
    </row>
    <row r="18" spans="1:13" ht="132">
      <c r="A18" s="573">
        <v>2</v>
      </c>
      <c r="B18" s="586" t="s">
        <v>1224</v>
      </c>
      <c r="C18" s="577" t="s">
        <v>1225</v>
      </c>
      <c r="D18" s="587" t="s">
        <v>1171</v>
      </c>
      <c r="E18" s="573"/>
      <c r="F18" s="573"/>
      <c r="G18" s="573"/>
      <c r="H18" s="573" t="s">
        <v>776</v>
      </c>
      <c r="I18" s="573" t="s">
        <v>1229</v>
      </c>
      <c r="J18" s="573" t="s">
        <v>1237</v>
      </c>
    </row>
    <row r="19" spans="1:13" ht="187.5" customHeight="1">
      <c r="A19" s="573">
        <v>3</v>
      </c>
      <c r="B19" s="573" t="s">
        <v>1271</v>
      </c>
      <c r="C19" s="573" t="s">
        <v>1272</v>
      </c>
      <c r="D19" s="573" t="s">
        <v>1171</v>
      </c>
      <c r="E19" s="573"/>
      <c r="F19" s="573"/>
      <c r="G19" s="573" t="s">
        <v>776</v>
      </c>
      <c r="H19" s="573"/>
      <c r="I19" s="573" t="s">
        <v>1273</v>
      </c>
      <c r="J19" s="573" t="s">
        <v>1274</v>
      </c>
    </row>
    <row r="20" spans="1:13" ht="409.5" customHeight="1">
      <c r="A20" s="573">
        <v>4</v>
      </c>
      <c r="B20" s="620" t="s">
        <v>1311</v>
      </c>
      <c r="C20" s="587" t="s">
        <v>1312</v>
      </c>
      <c r="D20" s="573" t="s">
        <v>1171</v>
      </c>
      <c r="E20" s="573"/>
      <c r="F20" s="573"/>
      <c r="G20" s="573" t="s">
        <v>776</v>
      </c>
      <c r="H20" s="573"/>
      <c r="I20" s="573" t="s">
        <v>1313</v>
      </c>
      <c r="J20" s="573" t="s">
        <v>1314</v>
      </c>
    </row>
    <row r="21" spans="1:13" ht="15" customHeight="1">
      <c r="A21" s="597"/>
      <c r="B21" s="597"/>
      <c r="C21" s="597"/>
      <c r="D21" s="597"/>
      <c r="E21" s="597"/>
      <c r="F21" s="597"/>
      <c r="G21" s="597"/>
      <c r="H21" s="597"/>
      <c r="I21" s="597"/>
      <c r="J21" s="597"/>
    </row>
    <row r="22" spans="1:13">
      <c r="A22" s="597"/>
      <c r="B22" s="597"/>
      <c r="C22" s="597"/>
      <c r="D22" s="597"/>
      <c r="E22" s="597"/>
      <c r="F22" s="597"/>
      <c r="G22" s="597"/>
      <c r="H22" s="597"/>
      <c r="I22" s="597"/>
      <c r="J22" s="597"/>
    </row>
    <row r="23" spans="1:13">
      <c r="A23" s="597"/>
      <c r="B23" s="597"/>
      <c r="C23" s="597"/>
      <c r="D23" s="597"/>
      <c r="E23" s="597"/>
      <c r="F23" s="597"/>
      <c r="G23" s="597"/>
      <c r="H23" s="597"/>
      <c r="I23" s="597"/>
      <c r="J23" s="597"/>
    </row>
    <row r="24" spans="1:13">
      <c r="A24" s="597"/>
      <c r="B24" s="597"/>
      <c r="C24" s="597"/>
      <c r="D24" s="597"/>
      <c r="E24" s="597"/>
      <c r="F24" s="597"/>
      <c r="G24" s="597"/>
      <c r="H24" s="597"/>
      <c r="I24" s="597"/>
      <c r="J24" s="597"/>
    </row>
    <row r="25" spans="1:13">
      <c r="A25" s="597"/>
      <c r="B25" s="597"/>
      <c r="C25" s="597"/>
      <c r="D25" s="597"/>
      <c r="E25" s="597"/>
      <c r="F25" s="597"/>
      <c r="G25" s="597"/>
      <c r="H25" s="597"/>
      <c r="I25" s="597"/>
      <c r="J25" s="597"/>
    </row>
    <row r="26" spans="1:13">
      <c r="A26" s="597"/>
      <c r="B26" s="597"/>
      <c r="C26" s="597"/>
      <c r="D26" s="597"/>
      <c r="E26" s="597"/>
      <c r="F26" s="597"/>
      <c r="G26" s="597"/>
      <c r="H26" s="597"/>
      <c r="I26" s="597"/>
      <c r="J26" s="597"/>
    </row>
    <row r="27" spans="1:13">
      <c r="A27" s="597"/>
      <c r="B27" s="597"/>
      <c r="C27" s="597"/>
      <c r="D27" s="597"/>
      <c r="E27" s="597"/>
      <c r="F27" s="597"/>
      <c r="G27" s="597"/>
      <c r="H27" s="597"/>
      <c r="I27" s="597"/>
      <c r="J27" s="597"/>
    </row>
    <row r="28" spans="1:13">
      <c r="A28" s="597"/>
      <c r="B28" s="597"/>
      <c r="C28" s="597"/>
      <c r="D28" s="597"/>
      <c r="E28" s="597"/>
      <c r="F28" s="597"/>
      <c r="G28" s="597"/>
      <c r="H28" s="597"/>
      <c r="I28" s="597"/>
      <c r="J28" s="597"/>
    </row>
    <row r="29" spans="1:13">
      <c r="A29" s="597"/>
      <c r="B29" s="597"/>
      <c r="C29" s="597"/>
      <c r="D29" s="597"/>
      <c r="E29" s="597"/>
      <c r="F29" s="597"/>
      <c r="G29" s="597"/>
      <c r="H29" s="597"/>
      <c r="I29" s="597"/>
      <c r="J29" s="597"/>
    </row>
    <row r="30" spans="1:13">
      <c r="A30" s="597"/>
      <c r="B30" s="597"/>
      <c r="C30" s="597"/>
      <c r="D30" s="597"/>
      <c r="E30" s="597"/>
      <c r="F30" s="597"/>
      <c r="G30" s="597"/>
      <c r="H30" s="597"/>
      <c r="I30" s="597"/>
      <c r="J30" s="597"/>
    </row>
    <row r="31" spans="1:13">
      <c r="A31" s="597"/>
      <c r="B31" s="597"/>
      <c r="C31" s="597"/>
      <c r="D31" s="597"/>
      <c r="E31" s="597"/>
      <c r="F31" s="597"/>
      <c r="G31" s="597"/>
      <c r="H31" s="597"/>
      <c r="I31" s="597"/>
      <c r="J31" s="597"/>
    </row>
    <row r="32" spans="1:13">
      <c r="A32" s="597"/>
      <c r="B32" s="597"/>
      <c r="C32" s="597"/>
      <c r="D32" s="597"/>
      <c r="E32" s="597"/>
      <c r="F32" s="597"/>
      <c r="G32" s="597"/>
      <c r="H32" s="597"/>
      <c r="I32" s="597"/>
      <c r="J32" s="597"/>
    </row>
    <row r="33" spans="1:10">
      <c r="A33" s="597"/>
      <c r="B33" s="597"/>
      <c r="C33" s="597"/>
      <c r="D33" s="597"/>
      <c r="E33" s="597"/>
      <c r="F33" s="597"/>
      <c r="G33" s="597"/>
      <c r="H33" s="597"/>
      <c r="I33" s="597"/>
      <c r="J33" s="597"/>
    </row>
    <row r="34" spans="1:10">
      <c r="A34" s="597"/>
      <c r="B34" s="597"/>
      <c r="C34" s="597"/>
      <c r="D34" s="597"/>
      <c r="E34" s="597"/>
      <c r="F34" s="597"/>
      <c r="G34" s="597"/>
      <c r="H34" s="597"/>
      <c r="I34" s="597"/>
      <c r="J34" s="597"/>
    </row>
    <row r="35" spans="1:10">
      <c r="A35" s="597"/>
      <c r="B35" s="597"/>
      <c r="C35" s="597"/>
      <c r="D35" s="597"/>
      <c r="E35" s="597"/>
      <c r="F35" s="597"/>
      <c r="G35" s="597"/>
      <c r="H35" s="597"/>
      <c r="I35" s="597"/>
      <c r="J35" s="597"/>
    </row>
    <row r="36" spans="1:10">
      <c r="A36" s="597"/>
      <c r="B36" s="597"/>
      <c r="C36" s="597"/>
      <c r="D36" s="597"/>
      <c r="E36" s="597"/>
      <c r="F36" s="597"/>
      <c r="G36" s="597"/>
      <c r="H36" s="597"/>
      <c r="I36" s="597"/>
      <c r="J36" s="597"/>
    </row>
    <row r="37" spans="1:10">
      <c r="A37" s="597"/>
      <c r="B37" s="597"/>
      <c r="C37" s="597"/>
      <c r="D37" s="597"/>
      <c r="E37" s="597"/>
      <c r="F37" s="597"/>
      <c r="G37" s="597"/>
      <c r="H37" s="597"/>
      <c r="I37" s="597"/>
      <c r="J37" s="597"/>
    </row>
    <row r="38" spans="1:10">
      <c r="A38" s="597"/>
      <c r="B38" s="597"/>
      <c r="C38" s="597"/>
      <c r="D38" s="597"/>
      <c r="E38" s="597"/>
      <c r="F38" s="597"/>
      <c r="G38" s="597"/>
      <c r="H38" s="597"/>
      <c r="I38" s="597"/>
      <c r="J38" s="597"/>
    </row>
    <row r="39" spans="1:10">
      <c r="A39" s="597"/>
      <c r="B39" s="597"/>
      <c r="C39" s="597"/>
      <c r="D39" s="597"/>
      <c r="E39" s="597"/>
      <c r="F39" s="597"/>
      <c r="G39" s="597"/>
      <c r="H39" s="597"/>
      <c r="I39" s="597"/>
      <c r="J39" s="597"/>
    </row>
    <row r="40" spans="1:10">
      <c r="A40" s="597"/>
      <c r="B40" s="597"/>
      <c r="C40" s="597"/>
      <c r="D40" s="597"/>
      <c r="E40" s="597"/>
      <c r="F40" s="597"/>
      <c r="G40" s="597"/>
      <c r="H40" s="597"/>
      <c r="I40" s="597"/>
      <c r="J40" s="597"/>
    </row>
    <row r="41" spans="1:10">
      <c r="A41" s="597"/>
      <c r="B41" s="597"/>
      <c r="C41" s="597"/>
      <c r="D41" s="597"/>
      <c r="E41" s="597"/>
      <c r="F41" s="597"/>
      <c r="G41" s="597"/>
      <c r="H41" s="597"/>
      <c r="I41" s="597"/>
      <c r="J41" s="597"/>
    </row>
    <row r="42" spans="1:10">
      <c r="A42" s="597"/>
      <c r="B42" s="597"/>
      <c r="C42" s="597"/>
      <c r="D42" s="597"/>
      <c r="E42" s="597"/>
      <c r="F42" s="597"/>
      <c r="G42" s="597"/>
      <c r="H42" s="597"/>
      <c r="I42" s="597"/>
      <c r="J42" s="597"/>
    </row>
    <row r="43" spans="1:10">
      <c r="A43" s="597"/>
      <c r="B43" s="597"/>
      <c r="C43" s="597"/>
      <c r="D43" s="597"/>
      <c r="E43" s="597"/>
      <c r="F43" s="597"/>
      <c r="G43" s="597"/>
      <c r="H43" s="597"/>
      <c r="I43" s="597"/>
      <c r="J43" s="597"/>
    </row>
    <row r="44" spans="1:10">
      <c r="A44" s="597"/>
      <c r="B44" s="597"/>
      <c r="C44" s="597"/>
      <c r="D44" s="597"/>
      <c r="E44" s="597"/>
      <c r="F44" s="597"/>
      <c r="G44" s="597"/>
      <c r="H44" s="597"/>
      <c r="I44" s="597"/>
      <c r="J44" s="597"/>
    </row>
    <row r="45" spans="1:10">
      <c r="A45" s="597"/>
      <c r="B45" s="597"/>
      <c r="C45" s="597"/>
      <c r="D45" s="597"/>
      <c r="E45" s="597"/>
      <c r="F45" s="597"/>
      <c r="G45" s="597"/>
      <c r="H45" s="597"/>
      <c r="I45" s="597"/>
      <c r="J45" s="597"/>
    </row>
    <row r="46" spans="1:10"/>
    <row r="47" spans="1:10"/>
    <row r="48" spans="1:10"/>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ht="15" customHeight="1"/>
  </sheetData>
  <mergeCells count="9">
    <mergeCell ref="B9:J9"/>
    <mergeCell ref="A10:J10"/>
    <mergeCell ref="A13:A14"/>
    <mergeCell ref="B13:B14"/>
    <mergeCell ref="C13:C14"/>
    <mergeCell ref="I13:I14"/>
    <mergeCell ref="J13:J14"/>
    <mergeCell ref="D13:D14"/>
    <mergeCell ref="E13:H13"/>
  </mergeCells>
  <conditionalFormatting sqref="E15:G20">
    <cfRule type="expression" dxfId="0" priority="1">
      <formula>OR($D15="Pilar",$D15="Programa")</formula>
    </cfRule>
  </conditionalFormatting>
  <dataValidations count="1">
    <dataValidation type="list" allowBlank="1" showInputMessage="1" showErrorMessage="1" sqref="D15:D20">
      <formula1>$M$14:$M$17</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5:E195"/>
  <sheetViews>
    <sheetView topLeftCell="A21" workbookViewId="0">
      <selection activeCell="B24" sqref="B24"/>
    </sheetView>
  </sheetViews>
  <sheetFormatPr baseColWidth="10" defaultRowHeight="15"/>
  <cols>
    <col min="1" max="1" width="65.7109375" style="62" customWidth="1"/>
    <col min="2" max="2" width="71.5703125" customWidth="1"/>
    <col min="3" max="3" width="15.7109375" customWidth="1"/>
    <col min="4" max="4" width="58.5703125" style="62" customWidth="1"/>
    <col min="5" max="5" width="94.140625" style="62" bestFit="1" customWidth="1"/>
  </cols>
  <sheetData>
    <row r="5" spans="1:5">
      <c r="A5" s="59" t="s">
        <v>867</v>
      </c>
      <c r="D5" s="59" t="s">
        <v>867</v>
      </c>
      <c r="E5" s="59" t="s">
        <v>104</v>
      </c>
    </row>
    <row r="6" spans="1:5">
      <c r="A6" s="391" t="s">
        <v>868</v>
      </c>
      <c r="B6" t="s">
        <v>869</v>
      </c>
      <c r="D6" s="391" t="s">
        <v>870</v>
      </c>
      <c r="E6" s="392" t="s">
        <v>871</v>
      </c>
    </row>
    <row r="7" spans="1:5">
      <c r="A7" s="60" t="s">
        <v>872</v>
      </c>
      <c r="B7" t="s">
        <v>873</v>
      </c>
      <c r="D7" s="391" t="s">
        <v>870</v>
      </c>
      <c r="E7" s="393" t="s">
        <v>874</v>
      </c>
    </row>
    <row r="8" spans="1:5">
      <c r="A8" s="391" t="s">
        <v>875</v>
      </c>
      <c r="B8" t="s">
        <v>876</v>
      </c>
      <c r="D8" s="391" t="s">
        <v>870</v>
      </c>
      <c r="E8" s="392" t="s">
        <v>877</v>
      </c>
    </row>
    <row r="9" spans="1:5" ht="30">
      <c r="A9" s="394" t="s">
        <v>878</v>
      </c>
      <c r="B9" t="s">
        <v>879</v>
      </c>
      <c r="D9" s="60" t="s">
        <v>880</v>
      </c>
      <c r="E9" s="61" t="s">
        <v>881</v>
      </c>
    </row>
    <row r="10" spans="1:5">
      <c r="A10" s="391" t="s">
        <v>882</v>
      </c>
      <c r="B10" t="s">
        <v>883</v>
      </c>
      <c r="D10" s="60" t="s">
        <v>880</v>
      </c>
      <c r="E10" s="61" t="s">
        <v>884</v>
      </c>
    </row>
    <row r="11" spans="1:5">
      <c r="A11" s="60" t="s">
        <v>885</v>
      </c>
      <c r="B11" t="s">
        <v>886</v>
      </c>
      <c r="D11" s="60" t="s">
        <v>880</v>
      </c>
      <c r="E11" s="61" t="s">
        <v>887</v>
      </c>
    </row>
    <row r="12" spans="1:5">
      <c r="A12" s="391" t="s">
        <v>888</v>
      </c>
      <c r="B12" t="s">
        <v>889</v>
      </c>
      <c r="D12" s="391" t="s">
        <v>890</v>
      </c>
      <c r="E12" s="392" t="s">
        <v>891</v>
      </c>
    </row>
    <row r="13" spans="1:5">
      <c r="A13" s="60" t="s">
        <v>892</v>
      </c>
      <c r="B13" t="s">
        <v>893</v>
      </c>
      <c r="D13" s="391" t="s">
        <v>890</v>
      </c>
      <c r="E13" s="392" t="s">
        <v>894</v>
      </c>
    </row>
    <row r="14" spans="1:5">
      <c r="A14" s="391" t="s">
        <v>895</v>
      </c>
      <c r="B14" t="s">
        <v>896</v>
      </c>
      <c r="D14" s="391" t="s">
        <v>890</v>
      </c>
      <c r="E14" s="392" t="s">
        <v>897</v>
      </c>
    </row>
    <row r="15" spans="1:5">
      <c r="A15" s="60" t="s">
        <v>898</v>
      </c>
      <c r="B15" t="s">
        <v>899</v>
      </c>
      <c r="D15" s="391" t="s">
        <v>890</v>
      </c>
      <c r="E15" s="392" t="s">
        <v>900</v>
      </c>
    </row>
    <row r="16" spans="1:5">
      <c r="A16" s="391" t="s">
        <v>901</v>
      </c>
      <c r="B16" t="s">
        <v>902</v>
      </c>
      <c r="D16" s="391" t="s">
        <v>890</v>
      </c>
      <c r="E16" s="392" t="s">
        <v>903</v>
      </c>
    </row>
    <row r="17" spans="1:5">
      <c r="A17" s="60" t="s">
        <v>904</v>
      </c>
      <c r="B17" t="s">
        <v>905</v>
      </c>
      <c r="D17" s="60" t="s">
        <v>906</v>
      </c>
      <c r="E17" s="61" t="s">
        <v>907</v>
      </c>
    </row>
    <row r="18" spans="1:5">
      <c r="A18" s="64" t="s">
        <v>106</v>
      </c>
      <c r="D18" s="60" t="s">
        <v>906</v>
      </c>
      <c r="E18" s="61" t="s">
        <v>908</v>
      </c>
    </row>
    <row r="19" spans="1:5">
      <c r="D19" s="60" t="s">
        <v>906</v>
      </c>
      <c r="E19" s="61" t="s">
        <v>909</v>
      </c>
    </row>
    <row r="20" spans="1:5">
      <c r="A20" s="485" t="s">
        <v>991</v>
      </c>
      <c r="D20" s="391" t="s">
        <v>910</v>
      </c>
      <c r="E20" s="392" t="s">
        <v>911</v>
      </c>
    </row>
    <row r="21" spans="1:5" ht="45">
      <c r="A21" s="486" t="s">
        <v>993</v>
      </c>
      <c r="D21" s="391" t="s">
        <v>910</v>
      </c>
      <c r="E21" s="392" t="s">
        <v>912</v>
      </c>
    </row>
    <row r="22" spans="1:5">
      <c r="A22" s="486" t="s">
        <v>1091</v>
      </c>
      <c r="D22" s="60" t="s">
        <v>913</v>
      </c>
      <c r="E22" s="61" t="s">
        <v>914</v>
      </c>
    </row>
    <row r="23" spans="1:5" ht="120">
      <c r="A23" s="486" t="s">
        <v>1092</v>
      </c>
      <c r="D23" s="60" t="s">
        <v>913</v>
      </c>
      <c r="E23" s="61" t="s">
        <v>915</v>
      </c>
    </row>
    <row r="24" spans="1:5" ht="60">
      <c r="A24" s="486" t="s">
        <v>994</v>
      </c>
      <c r="D24" s="391" t="s">
        <v>916</v>
      </c>
      <c r="E24" s="392" t="s">
        <v>917</v>
      </c>
    </row>
    <row r="25" spans="1:5" ht="75">
      <c r="A25" s="555" t="s">
        <v>1122</v>
      </c>
      <c r="D25" s="391" t="s">
        <v>916</v>
      </c>
      <c r="E25" s="392" t="s">
        <v>918</v>
      </c>
    </row>
    <row r="26" spans="1:5" ht="30">
      <c r="A26" s="555" t="s">
        <v>1093</v>
      </c>
      <c r="D26" s="60" t="s">
        <v>919</v>
      </c>
      <c r="E26" s="61" t="s">
        <v>920</v>
      </c>
    </row>
    <row r="27" spans="1:5" ht="60">
      <c r="A27" s="555" t="s">
        <v>1094</v>
      </c>
      <c r="D27" s="60" t="s">
        <v>919</v>
      </c>
      <c r="E27" s="61" t="s">
        <v>921</v>
      </c>
    </row>
    <row r="28" spans="1:5" ht="45">
      <c r="A28" s="555" t="s">
        <v>996</v>
      </c>
      <c r="D28" s="60" t="s">
        <v>919</v>
      </c>
      <c r="E28" s="61" t="s">
        <v>922</v>
      </c>
    </row>
    <row r="29" spans="1:5" ht="60">
      <c r="A29" s="555" t="s">
        <v>997</v>
      </c>
      <c r="D29" s="391" t="s">
        <v>923</v>
      </c>
      <c r="E29" s="392" t="s">
        <v>924</v>
      </c>
    </row>
    <row r="30" spans="1:5" ht="45">
      <c r="A30" s="486" t="s">
        <v>995</v>
      </c>
      <c r="D30" s="60" t="s">
        <v>925</v>
      </c>
      <c r="E30" s="61" t="s">
        <v>926</v>
      </c>
    </row>
    <row r="31" spans="1:5" ht="30">
      <c r="A31" s="486" t="s">
        <v>1095</v>
      </c>
      <c r="D31" s="60" t="s">
        <v>925</v>
      </c>
      <c r="E31" s="61" t="s">
        <v>927</v>
      </c>
    </row>
    <row r="32" spans="1:5">
      <c r="D32" s="60" t="s">
        <v>925</v>
      </c>
      <c r="E32" s="61" t="s">
        <v>928</v>
      </c>
    </row>
    <row r="33" spans="1:5">
      <c r="D33" s="391" t="s">
        <v>929</v>
      </c>
      <c r="E33" s="392" t="s">
        <v>930</v>
      </c>
    </row>
    <row r="34" spans="1:5">
      <c r="D34" s="391" t="s">
        <v>929</v>
      </c>
      <c r="E34" s="392" t="s">
        <v>931</v>
      </c>
    </row>
    <row r="35" spans="1:5" ht="15" customHeight="1">
      <c r="D35" s="60" t="s">
        <v>932</v>
      </c>
      <c r="E35" s="61" t="s">
        <v>933</v>
      </c>
    </row>
    <row r="36" spans="1:5" ht="15" customHeight="1"/>
    <row r="37" spans="1:5" ht="15" customHeight="1">
      <c r="A37" s="66" t="s">
        <v>107</v>
      </c>
    </row>
    <row r="38" spans="1:5">
      <c r="A38" s="67" t="s">
        <v>108</v>
      </c>
      <c r="D38" s="327"/>
      <c r="E38" s="327"/>
    </row>
    <row r="39" spans="1:5" ht="15" customHeight="1">
      <c r="A39" s="61" t="s">
        <v>109</v>
      </c>
      <c r="D39" s="328" t="s">
        <v>973</v>
      </c>
      <c r="E39" s="327"/>
    </row>
    <row r="40" spans="1:5" ht="15" customHeight="1">
      <c r="A40" s="61" t="s">
        <v>110</v>
      </c>
      <c r="D40" s="328" t="s">
        <v>974</v>
      </c>
      <c r="E40" s="327"/>
    </row>
    <row r="41" spans="1:5" ht="30">
      <c r="A41" s="61" t="s">
        <v>766</v>
      </c>
      <c r="D41" s="328" t="s">
        <v>975</v>
      </c>
      <c r="E41" s="328"/>
    </row>
    <row r="42" spans="1:5" ht="30">
      <c r="A42" s="61" t="s">
        <v>767</v>
      </c>
      <c r="D42" s="328" t="s">
        <v>976</v>
      </c>
      <c r="E42" s="328"/>
    </row>
    <row r="43" spans="1:5" ht="45">
      <c r="A43" s="61" t="s">
        <v>768</v>
      </c>
      <c r="D43" s="328" t="s">
        <v>977</v>
      </c>
      <c r="E43" s="328"/>
    </row>
    <row r="44" spans="1:5" ht="30">
      <c r="A44" s="61" t="s">
        <v>769</v>
      </c>
      <c r="D44" s="328" t="s">
        <v>978</v>
      </c>
      <c r="E44" s="328"/>
    </row>
    <row r="45" spans="1:5" ht="15" customHeight="1">
      <c r="A45" s="61" t="s">
        <v>770</v>
      </c>
      <c r="D45" s="328" t="s">
        <v>979</v>
      </c>
      <c r="E45" s="327"/>
    </row>
    <row r="46" spans="1:5" ht="30">
      <c r="A46" s="61" t="s">
        <v>771</v>
      </c>
      <c r="D46" s="328" t="s">
        <v>980</v>
      </c>
      <c r="E46" s="329"/>
    </row>
    <row r="47" spans="1:5" ht="45">
      <c r="A47" s="61" t="s">
        <v>772</v>
      </c>
      <c r="D47" s="328" t="s">
        <v>981</v>
      </c>
      <c r="E47" s="327"/>
    </row>
    <row r="48" spans="1:5" ht="30">
      <c r="D48" s="328" t="s">
        <v>982</v>
      </c>
      <c r="E48" s="328"/>
    </row>
    <row r="49" spans="1:5">
      <c r="A49" s="395" t="s">
        <v>936</v>
      </c>
      <c r="B49" s="396" t="s">
        <v>1096</v>
      </c>
      <c r="D49" s="328" t="s">
        <v>983</v>
      </c>
      <c r="E49" s="328"/>
    </row>
    <row r="50" spans="1:5" ht="30">
      <c r="A50" s="556" t="s">
        <v>1097</v>
      </c>
      <c r="B50" s="497" t="s">
        <v>1098</v>
      </c>
      <c r="D50" s="328" t="s">
        <v>984</v>
      </c>
      <c r="E50" s="328"/>
    </row>
    <row r="51" spans="1:5" ht="30">
      <c r="A51" s="68" t="s">
        <v>992</v>
      </c>
      <c r="B51" s="497" t="s">
        <v>1099</v>
      </c>
      <c r="D51" s="328" t="s">
        <v>985</v>
      </c>
    </row>
    <row r="52" spans="1:5" ht="30">
      <c r="A52" s="68" t="s">
        <v>1100</v>
      </c>
      <c r="B52" s="497" t="s">
        <v>1101</v>
      </c>
      <c r="D52" s="328" t="s">
        <v>986</v>
      </c>
    </row>
    <row r="53" spans="1:5" ht="60">
      <c r="A53" s="68" t="s">
        <v>1102</v>
      </c>
      <c r="B53" s="498" t="s">
        <v>1103</v>
      </c>
      <c r="D53" s="328" t="s">
        <v>987</v>
      </c>
    </row>
    <row r="54" spans="1:5" ht="45">
      <c r="A54" s="68" t="s">
        <v>1104</v>
      </c>
      <c r="B54" s="497" t="s">
        <v>1105</v>
      </c>
      <c r="D54" s="328" t="s">
        <v>988</v>
      </c>
    </row>
    <row r="55" spans="1:5">
      <c r="D55" s="328" t="s">
        <v>989</v>
      </c>
    </row>
    <row r="56" spans="1:5">
      <c r="D56" s="328" t="s">
        <v>990</v>
      </c>
    </row>
    <row r="57" spans="1:5">
      <c r="A57" s="395" t="s">
        <v>936</v>
      </c>
      <c r="C57" s="557" t="s">
        <v>967</v>
      </c>
    </row>
    <row r="58" spans="1:5" ht="30">
      <c r="A58" s="556" t="s">
        <v>1106</v>
      </c>
      <c r="B58" t="s">
        <v>1015</v>
      </c>
      <c r="C58" s="558" t="s">
        <v>1107</v>
      </c>
    </row>
    <row r="59" spans="1:5" ht="30">
      <c r="A59" s="556" t="s">
        <v>1106</v>
      </c>
      <c r="B59" t="s">
        <v>1015</v>
      </c>
      <c r="C59" s="558" t="s">
        <v>1010</v>
      </c>
    </row>
    <row r="60" spans="1:5" ht="30">
      <c r="A60" s="556" t="s">
        <v>1106</v>
      </c>
      <c r="B60" t="s">
        <v>1015</v>
      </c>
      <c r="C60" s="558" t="s">
        <v>1108</v>
      </c>
    </row>
    <row r="61" spans="1:5" ht="30">
      <c r="A61" s="556" t="s">
        <v>1106</v>
      </c>
      <c r="B61" t="s">
        <v>1015</v>
      </c>
      <c r="C61" s="558" t="s">
        <v>1109</v>
      </c>
    </row>
    <row r="62" spans="1:5" ht="30">
      <c r="A62" s="556" t="s">
        <v>1106</v>
      </c>
      <c r="B62" t="s">
        <v>1015</v>
      </c>
      <c r="C62" s="558" t="s">
        <v>1085</v>
      </c>
    </row>
    <row r="63" spans="1:5" ht="30">
      <c r="A63" s="556" t="s">
        <v>1106</v>
      </c>
      <c r="B63" t="s">
        <v>1015</v>
      </c>
      <c r="C63" s="558" t="s">
        <v>1110</v>
      </c>
    </row>
    <row r="64" spans="1:5">
      <c r="A64" s="68" t="s">
        <v>992</v>
      </c>
      <c r="B64" t="s">
        <v>1016</v>
      </c>
      <c r="C64" s="559" t="s">
        <v>1111</v>
      </c>
    </row>
    <row r="65" spans="1:3">
      <c r="A65" s="68" t="s">
        <v>992</v>
      </c>
      <c r="B65" t="s">
        <v>1016</v>
      </c>
      <c r="C65" s="495" t="s">
        <v>1011</v>
      </c>
    </row>
    <row r="66" spans="1:3">
      <c r="A66" s="68" t="s">
        <v>992</v>
      </c>
      <c r="B66" t="s">
        <v>1016</v>
      </c>
      <c r="C66" s="495" t="s">
        <v>1112</v>
      </c>
    </row>
    <row r="67" spans="1:3">
      <c r="A67" s="68" t="s">
        <v>1102</v>
      </c>
      <c r="B67" t="s">
        <v>1017</v>
      </c>
      <c r="C67" s="495" t="s">
        <v>1012</v>
      </c>
    </row>
    <row r="68" spans="1:3">
      <c r="A68" s="68" t="s">
        <v>1102</v>
      </c>
      <c r="B68" t="s">
        <v>1017</v>
      </c>
      <c r="C68" s="495" t="s">
        <v>1086</v>
      </c>
    </row>
    <row r="69" spans="1:3">
      <c r="A69" s="68" t="s">
        <v>1102</v>
      </c>
      <c r="B69" t="s">
        <v>1017</v>
      </c>
      <c r="C69" s="559" t="s">
        <v>1079</v>
      </c>
    </row>
    <row r="70" spans="1:3">
      <c r="A70" s="68"/>
      <c r="B70" t="s">
        <v>1017</v>
      </c>
      <c r="C70" s="559" t="s">
        <v>1113</v>
      </c>
    </row>
    <row r="71" spans="1:3">
      <c r="A71" s="68" t="s">
        <v>1104</v>
      </c>
      <c r="B71" t="s">
        <v>1018</v>
      </c>
      <c r="C71" s="495" t="s">
        <v>1114</v>
      </c>
    </row>
    <row r="72" spans="1:3">
      <c r="A72" s="68" t="s">
        <v>1104</v>
      </c>
      <c r="B72" t="s">
        <v>1018</v>
      </c>
      <c r="C72" s="495" t="s">
        <v>1013</v>
      </c>
    </row>
    <row r="73" spans="1:3">
      <c r="A73" s="68" t="s">
        <v>1104</v>
      </c>
      <c r="B73" t="s">
        <v>1018</v>
      </c>
      <c r="C73" s="495" t="s">
        <v>1115</v>
      </c>
    </row>
    <row r="74" spans="1:3">
      <c r="A74" s="68" t="s">
        <v>1104</v>
      </c>
      <c r="B74" t="s">
        <v>1018</v>
      </c>
      <c r="C74" s="495" t="s">
        <v>1116</v>
      </c>
    </row>
    <row r="75" spans="1:3">
      <c r="A75" s="68" t="s">
        <v>1104</v>
      </c>
      <c r="B75" t="s">
        <v>1018</v>
      </c>
      <c r="C75" s="495" t="s">
        <v>1117</v>
      </c>
    </row>
    <row r="76" spans="1:3">
      <c r="A76" s="68" t="s">
        <v>1118</v>
      </c>
      <c r="B76" t="s">
        <v>1019</v>
      </c>
      <c r="C76" s="495" t="s">
        <v>1119</v>
      </c>
    </row>
    <row r="77" spans="1:3">
      <c r="A77" s="68" t="s">
        <v>1118</v>
      </c>
      <c r="B77" t="s">
        <v>1019</v>
      </c>
      <c r="C77" s="495" t="s">
        <v>1120</v>
      </c>
    </row>
    <row r="78" spans="1:3">
      <c r="A78" s="68" t="s">
        <v>1118</v>
      </c>
      <c r="B78" t="s">
        <v>1019</v>
      </c>
      <c r="C78" s="495" t="s">
        <v>1087</v>
      </c>
    </row>
    <row r="79" spans="1:3">
      <c r="A79" s="68" t="s">
        <v>1118</v>
      </c>
      <c r="B79" t="s">
        <v>1019</v>
      </c>
      <c r="C79" s="495" t="s">
        <v>1014</v>
      </c>
    </row>
    <row r="80" spans="1:3">
      <c r="B80" s="495"/>
    </row>
    <row r="81" spans="1:2">
      <c r="A81" s="496" t="s">
        <v>1121</v>
      </c>
      <c r="B81" s="495"/>
    </row>
    <row r="82" spans="1:2">
      <c r="A82" s="496" t="s">
        <v>992</v>
      </c>
      <c r="B82" s="495"/>
    </row>
    <row r="83" spans="1:2">
      <c r="A83" s="496" t="s">
        <v>1102</v>
      </c>
      <c r="B83" s="495"/>
    </row>
    <row r="84" spans="1:2">
      <c r="A84" s="496" t="s">
        <v>1104</v>
      </c>
      <c r="B84" s="495"/>
    </row>
    <row r="85" spans="1:2" ht="30">
      <c r="A85" s="496" t="s">
        <v>1118</v>
      </c>
      <c r="B85" s="495"/>
    </row>
    <row r="86" spans="1:2">
      <c r="A86"/>
      <c r="B86" s="495"/>
    </row>
    <row r="87" spans="1:2">
      <c r="A87"/>
      <c r="B87" s="495"/>
    </row>
    <row r="88" spans="1:2">
      <c r="A88"/>
      <c r="B88" s="495"/>
    </row>
    <row r="89" spans="1:2">
      <c r="A89"/>
      <c r="B89" s="495"/>
    </row>
    <row r="90" spans="1:2">
      <c r="A90"/>
      <c r="B90" s="495"/>
    </row>
    <row r="91" spans="1:2">
      <c r="A91"/>
      <c r="B91" s="495"/>
    </row>
    <row r="92" spans="1:2">
      <c r="A92"/>
      <c r="B92" s="495"/>
    </row>
    <row r="93" spans="1:2">
      <c r="A93"/>
      <c r="B93" s="495"/>
    </row>
    <row r="94" spans="1:2">
      <c r="A94"/>
      <c r="B94" s="495"/>
    </row>
    <row r="95" spans="1:2">
      <c r="A95"/>
      <c r="B95" s="495"/>
    </row>
    <row r="96" spans="1:2">
      <c r="A96"/>
      <c r="B96" s="495"/>
    </row>
    <row r="97" spans="1:2">
      <c r="A97"/>
      <c r="B97" s="495"/>
    </row>
    <row r="98" spans="1:2">
      <c r="A98"/>
      <c r="B98" s="495"/>
    </row>
    <row r="99" spans="1:2">
      <c r="A99"/>
      <c r="B99" s="495"/>
    </row>
    <row r="100" spans="1:2">
      <c r="A100"/>
      <c r="B100" s="495"/>
    </row>
    <row r="101" spans="1:2">
      <c r="A101"/>
      <c r="B101" s="495"/>
    </row>
    <row r="102" spans="1:2">
      <c r="A102"/>
      <c r="B102" s="495"/>
    </row>
    <row r="103" spans="1:2">
      <c r="A103"/>
      <c r="B103" s="495"/>
    </row>
    <row r="104" spans="1:2">
      <c r="B104" s="495"/>
    </row>
    <row r="105" spans="1:2">
      <c r="B105" s="495"/>
    </row>
    <row r="106" spans="1:2">
      <c r="B106" s="495"/>
    </row>
    <row r="107" spans="1:2">
      <c r="B107" s="495"/>
    </row>
    <row r="108" spans="1:2">
      <c r="B108" s="495"/>
    </row>
    <row r="109" spans="1:2">
      <c r="B109" s="495"/>
    </row>
    <row r="110" spans="1:2">
      <c r="B110" s="495"/>
    </row>
    <row r="111" spans="1:2">
      <c r="B111" s="495"/>
    </row>
    <row r="112" spans="1:2">
      <c r="B112" s="495"/>
    </row>
    <row r="113" spans="2:2">
      <c r="B113" s="495"/>
    </row>
    <row r="114" spans="2:2">
      <c r="B114" s="495"/>
    </row>
    <row r="115" spans="2:2">
      <c r="B115" s="495"/>
    </row>
    <row r="116" spans="2:2">
      <c r="B116" s="495"/>
    </row>
    <row r="117" spans="2:2">
      <c r="B117" s="495"/>
    </row>
    <row r="118" spans="2:2">
      <c r="B118" s="495"/>
    </row>
    <row r="119" spans="2:2">
      <c r="B119" s="495"/>
    </row>
    <row r="120" spans="2:2">
      <c r="B120" s="495"/>
    </row>
    <row r="121" spans="2:2">
      <c r="B121" s="495"/>
    </row>
    <row r="122" spans="2:2">
      <c r="B122" s="495"/>
    </row>
    <row r="123" spans="2:2">
      <c r="B123" s="495"/>
    </row>
    <row r="124" spans="2:2">
      <c r="B124" s="495"/>
    </row>
    <row r="125" spans="2:2">
      <c r="B125" s="495"/>
    </row>
    <row r="126" spans="2:2">
      <c r="B126" s="495"/>
    </row>
    <row r="127" spans="2:2">
      <c r="B127" s="495"/>
    </row>
    <row r="128" spans="2:2">
      <c r="B128" s="495"/>
    </row>
    <row r="129" spans="2:2">
      <c r="B129" s="495"/>
    </row>
    <row r="130" spans="2:2">
      <c r="B130" s="495"/>
    </row>
    <row r="131" spans="2:2">
      <c r="B131" s="495"/>
    </row>
    <row r="132" spans="2:2">
      <c r="B132" s="495"/>
    </row>
    <row r="133" spans="2:2">
      <c r="B133" s="495"/>
    </row>
    <row r="134" spans="2:2">
      <c r="B134" s="495"/>
    </row>
    <row r="135" spans="2:2">
      <c r="B135" s="495"/>
    </row>
    <row r="136" spans="2:2">
      <c r="B136" s="495"/>
    </row>
    <row r="137" spans="2:2">
      <c r="B137" s="495"/>
    </row>
    <row r="138" spans="2:2">
      <c r="B138" s="495"/>
    </row>
    <row r="139" spans="2:2">
      <c r="B139" s="495"/>
    </row>
    <row r="140" spans="2:2">
      <c r="B140" s="495"/>
    </row>
    <row r="141" spans="2:2">
      <c r="B141" s="495"/>
    </row>
    <row r="142" spans="2:2">
      <c r="B142" s="495"/>
    </row>
    <row r="143" spans="2:2">
      <c r="B143" s="495"/>
    </row>
    <row r="144" spans="2:2">
      <c r="B144" s="495"/>
    </row>
    <row r="145" spans="2:2">
      <c r="B145" s="495"/>
    </row>
    <row r="146" spans="2:2">
      <c r="B146" s="495"/>
    </row>
    <row r="147" spans="2:2">
      <c r="B147" s="495"/>
    </row>
    <row r="148" spans="2:2">
      <c r="B148" s="495"/>
    </row>
    <row r="149" spans="2:2">
      <c r="B149" s="495"/>
    </row>
    <row r="150" spans="2:2">
      <c r="B150" s="495"/>
    </row>
    <row r="151" spans="2:2">
      <c r="B151" s="495"/>
    </row>
    <row r="152" spans="2:2">
      <c r="B152" s="495"/>
    </row>
    <row r="153" spans="2:2">
      <c r="B153" s="495"/>
    </row>
    <row r="154" spans="2:2">
      <c r="B154" s="495"/>
    </row>
    <row r="155" spans="2:2">
      <c r="B155" s="495"/>
    </row>
    <row r="156" spans="2:2">
      <c r="B156" s="495"/>
    </row>
    <row r="157" spans="2:2">
      <c r="B157" s="495"/>
    </row>
    <row r="158" spans="2:2">
      <c r="B158" s="495"/>
    </row>
    <row r="159" spans="2:2">
      <c r="B159" s="495"/>
    </row>
    <row r="160" spans="2:2">
      <c r="B160" s="495"/>
    </row>
    <row r="161" spans="2:2">
      <c r="B161" s="495"/>
    </row>
    <row r="162" spans="2:2">
      <c r="B162" s="495"/>
    </row>
    <row r="163" spans="2:2">
      <c r="B163" s="495"/>
    </row>
    <row r="164" spans="2:2">
      <c r="B164" s="495"/>
    </row>
    <row r="165" spans="2:2">
      <c r="B165" s="495"/>
    </row>
    <row r="166" spans="2:2">
      <c r="B166" s="495"/>
    </row>
    <row r="167" spans="2:2">
      <c r="B167" s="495"/>
    </row>
    <row r="168" spans="2:2">
      <c r="B168" s="495"/>
    </row>
    <row r="169" spans="2:2">
      <c r="B169" s="495"/>
    </row>
    <row r="170" spans="2:2">
      <c r="B170" s="495"/>
    </row>
    <row r="171" spans="2:2">
      <c r="B171" s="495"/>
    </row>
    <row r="172" spans="2:2">
      <c r="B172" s="495"/>
    </row>
    <row r="173" spans="2:2">
      <c r="B173" s="495"/>
    </row>
    <row r="174" spans="2:2">
      <c r="B174" s="495"/>
    </row>
    <row r="175" spans="2:2">
      <c r="B175" s="495"/>
    </row>
    <row r="176" spans="2:2">
      <c r="B176" s="495"/>
    </row>
    <row r="177" spans="2:2">
      <c r="B177" s="495"/>
    </row>
    <row r="178" spans="2:2">
      <c r="B178" s="495"/>
    </row>
    <row r="179" spans="2:2">
      <c r="B179" s="495"/>
    </row>
    <row r="180" spans="2:2">
      <c r="B180" s="495"/>
    </row>
    <row r="181" spans="2:2">
      <c r="B181" s="495"/>
    </row>
    <row r="182" spans="2:2">
      <c r="B182" s="495"/>
    </row>
    <row r="183" spans="2:2">
      <c r="B183" s="495"/>
    </row>
    <row r="184" spans="2:2">
      <c r="B184" s="495"/>
    </row>
    <row r="185" spans="2:2">
      <c r="B185" s="495"/>
    </row>
    <row r="186" spans="2:2">
      <c r="B186" s="495"/>
    </row>
    <row r="187" spans="2:2">
      <c r="B187" s="495"/>
    </row>
    <row r="188" spans="2:2">
      <c r="B188" s="495"/>
    </row>
    <row r="189" spans="2:2">
      <c r="B189" s="495"/>
    </row>
    <row r="190" spans="2:2">
      <c r="B190" s="495"/>
    </row>
    <row r="191" spans="2:2">
      <c r="B191" s="495"/>
    </row>
    <row r="192" spans="2:2">
      <c r="B192" s="495"/>
    </row>
    <row r="193" spans="2:2">
      <c r="B193" s="495"/>
    </row>
    <row r="194" spans="2:2">
      <c r="B194" s="495"/>
    </row>
    <row r="195" spans="2:2">
      <c r="B195" s="495"/>
    </row>
  </sheetData>
  <dataConsolidate/>
  <pageMargins left="0.7" right="0.7" top="0.75" bottom="0.75" header="0.3" footer="0.3"/>
  <pageSetup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9"/>
  <sheetViews>
    <sheetView topLeftCell="A13" zoomScale="70" zoomScaleNormal="70" workbookViewId="0">
      <selection activeCell="G16" sqref="G16"/>
    </sheetView>
  </sheetViews>
  <sheetFormatPr baseColWidth="10" defaultRowHeight="12"/>
  <cols>
    <col min="1" max="1" width="30.42578125" style="69" bestFit="1" customWidth="1"/>
    <col min="2" max="2" width="22.140625" style="69" customWidth="1"/>
    <col min="3" max="3" width="51.28515625" style="69" customWidth="1"/>
    <col min="4" max="4" width="11.42578125" style="69"/>
    <col min="5" max="5" width="42" style="69" customWidth="1"/>
    <col min="6" max="9" width="11.42578125" style="69"/>
    <col min="10" max="10" width="20.42578125" style="69" customWidth="1"/>
    <col min="11" max="11" width="24" style="69" customWidth="1"/>
    <col min="12" max="12" width="38.85546875" style="69" customWidth="1"/>
    <col min="13" max="16384" width="11.42578125" style="69"/>
  </cols>
  <sheetData>
    <row r="2" spans="1:13" ht="53.25" customHeight="1">
      <c r="A2" s="69" t="s">
        <v>11</v>
      </c>
      <c r="B2" s="70" t="s">
        <v>10</v>
      </c>
      <c r="C2" s="70" t="s">
        <v>15</v>
      </c>
      <c r="D2" s="70" t="s">
        <v>16</v>
      </c>
      <c r="E2" s="70" t="s">
        <v>17</v>
      </c>
      <c r="F2" s="70" t="s">
        <v>125</v>
      </c>
      <c r="G2" s="70" t="s">
        <v>88</v>
      </c>
      <c r="H2" s="70" t="s">
        <v>126</v>
      </c>
      <c r="I2" s="70" t="s">
        <v>127</v>
      </c>
      <c r="J2" s="70" t="s">
        <v>762</v>
      </c>
      <c r="K2" s="71" t="s">
        <v>19</v>
      </c>
      <c r="L2" s="71" t="s">
        <v>118</v>
      </c>
      <c r="M2" s="71" t="s">
        <v>92</v>
      </c>
    </row>
    <row r="3" spans="1:13" ht="126.75" customHeight="1">
      <c r="A3" s="72" t="s">
        <v>111</v>
      </c>
      <c r="B3" s="73" t="s">
        <v>124</v>
      </c>
      <c r="C3" s="74" t="s">
        <v>119</v>
      </c>
      <c r="D3" s="75" t="s">
        <v>2</v>
      </c>
      <c r="E3" s="76" t="s">
        <v>120</v>
      </c>
      <c r="F3" s="77">
        <v>0.67810000000000004</v>
      </c>
      <c r="G3" s="77">
        <v>0.72919999999999996</v>
      </c>
      <c r="H3" s="77"/>
      <c r="I3" s="77">
        <v>0.8972</v>
      </c>
      <c r="J3" s="285"/>
      <c r="K3" s="78" t="s">
        <v>121</v>
      </c>
      <c r="L3" s="79" t="s">
        <v>122</v>
      </c>
      <c r="M3" s="79" t="s">
        <v>123</v>
      </c>
    </row>
    <row r="4" spans="1:13" ht="84">
      <c r="A4" s="72" t="s">
        <v>112</v>
      </c>
      <c r="B4" s="80" t="s">
        <v>128</v>
      </c>
      <c r="C4" s="81" t="s">
        <v>129</v>
      </c>
      <c r="D4" s="80" t="s">
        <v>130</v>
      </c>
      <c r="E4" s="80" t="s">
        <v>131</v>
      </c>
      <c r="F4" s="82">
        <v>19</v>
      </c>
      <c r="G4" s="82">
        <v>23</v>
      </c>
      <c r="H4" s="82"/>
      <c r="I4" s="82">
        <v>17</v>
      </c>
      <c r="J4" s="82"/>
      <c r="K4" s="80" t="s">
        <v>132</v>
      </c>
      <c r="L4" s="83" t="s">
        <v>133</v>
      </c>
      <c r="M4" s="969" t="s">
        <v>134</v>
      </c>
    </row>
    <row r="5" spans="1:13" ht="72">
      <c r="A5" s="72" t="s">
        <v>112</v>
      </c>
      <c r="B5" s="80" t="s">
        <v>135</v>
      </c>
      <c r="C5" s="84" t="s">
        <v>136</v>
      </c>
      <c r="D5" s="80" t="s">
        <v>130</v>
      </c>
      <c r="E5" s="80" t="s">
        <v>137</v>
      </c>
      <c r="F5" s="82">
        <v>3</v>
      </c>
      <c r="G5" s="82">
        <v>7</v>
      </c>
      <c r="H5" s="82"/>
      <c r="I5" s="82">
        <v>5</v>
      </c>
      <c r="J5" s="82"/>
      <c r="K5" s="80" t="s">
        <v>138</v>
      </c>
      <c r="L5" s="83" t="s">
        <v>139</v>
      </c>
      <c r="M5" s="969"/>
    </row>
    <row r="6" spans="1:13" ht="132">
      <c r="A6" s="72" t="s">
        <v>112</v>
      </c>
      <c r="B6" s="85" t="s">
        <v>140</v>
      </c>
      <c r="C6" s="85" t="s">
        <v>141</v>
      </c>
      <c r="D6" s="85" t="s">
        <v>142</v>
      </c>
      <c r="E6" s="85" t="s">
        <v>143</v>
      </c>
      <c r="F6" s="86">
        <v>0.2848</v>
      </c>
      <c r="G6" s="86">
        <v>0.29799999999999999</v>
      </c>
      <c r="H6" s="86"/>
      <c r="I6" s="86">
        <v>0.2334</v>
      </c>
      <c r="J6" s="86"/>
      <c r="K6" s="85" t="s">
        <v>144</v>
      </c>
      <c r="L6" s="85" t="s">
        <v>145</v>
      </c>
      <c r="M6" s="87" t="s">
        <v>134</v>
      </c>
    </row>
    <row r="7" spans="1:13" ht="120">
      <c r="A7" s="72" t="s">
        <v>112</v>
      </c>
      <c r="B7" s="88" t="s">
        <v>146</v>
      </c>
      <c r="C7" s="85" t="s">
        <v>147</v>
      </c>
      <c r="D7" s="83" t="s">
        <v>142</v>
      </c>
      <c r="E7" s="85" t="s">
        <v>148</v>
      </c>
      <c r="F7" s="89">
        <v>0.39600000000000002</v>
      </c>
      <c r="G7" s="89">
        <v>0.36149999999999999</v>
      </c>
      <c r="H7" s="89"/>
      <c r="I7" s="89">
        <v>0.36149999999999999</v>
      </c>
      <c r="J7" s="89"/>
      <c r="K7" s="83" t="s">
        <v>149</v>
      </c>
      <c r="L7" s="83" t="s">
        <v>150</v>
      </c>
      <c r="M7" s="87" t="s">
        <v>134</v>
      </c>
    </row>
    <row r="8" spans="1:13" ht="120">
      <c r="A8" s="72" t="s">
        <v>112</v>
      </c>
      <c r="B8" s="88" t="s">
        <v>151</v>
      </c>
      <c r="C8" s="85" t="s">
        <v>152</v>
      </c>
      <c r="D8" s="83" t="s">
        <v>142</v>
      </c>
      <c r="E8" s="85" t="s">
        <v>153</v>
      </c>
      <c r="F8" s="89">
        <v>0.20080000000000001</v>
      </c>
      <c r="G8" s="89">
        <v>0.193</v>
      </c>
      <c r="H8" s="89"/>
      <c r="I8" s="89">
        <v>0.2</v>
      </c>
      <c r="J8" s="89"/>
      <c r="K8" s="83" t="s">
        <v>154</v>
      </c>
      <c r="L8" s="83" t="s">
        <v>150</v>
      </c>
      <c r="M8" s="87" t="s">
        <v>134</v>
      </c>
    </row>
    <row r="9" spans="1:13" ht="73.5">
      <c r="A9" s="72" t="s">
        <v>112</v>
      </c>
      <c r="B9" s="85" t="s">
        <v>155</v>
      </c>
      <c r="C9" s="85" t="s">
        <v>156</v>
      </c>
      <c r="D9" s="83" t="s">
        <v>142</v>
      </c>
      <c r="E9" s="85" t="s">
        <v>208</v>
      </c>
      <c r="F9" s="89">
        <v>0.26300000000000001</v>
      </c>
      <c r="G9" s="89">
        <v>0.3</v>
      </c>
      <c r="H9" s="89"/>
      <c r="I9" s="89">
        <v>0.5</v>
      </c>
      <c r="J9" s="89"/>
      <c r="K9" s="83" t="s">
        <v>157</v>
      </c>
      <c r="L9" s="83" t="s">
        <v>158</v>
      </c>
      <c r="M9" s="87" t="s">
        <v>134</v>
      </c>
    </row>
    <row r="10" spans="1:13" ht="72">
      <c r="A10" s="72" t="s">
        <v>113</v>
      </c>
      <c r="B10" s="81" t="s">
        <v>159</v>
      </c>
      <c r="C10" s="84" t="s">
        <v>160</v>
      </c>
      <c r="D10" s="90" t="s">
        <v>2</v>
      </c>
      <c r="E10" s="81" t="s">
        <v>161</v>
      </c>
      <c r="F10" s="108">
        <v>0.89249999999999996</v>
      </c>
      <c r="G10" s="91">
        <v>0.9</v>
      </c>
      <c r="H10" s="92"/>
      <c r="I10" s="92">
        <v>0.83</v>
      </c>
      <c r="J10" s="92"/>
      <c r="K10" s="92" t="s">
        <v>162</v>
      </c>
      <c r="L10" s="81" t="s">
        <v>163</v>
      </c>
      <c r="M10" s="81" t="s">
        <v>164</v>
      </c>
    </row>
    <row r="11" spans="1:13" ht="120.75" thickBot="1">
      <c r="A11" s="72" t="s">
        <v>113</v>
      </c>
      <c r="B11" s="81" t="s">
        <v>165</v>
      </c>
      <c r="C11" s="84" t="s">
        <v>166</v>
      </c>
      <c r="D11" s="90" t="s">
        <v>2</v>
      </c>
      <c r="E11" s="81" t="s">
        <v>167</v>
      </c>
      <c r="F11" s="281">
        <v>0.74619999999999997</v>
      </c>
      <c r="G11" s="93">
        <v>0.75</v>
      </c>
      <c r="H11" s="92"/>
      <c r="I11" s="92">
        <v>0.93</v>
      </c>
      <c r="J11" s="286"/>
      <c r="K11" s="94" t="s">
        <v>168</v>
      </c>
      <c r="L11" s="81" t="s">
        <v>163</v>
      </c>
      <c r="M11" s="81" t="s">
        <v>164</v>
      </c>
    </row>
    <row r="12" spans="1:13" ht="84">
      <c r="A12" s="72" t="s">
        <v>114</v>
      </c>
      <c r="B12" s="95" t="s">
        <v>169</v>
      </c>
      <c r="C12" s="95" t="s">
        <v>170</v>
      </c>
      <c r="D12" s="96" t="s">
        <v>171</v>
      </c>
      <c r="E12" s="95" t="s">
        <v>172</v>
      </c>
      <c r="F12" s="97">
        <v>165</v>
      </c>
      <c r="G12" s="97">
        <v>160</v>
      </c>
      <c r="H12" s="97"/>
      <c r="I12" s="97">
        <v>130</v>
      </c>
      <c r="J12" s="97"/>
      <c r="K12" s="98" t="s">
        <v>173</v>
      </c>
      <c r="L12" s="95" t="s">
        <v>174</v>
      </c>
      <c r="M12" s="95" t="s">
        <v>175</v>
      </c>
    </row>
    <row r="13" spans="1:13" ht="84">
      <c r="A13" s="72" t="s">
        <v>114</v>
      </c>
      <c r="B13" s="99" t="s">
        <v>176</v>
      </c>
      <c r="C13" s="95" t="s">
        <v>177</v>
      </c>
      <c r="D13" s="96" t="s">
        <v>2</v>
      </c>
      <c r="E13" s="95" t="s">
        <v>178</v>
      </c>
      <c r="F13" s="100">
        <v>0.27750000000000002</v>
      </c>
      <c r="G13" s="100">
        <v>0.2</v>
      </c>
      <c r="H13" s="98"/>
      <c r="I13" s="98">
        <v>0.5</v>
      </c>
      <c r="J13" s="287"/>
      <c r="K13" s="101" t="s">
        <v>179</v>
      </c>
      <c r="L13" s="102" t="s">
        <v>174</v>
      </c>
      <c r="M13" s="102" t="s">
        <v>175</v>
      </c>
    </row>
    <row r="14" spans="1:13" ht="108">
      <c r="A14" s="72" t="s">
        <v>114</v>
      </c>
      <c r="B14" s="95" t="s">
        <v>180</v>
      </c>
      <c r="C14" s="102" t="s">
        <v>181</v>
      </c>
      <c r="D14" s="102" t="s">
        <v>182</v>
      </c>
      <c r="E14" s="102" t="s">
        <v>183</v>
      </c>
      <c r="F14" s="102">
        <v>2</v>
      </c>
      <c r="G14" s="102">
        <v>4</v>
      </c>
      <c r="H14" s="103"/>
      <c r="I14" s="103">
        <v>4</v>
      </c>
      <c r="J14" s="288"/>
      <c r="K14" s="104" t="s">
        <v>184</v>
      </c>
      <c r="L14" s="105" t="s">
        <v>185</v>
      </c>
      <c r="M14" s="95" t="s">
        <v>175</v>
      </c>
    </row>
    <row r="15" spans="1:13" ht="84">
      <c r="A15" s="72" t="s">
        <v>114</v>
      </c>
      <c r="B15" s="95" t="s">
        <v>758</v>
      </c>
      <c r="C15" s="104" t="s">
        <v>759</v>
      </c>
      <c r="D15" s="99" t="s">
        <v>2</v>
      </c>
      <c r="E15" s="95" t="s">
        <v>760</v>
      </c>
      <c r="F15" s="282">
        <v>0.23899999999999999</v>
      </c>
      <c r="G15" s="98">
        <v>0.3</v>
      </c>
      <c r="H15" s="98"/>
      <c r="I15" s="98">
        <v>0.3</v>
      </c>
      <c r="J15" s="98"/>
      <c r="K15" s="98" t="s">
        <v>761</v>
      </c>
      <c r="L15" s="102"/>
      <c r="M15" s="95" t="s">
        <v>175</v>
      </c>
    </row>
    <row r="16" spans="1:13" ht="120">
      <c r="A16" s="72" t="s">
        <v>115</v>
      </c>
      <c r="B16" s="90" t="s">
        <v>186</v>
      </c>
      <c r="C16" s="106" t="s">
        <v>187</v>
      </c>
      <c r="D16" s="90" t="s">
        <v>2</v>
      </c>
      <c r="E16" s="90" t="s">
        <v>188</v>
      </c>
      <c r="F16" s="107">
        <v>0.96</v>
      </c>
      <c r="G16" s="107">
        <v>0.9</v>
      </c>
      <c r="H16" s="107"/>
      <c r="I16" s="107">
        <v>1</v>
      </c>
      <c r="J16" s="107"/>
      <c r="K16" s="107" t="s">
        <v>189</v>
      </c>
      <c r="L16" s="90" t="s">
        <v>190</v>
      </c>
      <c r="M16" s="90" t="s">
        <v>191</v>
      </c>
    </row>
    <row r="17" spans="1:13" ht="84">
      <c r="A17" s="72" t="s">
        <v>116</v>
      </c>
      <c r="B17" s="81" t="s">
        <v>192</v>
      </c>
      <c r="C17" s="84" t="s">
        <v>193</v>
      </c>
      <c r="D17" s="80" t="s">
        <v>2</v>
      </c>
      <c r="E17" s="81" t="s">
        <v>194</v>
      </c>
      <c r="F17" s="108">
        <v>1</v>
      </c>
      <c r="G17" s="108">
        <v>1</v>
      </c>
      <c r="H17" s="92"/>
      <c r="I17" s="92">
        <v>1</v>
      </c>
      <c r="J17" s="92"/>
      <c r="K17" s="92" t="s">
        <v>195</v>
      </c>
      <c r="L17" s="81" t="s">
        <v>196</v>
      </c>
      <c r="M17" s="81" t="s">
        <v>197</v>
      </c>
    </row>
    <row r="18" spans="1:13" ht="72">
      <c r="A18" s="72" t="s">
        <v>117</v>
      </c>
      <c r="B18" s="80" t="s">
        <v>198</v>
      </c>
      <c r="C18" s="109" t="s">
        <v>199</v>
      </c>
      <c r="D18" s="110" t="s">
        <v>171</v>
      </c>
      <c r="E18" s="80" t="s">
        <v>200</v>
      </c>
      <c r="F18" s="80">
        <v>19</v>
      </c>
      <c r="G18" s="80">
        <v>24</v>
      </c>
      <c r="H18" s="110"/>
      <c r="I18" s="111">
        <v>24</v>
      </c>
      <c r="J18" s="111"/>
      <c r="K18" s="80" t="s">
        <v>201</v>
      </c>
      <c r="L18" s="970" t="s">
        <v>202</v>
      </c>
      <c r="M18" s="80" t="s">
        <v>203</v>
      </c>
    </row>
    <row r="19" spans="1:13" ht="36">
      <c r="A19" s="72" t="s">
        <v>117</v>
      </c>
      <c r="B19" s="80" t="s">
        <v>204</v>
      </c>
      <c r="C19" s="109" t="s">
        <v>205</v>
      </c>
      <c r="D19" s="110" t="s">
        <v>2</v>
      </c>
      <c r="E19" s="80" t="s">
        <v>206</v>
      </c>
      <c r="F19" s="112">
        <v>1</v>
      </c>
      <c r="G19" s="112">
        <v>1</v>
      </c>
      <c r="H19" s="113"/>
      <c r="I19" s="114">
        <v>1</v>
      </c>
      <c r="J19" s="114"/>
      <c r="K19" s="80" t="s">
        <v>207</v>
      </c>
      <c r="L19" s="971"/>
      <c r="M19" s="80" t="s">
        <v>203</v>
      </c>
    </row>
  </sheetData>
  <mergeCells count="2">
    <mergeCell ref="M4:M5"/>
    <mergeCell ref="L18:L1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7"/>
  <sheetViews>
    <sheetView topLeftCell="A25" zoomScale="60" zoomScaleNormal="60" workbookViewId="0">
      <selection activeCell="F27" sqref="F27"/>
    </sheetView>
  </sheetViews>
  <sheetFormatPr baseColWidth="10" defaultRowHeight="15"/>
  <cols>
    <col min="1" max="1" width="24" bestFit="1" customWidth="1"/>
    <col min="2" max="2" width="37.7109375" bestFit="1" customWidth="1"/>
    <col min="3" max="3" width="33" customWidth="1"/>
    <col min="4" max="4" width="50.28515625" customWidth="1"/>
    <col min="6" max="6" width="40.42578125" customWidth="1"/>
    <col min="10" max="10" width="13.5703125" customWidth="1"/>
    <col min="11" max="11" width="20.42578125" customWidth="1"/>
    <col min="13" max="13" width="40.42578125" customWidth="1"/>
    <col min="14" max="14" width="25" customWidth="1"/>
  </cols>
  <sheetData>
    <row r="1" spans="1:15">
      <c r="A1" s="980" t="s">
        <v>209</v>
      </c>
      <c r="B1" s="980" t="s">
        <v>211</v>
      </c>
      <c r="C1" s="985" t="s">
        <v>18</v>
      </c>
      <c r="D1" s="986"/>
      <c r="E1" s="986"/>
      <c r="F1" s="986"/>
      <c r="G1" s="986"/>
      <c r="H1" s="986"/>
      <c r="I1" s="986"/>
      <c r="J1" s="986"/>
      <c r="K1" s="987"/>
      <c r="L1" s="980" t="s">
        <v>19</v>
      </c>
      <c r="M1" s="980" t="s">
        <v>118</v>
      </c>
      <c r="N1" s="980" t="s">
        <v>91</v>
      </c>
    </row>
    <row r="2" spans="1:15" ht="30">
      <c r="A2" s="980"/>
      <c r="B2" s="980"/>
      <c r="C2" s="115" t="s">
        <v>210</v>
      </c>
      <c r="D2" s="115" t="s">
        <v>15</v>
      </c>
      <c r="E2" s="115" t="s">
        <v>16</v>
      </c>
      <c r="F2" s="115" t="s">
        <v>17</v>
      </c>
      <c r="G2" s="115" t="s">
        <v>125</v>
      </c>
      <c r="H2" s="115" t="s">
        <v>88</v>
      </c>
      <c r="I2" s="283" t="s">
        <v>126</v>
      </c>
      <c r="J2" s="283" t="s">
        <v>127</v>
      </c>
      <c r="K2" s="283" t="s">
        <v>762</v>
      </c>
      <c r="L2" s="980"/>
      <c r="M2" s="984"/>
      <c r="N2" s="981"/>
      <c r="O2" t="s">
        <v>211</v>
      </c>
    </row>
    <row r="3" spans="1:15" ht="120">
      <c r="A3" s="272" t="s">
        <v>212</v>
      </c>
      <c r="B3" s="258" t="s">
        <v>213</v>
      </c>
      <c r="C3" s="116" t="s">
        <v>214</v>
      </c>
      <c r="D3" s="117" t="s">
        <v>215</v>
      </c>
      <c r="E3" s="116" t="s">
        <v>216</v>
      </c>
      <c r="F3" s="118" t="s">
        <v>217</v>
      </c>
      <c r="G3" s="116">
        <v>2.31</v>
      </c>
      <c r="H3" s="116">
        <v>2.38</v>
      </c>
      <c r="I3" s="116"/>
      <c r="J3" s="116">
        <v>2.42</v>
      </c>
      <c r="K3" s="116"/>
      <c r="L3" s="117" t="s">
        <v>218</v>
      </c>
      <c r="M3" s="117" t="s">
        <v>219</v>
      </c>
      <c r="N3" s="117" t="s">
        <v>220</v>
      </c>
      <c r="O3" t="str">
        <f>B3</f>
        <v>DESARROLLO FISICO Y SOSTENIBILIDAD 
DFS</v>
      </c>
    </row>
    <row r="4" spans="1:15" ht="105">
      <c r="A4" s="272" t="s">
        <v>212</v>
      </c>
      <c r="B4" s="258" t="s">
        <v>213</v>
      </c>
      <c r="C4" s="116" t="s">
        <v>221</v>
      </c>
      <c r="D4" s="117" t="s">
        <v>222</v>
      </c>
      <c r="E4" s="116" t="s">
        <v>2</v>
      </c>
      <c r="F4" s="117" t="s">
        <v>223</v>
      </c>
      <c r="G4" s="119">
        <v>0.85</v>
      </c>
      <c r="H4" s="119">
        <v>0.9</v>
      </c>
      <c r="I4" s="119"/>
      <c r="J4" s="119">
        <v>0.9</v>
      </c>
      <c r="K4" s="119"/>
      <c r="L4" s="117" t="s">
        <v>224</v>
      </c>
      <c r="M4" s="117" t="s">
        <v>225</v>
      </c>
      <c r="N4" s="117" t="s">
        <v>220</v>
      </c>
      <c r="O4" t="str">
        <f t="shared" ref="O4:O67" si="0">B4</f>
        <v>DESARROLLO FISICO Y SOSTENIBILIDAD 
DFS</v>
      </c>
    </row>
    <row r="5" spans="1:15" ht="90">
      <c r="A5" s="272" t="s">
        <v>212</v>
      </c>
      <c r="B5" s="258" t="s">
        <v>213</v>
      </c>
      <c r="C5" s="116" t="s">
        <v>226</v>
      </c>
      <c r="D5" s="117" t="s">
        <v>227</v>
      </c>
      <c r="E5" s="116" t="s">
        <v>182</v>
      </c>
      <c r="F5" s="120" t="s">
        <v>228</v>
      </c>
      <c r="G5" s="121">
        <v>0.80869999999999997</v>
      </c>
      <c r="H5" s="121">
        <v>0.82</v>
      </c>
      <c r="I5" s="121"/>
      <c r="J5" s="121">
        <v>0.84</v>
      </c>
      <c r="K5" s="121"/>
      <c r="L5" s="117" t="s">
        <v>229</v>
      </c>
      <c r="M5" s="117" t="s">
        <v>230</v>
      </c>
      <c r="N5" s="117" t="s">
        <v>220</v>
      </c>
      <c r="O5" t="str">
        <f t="shared" si="0"/>
        <v>DESARROLLO FISICO Y SOSTENIBILIDAD 
DFS</v>
      </c>
    </row>
    <row r="6" spans="1:15" ht="409.5">
      <c r="A6" s="272" t="s">
        <v>212</v>
      </c>
      <c r="B6" s="258" t="s">
        <v>213</v>
      </c>
      <c r="C6" s="122" t="s">
        <v>231</v>
      </c>
      <c r="D6" s="123" t="s">
        <v>232</v>
      </c>
      <c r="E6" s="122" t="s">
        <v>233</v>
      </c>
      <c r="F6" s="123" t="s">
        <v>234</v>
      </c>
      <c r="G6" s="124">
        <v>0.86799999999999999</v>
      </c>
      <c r="H6" s="124">
        <v>0.97130000000000005</v>
      </c>
      <c r="I6" s="124"/>
      <c r="J6" s="124" t="s">
        <v>764</v>
      </c>
      <c r="K6" s="124"/>
      <c r="L6" s="123" t="s">
        <v>235</v>
      </c>
      <c r="M6" s="123" t="s">
        <v>236</v>
      </c>
      <c r="N6" s="122" t="s">
        <v>237</v>
      </c>
      <c r="O6" t="str">
        <f t="shared" si="0"/>
        <v>DESARROLLO FISICO Y SOSTENIBILIDAD 
DFS</v>
      </c>
    </row>
    <row r="7" spans="1:15" ht="165">
      <c r="A7" s="272" t="s">
        <v>212</v>
      </c>
      <c r="B7" s="259" t="s">
        <v>238</v>
      </c>
      <c r="C7" s="125" t="s">
        <v>239</v>
      </c>
      <c r="D7" s="126" t="s">
        <v>240</v>
      </c>
      <c r="E7" s="127" t="s">
        <v>2</v>
      </c>
      <c r="F7" s="125" t="s">
        <v>241</v>
      </c>
      <c r="G7" s="128">
        <v>0.50729999999999997</v>
      </c>
      <c r="H7" s="129">
        <v>0.65110000000000001</v>
      </c>
      <c r="I7" s="129"/>
      <c r="J7" s="129">
        <v>0.7</v>
      </c>
      <c r="K7" s="129"/>
      <c r="L7" s="125" t="s">
        <v>242</v>
      </c>
      <c r="M7" s="125" t="s">
        <v>243</v>
      </c>
      <c r="N7" s="130" t="s">
        <v>244</v>
      </c>
      <c r="O7" t="str">
        <f t="shared" si="0"/>
        <v>DESARROLLO INFORMATICO Y COMIUNICACIONES
DIC</v>
      </c>
    </row>
    <row r="8" spans="1:15" ht="165">
      <c r="A8" s="272" t="s">
        <v>212</v>
      </c>
      <c r="B8" s="259" t="s">
        <v>238</v>
      </c>
      <c r="C8" s="125" t="s">
        <v>245</v>
      </c>
      <c r="D8" s="126" t="s">
        <v>246</v>
      </c>
      <c r="E8" s="127" t="s">
        <v>2</v>
      </c>
      <c r="F8" s="131" t="s">
        <v>247</v>
      </c>
      <c r="G8" s="129">
        <v>0.36070000000000002</v>
      </c>
      <c r="H8" s="129">
        <v>0.4496</v>
      </c>
      <c r="I8" s="129"/>
      <c r="J8" s="129">
        <v>0.5</v>
      </c>
      <c r="K8" s="129"/>
      <c r="L8" s="125" t="s">
        <v>248</v>
      </c>
      <c r="M8" s="125" t="s">
        <v>243</v>
      </c>
      <c r="N8" s="130" t="s">
        <v>244</v>
      </c>
      <c r="O8" t="str">
        <f t="shared" si="0"/>
        <v>DESARROLLO INFORMATICO Y COMIUNICACIONES
DIC</v>
      </c>
    </row>
    <row r="9" spans="1:15" ht="231">
      <c r="A9" s="272" t="s">
        <v>212</v>
      </c>
      <c r="B9" s="259" t="s">
        <v>238</v>
      </c>
      <c r="C9" s="125" t="s">
        <v>249</v>
      </c>
      <c r="D9" s="126" t="s">
        <v>250</v>
      </c>
      <c r="E9" s="127" t="s">
        <v>2</v>
      </c>
      <c r="F9" s="131" t="s">
        <v>251</v>
      </c>
      <c r="G9" s="129">
        <v>0.71</v>
      </c>
      <c r="H9" s="129">
        <v>0.80759999999999998</v>
      </c>
      <c r="I9" s="129"/>
      <c r="J9" s="129">
        <v>0.9</v>
      </c>
      <c r="K9" s="129"/>
      <c r="L9" s="125" t="s">
        <v>252</v>
      </c>
      <c r="M9" s="125" t="s">
        <v>243</v>
      </c>
      <c r="N9" s="130" t="s">
        <v>244</v>
      </c>
      <c r="O9" t="str">
        <f t="shared" si="0"/>
        <v>DESARROLLO INFORMATICO Y COMIUNICACIONES
DIC</v>
      </c>
    </row>
    <row r="10" spans="1:15" ht="165">
      <c r="A10" s="272" t="s">
        <v>212</v>
      </c>
      <c r="B10" s="259" t="s">
        <v>238</v>
      </c>
      <c r="C10" s="125" t="s">
        <v>253</v>
      </c>
      <c r="D10" s="126" t="s">
        <v>254</v>
      </c>
      <c r="E10" s="127" t="s">
        <v>2</v>
      </c>
      <c r="F10" s="131" t="s">
        <v>255</v>
      </c>
      <c r="G10" s="129">
        <v>0.75380000000000003</v>
      </c>
      <c r="H10" s="129">
        <v>0.80759999999999998</v>
      </c>
      <c r="I10" s="129"/>
      <c r="J10" s="129">
        <v>0.9</v>
      </c>
      <c r="K10" s="129"/>
      <c r="L10" s="125" t="s">
        <v>256</v>
      </c>
      <c r="M10" s="125" t="s">
        <v>243</v>
      </c>
      <c r="N10" s="130" t="s">
        <v>257</v>
      </c>
      <c r="O10" t="str">
        <f t="shared" si="0"/>
        <v>DESARROLLO INFORMATICO Y COMIUNICACIONES
DIC</v>
      </c>
    </row>
    <row r="11" spans="1:15" ht="165">
      <c r="A11" s="272" t="s">
        <v>212</v>
      </c>
      <c r="B11" s="259" t="s">
        <v>258</v>
      </c>
      <c r="C11" s="132" t="s">
        <v>259</v>
      </c>
      <c r="D11" s="126" t="s">
        <v>260</v>
      </c>
      <c r="E11" s="127" t="s">
        <v>2</v>
      </c>
      <c r="F11" s="133" t="s">
        <v>261</v>
      </c>
      <c r="G11" s="134">
        <v>1</v>
      </c>
      <c r="H11" s="134">
        <v>1</v>
      </c>
      <c r="I11" s="134"/>
      <c r="J11" s="134">
        <v>1</v>
      </c>
      <c r="K11" s="134"/>
      <c r="L11" s="134" t="s">
        <v>262</v>
      </c>
      <c r="M11" s="125" t="s">
        <v>263</v>
      </c>
      <c r="N11" s="125" t="s">
        <v>264</v>
      </c>
      <c r="O11" t="str">
        <f t="shared" si="0"/>
        <v>DESARROLLO FINANCIERO 
DF</v>
      </c>
    </row>
    <row r="12" spans="1:15" ht="132">
      <c r="A12" s="272" t="s">
        <v>212</v>
      </c>
      <c r="B12" s="259" t="s">
        <v>258</v>
      </c>
      <c r="C12" s="132" t="s">
        <v>265</v>
      </c>
      <c r="D12" s="126" t="s">
        <v>266</v>
      </c>
      <c r="E12" s="127" t="s">
        <v>2</v>
      </c>
      <c r="F12" s="133" t="s">
        <v>267</v>
      </c>
      <c r="G12" s="129">
        <v>0.99080000000000001</v>
      </c>
      <c r="H12" s="134">
        <v>1</v>
      </c>
      <c r="I12" s="134"/>
      <c r="J12" s="134">
        <v>1</v>
      </c>
      <c r="K12" s="134"/>
      <c r="L12" s="134" t="s">
        <v>268</v>
      </c>
      <c r="M12" s="125" t="s">
        <v>269</v>
      </c>
      <c r="N12" s="125" t="s">
        <v>264</v>
      </c>
      <c r="O12" t="str">
        <f t="shared" si="0"/>
        <v>DESARROLLO FINANCIERO 
DF</v>
      </c>
    </row>
    <row r="13" spans="1:15" ht="115.5">
      <c r="A13" s="272" t="s">
        <v>212</v>
      </c>
      <c r="B13" s="259" t="s">
        <v>258</v>
      </c>
      <c r="C13" s="132" t="s">
        <v>270</v>
      </c>
      <c r="D13" s="126" t="s">
        <v>271</v>
      </c>
      <c r="E13" s="127" t="s">
        <v>2</v>
      </c>
      <c r="F13" s="133" t="s">
        <v>272</v>
      </c>
      <c r="G13" s="129">
        <v>0.57089999999999996</v>
      </c>
      <c r="H13" s="134">
        <v>0.65</v>
      </c>
      <c r="I13" s="134"/>
      <c r="J13" s="134">
        <v>0.65</v>
      </c>
      <c r="K13" s="134"/>
      <c r="L13" s="134" t="s">
        <v>273</v>
      </c>
      <c r="M13" s="125" t="s">
        <v>274</v>
      </c>
      <c r="N13" s="125" t="s">
        <v>264</v>
      </c>
      <c r="O13" t="str">
        <f t="shared" si="0"/>
        <v>DESARROLLO FINANCIERO 
DF</v>
      </c>
    </row>
    <row r="14" spans="1:15" ht="231">
      <c r="A14" s="272" t="s">
        <v>212</v>
      </c>
      <c r="B14" s="259" t="s">
        <v>258</v>
      </c>
      <c r="C14" s="132" t="s">
        <v>275</v>
      </c>
      <c r="D14" s="126" t="s">
        <v>276</v>
      </c>
      <c r="E14" s="127" t="s">
        <v>2</v>
      </c>
      <c r="F14" s="135" t="s">
        <v>277</v>
      </c>
      <c r="G14" s="129">
        <v>0.2928</v>
      </c>
      <c r="H14" s="129">
        <v>0.48830000000000001</v>
      </c>
      <c r="I14" s="129"/>
      <c r="J14" s="129">
        <v>1</v>
      </c>
      <c r="K14" s="129"/>
      <c r="L14" s="134" t="s">
        <v>278</v>
      </c>
      <c r="M14" s="125" t="s">
        <v>279</v>
      </c>
      <c r="N14" s="125" t="s">
        <v>264</v>
      </c>
      <c r="O14" t="str">
        <f t="shared" si="0"/>
        <v>DESARROLLO FINANCIERO 
DF</v>
      </c>
    </row>
    <row r="15" spans="1:15" ht="115.5">
      <c r="A15" s="272" t="s">
        <v>212</v>
      </c>
      <c r="B15" s="259" t="s">
        <v>258</v>
      </c>
      <c r="C15" s="132" t="s">
        <v>280</v>
      </c>
      <c r="D15" s="126" t="s">
        <v>281</v>
      </c>
      <c r="E15" s="127" t="s">
        <v>2</v>
      </c>
      <c r="F15" s="135" t="s">
        <v>282</v>
      </c>
      <c r="G15" s="129">
        <v>0.2</v>
      </c>
      <c r="H15" s="134">
        <v>0.4</v>
      </c>
      <c r="I15" s="134"/>
      <c r="J15" s="134">
        <v>1</v>
      </c>
      <c r="K15" s="134"/>
      <c r="L15" s="134" t="s">
        <v>283</v>
      </c>
      <c r="M15" s="125" t="s">
        <v>284</v>
      </c>
      <c r="N15" s="125" t="s">
        <v>264</v>
      </c>
      <c r="O15" t="str">
        <f t="shared" si="0"/>
        <v>DESARROLLO FINANCIERO 
DF</v>
      </c>
    </row>
    <row r="16" spans="1:15" ht="181.5">
      <c r="A16" s="272" t="s">
        <v>212</v>
      </c>
      <c r="B16" s="260" t="s">
        <v>285</v>
      </c>
      <c r="C16" s="125" t="s">
        <v>286</v>
      </c>
      <c r="D16" s="126" t="s">
        <v>287</v>
      </c>
      <c r="E16" s="127" t="s">
        <v>2</v>
      </c>
      <c r="F16" s="125" t="s">
        <v>288</v>
      </c>
      <c r="G16" s="129">
        <v>0.58120000000000005</v>
      </c>
      <c r="H16" s="136">
        <v>0.77549999999999997</v>
      </c>
      <c r="I16" s="136"/>
      <c r="J16" s="136">
        <v>1</v>
      </c>
      <c r="K16" s="136"/>
      <c r="L16" s="125" t="s">
        <v>289</v>
      </c>
      <c r="M16" s="125" t="s">
        <v>290</v>
      </c>
      <c r="N16" s="137" t="s">
        <v>291</v>
      </c>
      <c r="O16" t="str">
        <f t="shared" si="0"/>
        <v>DESARROLLO HUMANO Y ORGANIZACIONAL 
DHO</v>
      </c>
    </row>
    <row r="17" spans="1:15" ht="148.5">
      <c r="A17" s="272" t="s">
        <v>212</v>
      </c>
      <c r="B17" s="260" t="s">
        <v>285</v>
      </c>
      <c r="C17" s="125" t="s">
        <v>292</v>
      </c>
      <c r="D17" s="126" t="s">
        <v>293</v>
      </c>
      <c r="E17" s="127" t="s">
        <v>2</v>
      </c>
      <c r="F17" s="138" t="s">
        <v>294</v>
      </c>
      <c r="G17" s="129">
        <v>0.79600000000000004</v>
      </c>
      <c r="H17" s="136" t="s">
        <v>295</v>
      </c>
      <c r="I17" s="136"/>
      <c r="J17" s="136" t="s">
        <v>295</v>
      </c>
      <c r="K17" s="136"/>
      <c r="L17" s="125" t="s">
        <v>296</v>
      </c>
      <c r="M17" s="982" t="s">
        <v>297</v>
      </c>
      <c r="N17" s="137" t="s">
        <v>291</v>
      </c>
      <c r="O17" t="str">
        <f t="shared" si="0"/>
        <v>DESARROLLO HUMANO Y ORGANIZACIONAL 
DHO</v>
      </c>
    </row>
    <row r="18" spans="1:15" ht="115.5">
      <c r="A18" s="272" t="s">
        <v>212</v>
      </c>
      <c r="B18" s="260" t="s">
        <v>285</v>
      </c>
      <c r="C18" s="125" t="s">
        <v>298</v>
      </c>
      <c r="D18" s="126" t="s">
        <v>299</v>
      </c>
      <c r="E18" s="127" t="s">
        <v>2</v>
      </c>
      <c r="F18" s="138" t="s">
        <v>300</v>
      </c>
      <c r="G18" s="129">
        <v>0.79700000000000004</v>
      </c>
      <c r="H18" s="136">
        <v>0.77</v>
      </c>
      <c r="I18" s="136"/>
      <c r="J18" s="136">
        <v>0.79</v>
      </c>
      <c r="K18" s="136"/>
      <c r="L18" s="125" t="s">
        <v>301</v>
      </c>
      <c r="M18" s="983"/>
      <c r="N18" s="137" t="s">
        <v>291</v>
      </c>
      <c r="O18" t="str">
        <f t="shared" si="0"/>
        <v>DESARROLLO HUMANO Y ORGANIZACIONAL 
DHO</v>
      </c>
    </row>
    <row r="19" spans="1:15" ht="165">
      <c r="A19" s="272" t="s">
        <v>212</v>
      </c>
      <c r="B19" s="260" t="s">
        <v>285</v>
      </c>
      <c r="C19" s="125" t="s">
        <v>302</v>
      </c>
      <c r="D19" s="126" t="s">
        <v>303</v>
      </c>
      <c r="E19" s="127" t="s">
        <v>2</v>
      </c>
      <c r="F19" s="138" t="s">
        <v>304</v>
      </c>
      <c r="G19" s="139">
        <v>0.42420000000000002</v>
      </c>
      <c r="H19" s="136">
        <v>0.7504424778761063</v>
      </c>
      <c r="I19" s="136"/>
      <c r="J19" s="136">
        <v>1</v>
      </c>
      <c r="K19" s="136"/>
      <c r="L19" s="125" t="s">
        <v>305</v>
      </c>
      <c r="M19" s="140" t="s">
        <v>306</v>
      </c>
      <c r="N19" s="137" t="s">
        <v>307</v>
      </c>
      <c r="O19" t="str">
        <f t="shared" si="0"/>
        <v>DESARROLLO HUMANO Y ORGANIZACIONAL 
DHO</v>
      </c>
    </row>
    <row r="20" spans="1:15" ht="148.5">
      <c r="A20" s="272" t="s">
        <v>212</v>
      </c>
      <c r="B20" s="260" t="s">
        <v>285</v>
      </c>
      <c r="C20" s="125" t="s">
        <v>308</v>
      </c>
      <c r="D20" s="126" t="s">
        <v>309</v>
      </c>
      <c r="E20" s="127" t="s">
        <v>2</v>
      </c>
      <c r="F20" s="125" t="s">
        <v>310</v>
      </c>
      <c r="G20" s="129">
        <v>0.84</v>
      </c>
      <c r="H20" s="136">
        <v>0.95</v>
      </c>
      <c r="I20" s="136"/>
      <c r="J20" s="136">
        <v>0.95</v>
      </c>
      <c r="K20" s="136"/>
      <c r="L20" s="125" t="s">
        <v>311</v>
      </c>
      <c r="M20" s="140" t="s">
        <v>312</v>
      </c>
      <c r="N20" s="137" t="s">
        <v>307</v>
      </c>
      <c r="O20" t="str">
        <f t="shared" si="0"/>
        <v>DESARROLLO HUMANO Y ORGANIZACIONAL 
DHO</v>
      </c>
    </row>
    <row r="21" spans="1:15" ht="379.5">
      <c r="A21" s="272" t="s">
        <v>212</v>
      </c>
      <c r="B21" s="260" t="s">
        <v>285</v>
      </c>
      <c r="C21" s="125" t="s">
        <v>313</v>
      </c>
      <c r="D21" s="126" t="s">
        <v>314</v>
      </c>
      <c r="E21" s="127" t="s">
        <v>2</v>
      </c>
      <c r="F21" s="125" t="s">
        <v>315</v>
      </c>
      <c r="G21" s="129">
        <v>0.77800000000000002</v>
      </c>
      <c r="H21" s="136">
        <v>0.91666666666666674</v>
      </c>
      <c r="I21" s="136"/>
      <c r="J21" s="136">
        <v>1</v>
      </c>
      <c r="K21" s="136"/>
      <c r="L21" s="125" t="s">
        <v>316</v>
      </c>
      <c r="M21" s="140" t="s">
        <v>317</v>
      </c>
      <c r="N21" s="137" t="s">
        <v>307</v>
      </c>
      <c r="O21" t="str">
        <f t="shared" si="0"/>
        <v>DESARROLLO HUMANO Y ORGANIZACIONAL 
DHO</v>
      </c>
    </row>
    <row r="22" spans="1:15" ht="280.5">
      <c r="A22" s="273" t="s">
        <v>318</v>
      </c>
      <c r="B22" s="261" t="s">
        <v>319</v>
      </c>
      <c r="C22" s="141" t="s">
        <v>320</v>
      </c>
      <c r="D22" s="142" t="s">
        <v>321</v>
      </c>
      <c r="E22" s="143" t="s">
        <v>2</v>
      </c>
      <c r="F22" s="144" t="s">
        <v>322</v>
      </c>
      <c r="G22" s="145">
        <v>44.7</v>
      </c>
      <c r="H22" s="145">
        <v>45</v>
      </c>
      <c r="I22" s="145"/>
      <c r="J22" s="145">
        <v>45</v>
      </c>
      <c r="K22" s="145"/>
      <c r="L22" s="146" t="s">
        <v>323</v>
      </c>
      <c r="M22" s="147" t="s">
        <v>324</v>
      </c>
      <c r="N22" s="978" t="s">
        <v>325</v>
      </c>
      <c r="O22" t="str">
        <f t="shared" si="0"/>
        <v>Gestión de Programas Académicos</v>
      </c>
    </row>
    <row r="23" spans="1:15" ht="346.5">
      <c r="A23" s="273" t="s">
        <v>318</v>
      </c>
      <c r="B23" s="261" t="s">
        <v>319</v>
      </c>
      <c r="C23" s="148" t="s">
        <v>326</v>
      </c>
      <c r="D23" s="148" t="s">
        <v>327</v>
      </c>
      <c r="E23" s="149" t="s">
        <v>2</v>
      </c>
      <c r="F23" s="144" t="s">
        <v>328</v>
      </c>
      <c r="G23" s="289">
        <v>0.73929999999999996</v>
      </c>
      <c r="H23" s="150">
        <v>0.8</v>
      </c>
      <c r="I23" s="150"/>
      <c r="J23" s="150">
        <v>0.75</v>
      </c>
      <c r="K23" s="150"/>
      <c r="L23" s="146" t="s">
        <v>329</v>
      </c>
      <c r="M23" s="147" t="s">
        <v>324</v>
      </c>
      <c r="N23" s="978"/>
      <c r="O23" t="str">
        <f t="shared" si="0"/>
        <v>Gestión de Programas Académicos</v>
      </c>
    </row>
    <row r="24" spans="1:15" ht="313.5">
      <c r="A24" s="273" t="s">
        <v>318</v>
      </c>
      <c r="B24" s="261" t="s">
        <v>319</v>
      </c>
      <c r="C24" s="148" t="s">
        <v>330</v>
      </c>
      <c r="D24" s="148" t="s">
        <v>331</v>
      </c>
      <c r="E24" s="149" t="s">
        <v>2</v>
      </c>
      <c r="F24" s="144" t="s">
        <v>332</v>
      </c>
      <c r="G24" s="151">
        <v>0.89</v>
      </c>
      <c r="H24" s="150">
        <v>0.9</v>
      </c>
      <c r="I24" s="150"/>
      <c r="J24" s="150" t="s">
        <v>396</v>
      </c>
      <c r="K24" s="150"/>
      <c r="L24" s="146" t="s">
        <v>333</v>
      </c>
      <c r="M24" s="147" t="s">
        <v>324</v>
      </c>
      <c r="N24" s="978"/>
      <c r="O24" t="str">
        <f t="shared" si="0"/>
        <v>Gestión de Programas Académicos</v>
      </c>
    </row>
    <row r="25" spans="1:15" ht="313.5">
      <c r="A25" s="273" t="s">
        <v>318</v>
      </c>
      <c r="B25" s="261" t="s">
        <v>319</v>
      </c>
      <c r="C25" s="148" t="s">
        <v>334</v>
      </c>
      <c r="D25" s="148" t="s">
        <v>335</v>
      </c>
      <c r="E25" s="149" t="s">
        <v>2</v>
      </c>
      <c r="F25" s="144" t="s">
        <v>336</v>
      </c>
      <c r="G25" s="152">
        <v>0.53</v>
      </c>
      <c r="H25" s="153">
        <v>0.85399999999999998</v>
      </c>
      <c r="I25" s="153"/>
      <c r="J25" s="153">
        <v>0.85399999999999998</v>
      </c>
      <c r="K25" s="153"/>
      <c r="L25" s="146" t="s">
        <v>337</v>
      </c>
      <c r="M25" s="147" t="s">
        <v>324</v>
      </c>
      <c r="N25" s="978"/>
      <c r="O25" t="str">
        <f t="shared" si="0"/>
        <v>Gestión de Programas Académicos</v>
      </c>
    </row>
    <row r="26" spans="1:15" ht="49.5">
      <c r="A26" s="273" t="s">
        <v>318</v>
      </c>
      <c r="B26" s="261" t="s">
        <v>319</v>
      </c>
      <c r="C26" s="154" t="s">
        <v>338</v>
      </c>
      <c r="D26" s="154" t="s">
        <v>339</v>
      </c>
      <c r="E26" s="154" t="s">
        <v>2</v>
      </c>
      <c r="F26" s="154" t="s">
        <v>340</v>
      </c>
      <c r="G26" s="290">
        <v>3.4000000000000002E-2</v>
      </c>
      <c r="H26" s="155">
        <v>0.15</v>
      </c>
      <c r="I26" s="155"/>
      <c r="J26" s="155">
        <v>0.5</v>
      </c>
      <c r="K26" s="155"/>
      <c r="L26" s="154" t="s">
        <v>341</v>
      </c>
      <c r="M26" s="156"/>
      <c r="N26" s="978"/>
      <c r="O26" t="str">
        <f t="shared" si="0"/>
        <v>Gestión de Programas Académicos</v>
      </c>
    </row>
    <row r="27" spans="1:15" ht="82.5">
      <c r="A27" s="273" t="s">
        <v>318</v>
      </c>
      <c r="B27" s="262" t="s">
        <v>342</v>
      </c>
      <c r="C27" s="148" t="s">
        <v>343</v>
      </c>
      <c r="D27" s="157" t="s">
        <v>344</v>
      </c>
      <c r="E27" s="158" t="s">
        <v>130</v>
      </c>
      <c r="F27" s="141" t="s">
        <v>345</v>
      </c>
      <c r="G27" s="159">
        <v>16005</v>
      </c>
      <c r="H27" s="159">
        <v>16902</v>
      </c>
      <c r="I27" s="159"/>
      <c r="J27" s="159">
        <v>16902</v>
      </c>
      <c r="K27" s="159"/>
      <c r="L27" s="144" t="s">
        <v>346</v>
      </c>
      <c r="M27" s="979" t="s">
        <v>347</v>
      </c>
      <c r="N27" s="979" t="s">
        <v>348</v>
      </c>
      <c r="O27" t="str">
        <f t="shared" si="0"/>
        <v>Gestión de capacidad academica</v>
      </c>
    </row>
    <row r="28" spans="1:15" ht="82.5">
      <c r="A28" s="273" t="s">
        <v>318</v>
      </c>
      <c r="B28" s="262" t="s">
        <v>342</v>
      </c>
      <c r="C28" s="148" t="s">
        <v>349</v>
      </c>
      <c r="D28" s="157" t="s">
        <v>350</v>
      </c>
      <c r="E28" s="158" t="s">
        <v>130</v>
      </c>
      <c r="F28" s="141" t="s">
        <v>351</v>
      </c>
      <c r="G28" s="159">
        <v>2213</v>
      </c>
      <c r="H28" s="160">
        <v>1530</v>
      </c>
      <c r="I28" s="160"/>
      <c r="J28" s="160">
        <v>1530</v>
      </c>
      <c r="K28" s="160"/>
      <c r="L28" s="144" t="s">
        <v>352</v>
      </c>
      <c r="M28" s="979"/>
      <c r="N28" s="979"/>
      <c r="O28" t="str">
        <f t="shared" si="0"/>
        <v>Gestión de capacidad academica</v>
      </c>
    </row>
    <row r="29" spans="1:15" ht="82.5">
      <c r="A29" s="273" t="s">
        <v>318</v>
      </c>
      <c r="B29" s="262" t="s">
        <v>342</v>
      </c>
      <c r="C29" s="148" t="s">
        <v>353</v>
      </c>
      <c r="D29" s="157" t="s">
        <v>354</v>
      </c>
      <c r="E29" s="158" t="s">
        <v>130</v>
      </c>
      <c r="F29" s="141" t="s">
        <v>355</v>
      </c>
      <c r="G29" s="159">
        <v>35</v>
      </c>
      <c r="H29" s="160">
        <v>32</v>
      </c>
      <c r="I29" s="160"/>
      <c r="J29" s="160">
        <v>31</v>
      </c>
      <c r="K29" s="160"/>
      <c r="L29" s="144" t="s">
        <v>356</v>
      </c>
      <c r="M29" s="979"/>
      <c r="N29" s="979"/>
      <c r="O29" t="str">
        <f t="shared" si="0"/>
        <v>Gestión de capacidad academica</v>
      </c>
    </row>
    <row r="30" spans="1:15" ht="82.5">
      <c r="A30" s="273" t="s">
        <v>318</v>
      </c>
      <c r="B30" s="262" t="s">
        <v>342</v>
      </c>
      <c r="C30" s="148" t="s">
        <v>357</v>
      </c>
      <c r="D30" s="157" t="s">
        <v>354</v>
      </c>
      <c r="E30" s="158" t="s">
        <v>130</v>
      </c>
      <c r="F30" s="141" t="s">
        <v>358</v>
      </c>
      <c r="G30" s="159">
        <v>63</v>
      </c>
      <c r="H30" s="160">
        <v>49</v>
      </c>
      <c r="I30" s="160"/>
      <c r="J30" s="160">
        <v>49</v>
      </c>
      <c r="K30" s="160"/>
      <c r="L30" s="144" t="s">
        <v>359</v>
      </c>
      <c r="M30" s="979"/>
      <c r="N30" s="979"/>
      <c r="O30" t="str">
        <f t="shared" si="0"/>
        <v>Gestión de capacidad academica</v>
      </c>
    </row>
    <row r="31" spans="1:15" ht="115.5">
      <c r="A31" s="273" t="s">
        <v>318</v>
      </c>
      <c r="B31" s="262" t="s">
        <v>342</v>
      </c>
      <c r="C31" s="144" t="s">
        <v>360</v>
      </c>
      <c r="D31" s="157" t="s">
        <v>361</v>
      </c>
      <c r="E31" s="158" t="s">
        <v>2</v>
      </c>
      <c r="F31" s="141" t="s">
        <v>362</v>
      </c>
      <c r="G31" s="152">
        <v>0.92</v>
      </c>
      <c r="H31" s="161">
        <v>0.93</v>
      </c>
      <c r="I31" s="161"/>
      <c r="J31" s="161">
        <v>0.9</v>
      </c>
      <c r="K31" s="161"/>
      <c r="L31" s="144" t="s">
        <v>363</v>
      </c>
      <c r="M31" s="979"/>
      <c r="N31" s="979"/>
      <c r="O31" t="str">
        <f t="shared" si="0"/>
        <v>Gestión de capacidad academica</v>
      </c>
    </row>
    <row r="32" spans="1:15" ht="82.5">
      <c r="A32" s="273" t="s">
        <v>318</v>
      </c>
      <c r="B32" s="262" t="s">
        <v>342</v>
      </c>
      <c r="C32" s="144" t="s">
        <v>364</v>
      </c>
      <c r="D32" s="157" t="s">
        <v>365</v>
      </c>
      <c r="E32" s="158" t="s">
        <v>130</v>
      </c>
      <c r="F32" s="141" t="s">
        <v>366</v>
      </c>
      <c r="G32" s="291">
        <v>293.5</v>
      </c>
      <c r="H32" s="159">
        <v>304</v>
      </c>
      <c r="I32" s="159"/>
      <c r="J32" s="159">
        <v>301</v>
      </c>
      <c r="K32" s="159"/>
      <c r="L32" s="144" t="s">
        <v>367</v>
      </c>
      <c r="M32" s="979"/>
      <c r="N32" s="979"/>
      <c r="O32" t="str">
        <f t="shared" si="0"/>
        <v>Gestión de capacidad academica</v>
      </c>
    </row>
    <row r="33" spans="1:15" ht="82.5">
      <c r="A33" s="273" t="s">
        <v>318</v>
      </c>
      <c r="B33" s="262" t="s">
        <v>342</v>
      </c>
      <c r="C33" s="144" t="s">
        <v>368</v>
      </c>
      <c r="D33" s="157" t="s">
        <v>369</v>
      </c>
      <c r="E33" s="158" t="s">
        <v>130</v>
      </c>
      <c r="F33" s="141" t="s">
        <v>370</v>
      </c>
      <c r="G33" s="291">
        <v>166.5</v>
      </c>
      <c r="H33" s="160">
        <v>152</v>
      </c>
      <c r="I33" s="160"/>
      <c r="J33" s="160">
        <v>152</v>
      </c>
      <c r="K33" s="160"/>
      <c r="L33" s="144" t="s">
        <v>371</v>
      </c>
      <c r="M33" s="979"/>
      <c r="N33" s="979"/>
      <c r="O33" t="str">
        <f t="shared" si="0"/>
        <v>Gestión de capacidad academica</v>
      </c>
    </row>
    <row r="34" spans="1:15" ht="82.5">
      <c r="A34" s="273" t="s">
        <v>318</v>
      </c>
      <c r="B34" s="262" t="s">
        <v>342</v>
      </c>
      <c r="C34" s="144" t="s">
        <v>372</v>
      </c>
      <c r="D34" s="157" t="s">
        <v>373</v>
      </c>
      <c r="E34" s="158" t="s">
        <v>130</v>
      </c>
      <c r="F34" s="141" t="s">
        <v>374</v>
      </c>
      <c r="G34" s="145">
        <v>304.26</v>
      </c>
      <c r="H34" s="145">
        <v>341.53</v>
      </c>
      <c r="I34" s="145"/>
      <c r="J34" s="145">
        <v>341.53</v>
      </c>
      <c r="K34" s="145"/>
      <c r="L34" s="144" t="s">
        <v>375</v>
      </c>
      <c r="M34" s="979"/>
      <c r="N34" s="979"/>
      <c r="O34" t="str">
        <f t="shared" si="0"/>
        <v>Gestión de capacidad academica</v>
      </c>
    </row>
    <row r="35" spans="1:15" ht="99">
      <c r="A35" s="273" t="s">
        <v>318</v>
      </c>
      <c r="B35" s="262" t="s">
        <v>342</v>
      </c>
      <c r="C35" s="148" t="s">
        <v>376</v>
      </c>
      <c r="D35" s="162" t="s">
        <v>377</v>
      </c>
      <c r="E35" s="158" t="s">
        <v>378</v>
      </c>
      <c r="F35" s="141" t="s">
        <v>379</v>
      </c>
      <c r="G35" s="145">
        <v>1.55</v>
      </c>
      <c r="H35" s="163">
        <v>1.43</v>
      </c>
      <c r="I35" s="163"/>
      <c r="J35" s="163">
        <v>1.28</v>
      </c>
      <c r="K35" s="163"/>
      <c r="L35" s="144" t="s">
        <v>380</v>
      </c>
      <c r="M35" s="979"/>
      <c r="N35" s="979"/>
      <c r="O35" t="str">
        <f t="shared" si="0"/>
        <v>Gestión de capacidad academica</v>
      </c>
    </row>
    <row r="36" spans="1:15" ht="115.5">
      <c r="A36" s="273" t="s">
        <v>318</v>
      </c>
      <c r="B36" s="262" t="s">
        <v>342</v>
      </c>
      <c r="C36" s="144" t="s">
        <v>381</v>
      </c>
      <c r="D36" s="157" t="s">
        <v>382</v>
      </c>
      <c r="E36" s="158" t="s">
        <v>182</v>
      </c>
      <c r="F36" s="141" t="s">
        <v>383</v>
      </c>
      <c r="G36" s="159">
        <v>16</v>
      </c>
      <c r="H36" s="160">
        <v>32</v>
      </c>
      <c r="I36" s="160"/>
      <c r="J36" s="160">
        <v>13</v>
      </c>
      <c r="K36" s="160"/>
      <c r="L36" s="144" t="s">
        <v>384</v>
      </c>
      <c r="M36" s="979"/>
      <c r="N36" s="979"/>
      <c r="O36" t="str">
        <f t="shared" si="0"/>
        <v>Gestión de capacidad academica</v>
      </c>
    </row>
    <row r="37" spans="1:15" ht="115.5">
      <c r="A37" s="273" t="s">
        <v>318</v>
      </c>
      <c r="B37" s="262" t="s">
        <v>342</v>
      </c>
      <c r="C37" s="144" t="s">
        <v>385</v>
      </c>
      <c r="D37" s="144" t="s">
        <v>386</v>
      </c>
      <c r="E37" s="158" t="s">
        <v>182</v>
      </c>
      <c r="F37" s="144" t="s">
        <v>387</v>
      </c>
      <c r="G37" s="159">
        <v>182406</v>
      </c>
      <c r="H37" s="159">
        <v>275000</v>
      </c>
      <c r="I37" s="159"/>
      <c r="J37" s="159">
        <v>123370</v>
      </c>
      <c r="K37" s="159"/>
      <c r="L37" s="144" t="s">
        <v>388</v>
      </c>
      <c r="M37" s="979"/>
      <c r="N37" s="979"/>
      <c r="O37" t="str">
        <f t="shared" si="0"/>
        <v>Gestión de capacidad academica</v>
      </c>
    </row>
    <row r="38" spans="1:15" ht="148.5">
      <c r="A38" s="273" t="s">
        <v>318</v>
      </c>
      <c r="B38" s="262" t="s">
        <v>342</v>
      </c>
      <c r="C38" s="141" t="s">
        <v>389</v>
      </c>
      <c r="D38" s="157" t="s">
        <v>390</v>
      </c>
      <c r="E38" s="158" t="s">
        <v>2</v>
      </c>
      <c r="F38" s="141" t="s">
        <v>391</v>
      </c>
      <c r="G38" s="292">
        <v>0.1338</v>
      </c>
      <c r="H38" s="150">
        <v>0.5</v>
      </c>
      <c r="I38" s="150"/>
      <c r="J38" s="150">
        <v>0.55000000000000004</v>
      </c>
      <c r="K38" s="150"/>
      <c r="L38" s="144" t="s">
        <v>392</v>
      </c>
      <c r="M38" s="979"/>
      <c r="N38" s="979"/>
      <c r="O38" t="str">
        <f t="shared" si="0"/>
        <v>Gestión de capacidad academica</v>
      </c>
    </row>
    <row r="39" spans="1:15" ht="148.5">
      <c r="A39" s="273" t="s">
        <v>318</v>
      </c>
      <c r="B39" s="262" t="s">
        <v>342</v>
      </c>
      <c r="C39" s="157" t="s">
        <v>393</v>
      </c>
      <c r="D39" s="157" t="s">
        <v>394</v>
      </c>
      <c r="E39" s="158" t="s">
        <v>182</v>
      </c>
      <c r="F39" s="141" t="s">
        <v>395</v>
      </c>
      <c r="G39" s="293">
        <v>6448</v>
      </c>
      <c r="H39" s="165">
        <v>6448</v>
      </c>
      <c r="I39" s="165"/>
      <c r="J39" s="165">
        <v>2000</v>
      </c>
      <c r="K39" s="165"/>
      <c r="L39" s="144" t="s">
        <v>397</v>
      </c>
      <c r="M39" s="979"/>
      <c r="N39" s="979"/>
      <c r="O39" t="str">
        <f t="shared" si="0"/>
        <v>Gestión de capacidad academica</v>
      </c>
    </row>
    <row r="40" spans="1:15" ht="165">
      <c r="A40" s="273" t="s">
        <v>318</v>
      </c>
      <c r="B40" s="262" t="s">
        <v>342</v>
      </c>
      <c r="C40" s="141" t="s">
        <v>398</v>
      </c>
      <c r="D40" s="157" t="s">
        <v>399</v>
      </c>
      <c r="E40" s="158" t="s">
        <v>2</v>
      </c>
      <c r="F40" s="141" t="s">
        <v>400</v>
      </c>
      <c r="G40" s="164">
        <v>49.16</v>
      </c>
      <c r="H40" s="145">
        <v>34.47</v>
      </c>
      <c r="I40" s="145"/>
      <c r="J40" s="145">
        <v>33.47</v>
      </c>
      <c r="K40" s="145"/>
      <c r="L40" s="144" t="s">
        <v>401</v>
      </c>
      <c r="M40" s="979"/>
      <c r="N40" s="979"/>
      <c r="O40" t="str">
        <f t="shared" si="0"/>
        <v>Gestión de capacidad academica</v>
      </c>
    </row>
    <row r="41" spans="1:15" ht="115.5">
      <c r="A41" s="273" t="s">
        <v>318</v>
      </c>
      <c r="B41" s="263" t="s">
        <v>402</v>
      </c>
      <c r="C41" s="157" t="s">
        <v>403</v>
      </c>
      <c r="D41" s="166" t="s">
        <v>404</v>
      </c>
      <c r="E41" s="158" t="s">
        <v>2</v>
      </c>
      <c r="F41" s="158" t="s">
        <v>405</v>
      </c>
      <c r="G41" s="167">
        <v>0.56699999999999995</v>
      </c>
      <c r="H41" s="168">
        <v>0.2772</v>
      </c>
      <c r="I41" s="168"/>
      <c r="J41" s="168">
        <v>0.28000000000000003</v>
      </c>
      <c r="K41" s="168"/>
      <c r="L41" s="158" t="s">
        <v>406</v>
      </c>
      <c r="M41" s="158" t="s">
        <v>407</v>
      </c>
      <c r="N41" s="158" t="s">
        <v>408</v>
      </c>
      <c r="O41" t="str">
        <f t="shared" si="0"/>
        <v>Gestión Docente</v>
      </c>
    </row>
    <row r="42" spans="1:15" ht="115.5">
      <c r="A42" s="273" t="s">
        <v>318</v>
      </c>
      <c r="B42" s="263" t="s">
        <v>402</v>
      </c>
      <c r="C42" s="157" t="s">
        <v>409</v>
      </c>
      <c r="D42" s="157" t="s">
        <v>410</v>
      </c>
      <c r="E42" s="158" t="s">
        <v>2</v>
      </c>
      <c r="F42" s="158" t="s">
        <v>411</v>
      </c>
      <c r="G42" s="167">
        <v>0.2261</v>
      </c>
      <c r="H42" s="168">
        <v>0.57199999999999995</v>
      </c>
      <c r="I42" s="168"/>
      <c r="J42" s="168">
        <v>0.62180000000000002</v>
      </c>
      <c r="K42" s="168"/>
      <c r="L42" s="158" t="s">
        <v>412</v>
      </c>
      <c r="M42" s="158" t="s">
        <v>407</v>
      </c>
      <c r="N42" s="158" t="s">
        <v>408</v>
      </c>
      <c r="O42" t="str">
        <f t="shared" si="0"/>
        <v>Gestión Docente</v>
      </c>
    </row>
    <row r="43" spans="1:15" ht="181.5">
      <c r="A43" s="273" t="s">
        <v>318</v>
      </c>
      <c r="B43" s="263" t="s">
        <v>402</v>
      </c>
      <c r="C43" s="157" t="s">
        <v>413</v>
      </c>
      <c r="D43" s="157" t="s">
        <v>414</v>
      </c>
      <c r="E43" s="158" t="s">
        <v>2</v>
      </c>
      <c r="F43" s="158" t="s">
        <v>415</v>
      </c>
      <c r="G43" s="167">
        <v>0.5998</v>
      </c>
      <c r="H43" s="169">
        <v>0.64</v>
      </c>
      <c r="I43" s="169"/>
      <c r="J43" s="169">
        <v>0.64</v>
      </c>
      <c r="K43" s="169"/>
      <c r="L43" s="158" t="s">
        <v>416</v>
      </c>
      <c r="M43" s="158" t="s">
        <v>407</v>
      </c>
      <c r="N43" s="158" t="s">
        <v>417</v>
      </c>
      <c r="O43" t="str">
        <f t="shared" si="0"/>
        <v>Gestión Docente</v>
      </c>
    </row>
    <row r="44" spans="1:15" ht="330">
      <c r="A44" s="273" t="s">
        <v>318</v>
      </c>
      <c r="B44" s="263" t="s">
        <v>402</v>
      </c>
      <c r="C44" s="157" t="s">
        <v>418</v>
      </c>
      <c r="D44" s="157" t="s">
        <v>419</v>
      </c>
      <c r="E44" s="158" t="s">
        <v>2</v>
      </c>
      <c r="F44" s="158" t="s">
        <v>420</v>
      </c>
      <c r="G44" s="167">
        <v>0.4461</v>
      </c>
      <c r="H44" s="169">
        <v>0.45900000000000002</v>
      </c>
      <c r="I44" s="169"/>
      <c r="J44" s="169">
        <v>0.72299999999999998</v>
      </c>
      <c r="K44" s="169"/>
      <c r="L44" s="158" t="s">
        <v>421</v>
      </c>
      <c r="M44" s="158" t="s">
        <v>407</v>
      </c>
      <c r="N44" s="158" t="s">
        <v>417</v>
      </c>
      <c r="O44" t="str">
        <f t="shared" si="0"/>
        <v>Gestión Docente</v>
      </c>
    </row>
    <row r="45" spans="1:15" ht="165">
      <c r="A45" s="273" t="s">
        <v>318</v>
      </c>
      <c r="B45" s="263" t="s">
        <v>402</v>
      </c>
      <c r="C45" s="157" t="s">
        <v>422</v>
      </c>
      <c r="D45" s="157" t="s">
        <v>423</v>
      </c>
      <c r="E45" s="158" t="s">
        <v>2</v>
      </c>
      <c r="F45" s="158" t="s">
        <v>424</v>
      </c>
      <c r="G45" s="167">
        <v>0.79110000000000003</v>
      </c>
      <c r="H45" s="169">
        <v>0.55000000000000004</v>
      </c>
      <c r="I45" s="169"/>
      <c r="J45" s="169">
        <v>0.85</v>
      </c>
      <c r="K45" s="169"/>
      <c r="L45" s="158" t="s">
        <v>425</v>
      </c>
      <c r="M45" s="158" t="s">
        <v>407</v>
      </c>
      <c r="N45" s="158" t="s">
        <v>417</v>
      </c>
      <c r="O45" t="str">
        <f t="shared" si="0"/>
        <v>Gestión Docente</v>
      </c>
    </row>
    <row r="46" spans="1:15" ht="165">
      <c r="A46" s="273" t="s">
        <v>318</v>
      </c>
      <c r="B46" s="263" t="s">
        <v>402</v>
      </c>
      <c r="C46" s="157" t="s">
        <v>426</v>
      </c>
      <c r="D46" s="157" t="s">
        <v>427</v>
      </c>
      <c r="E46" s="158" t="s">
        <v>2</v>
      </c>
      <c r="F46" s="158" t="s">
        <v>428</v>
      </c>
      <c r="G46" s="167">
        <v>0.35599999999999998</v>
      </c>
      <c r="H46" s="168">
        <v>0.43559999999999999</v>
      </c>
      <c r="I46" s="168"/>
      <c r="J46" s="168">
        <v>0.76</v>
      </c>
      <c r="K46" s="168"/>
      <c r="L46" s="158" t="s">
        <v>429</v>
      </c>
      <c r="M46" s="158" t="s">
        <v>407</v>
      </c>
      <c r="N46" s="158" t="s">
        <v>417</v>
      </c>
      <c r="O46" t="str">
        <f t="shared" si="0"/>
        <v>Gestión Docente</v>
      </c>
    </row>
    <row r="47" spans="1:15" ht="165">
      <c r="A47" s="273" t="s">
        <v>318</v>
      </c>
      <c r="B47" s="263" t="s">
        <v>402</v>
      </c>
      <c r="C47" s="157" t="s">
        <v>430</v>
      </c>
      <c r="D47" s="157" t="s">
        <v>431</v>
      </c>
      <c r="E47" s="158" t="s">
        <v>2</v>
      </c>
      <c r="F47" s="158" t="s">
        <v>432</v>
      </c>
      <c r="G47" s="167">
        <v>0.2</v>
      </c>
      <c r="H47" s="169">
        <v>0.66</v>
      </c>
      <c r="I47" s="169"/>
      <c r="J47" s="169">
        <v>1</v>
      </c>
      <c r="K47" s="169"/>
      <c r="L47" s="158" t="s">
        <v>433</v>
      </c>
      <c r="M47" s="158" t="s">
        <v>407</v>
      </c>
      <c r="N47" s="158" t="s">
        <v>417</v>
      </c>
      <c r="O47" t="str">
        <f t="shared" si="0"/>
        <v>Gestión Docente</v>
      </c>
    </row>
    <row r="48" spans="1:15" ht="132">
      <c r="A48" s="273" t="s">
        <v>318</v>
      </c>
      <c r="B48" s="263" t="s">
        <v>434</v>
      </c>
      <c r="C48" s="148" t="s">
        <v>435</v>
      </c>
      <c r="D48" s="157" t="s">
        <v>436</v>
      </c>
      <c r="E48" s="146" t="s">
        <v>2</v>
      </c>
      <c r="F48" s="141" t="s">
        <v>437</v>
      </c>
      <c r="G48" s="294">
        <v>0.93899999999999995</v>
      </c>
      <c r="H48" s="170">
        <v>0.96</v>
      </c>
      <c r="I48" s="170"/>
      <c r="J48" s="170">
        <v>1</v>
      </c>
      <c r="K48" s="170"/>
      <c r="L48" s="144" t="s">
        <v>438</v>
      </c>
      <c r="M48" s="171" t="s">
        <v>439</v>
      </c>
      <c r="N48" s="976" t="s">
        <v>417</v>
      </c>
      <c r="O48" t="str">
        <f t="shared" si="0"/>
        <v>Gestión de la Educación virtual</v>
      </c>
    </row>
    <row r="49" spans="1:15" ht="82.5">
      <c r="A49" s="273" t="s">
        <v>318</v>
      </c>
      <c r="B49" s="263" t="s">
        <v>434</v>
      </c>
      <c r="C49" s="148" t="s">
        <v>440</v>
      </c>
      <c r="D49" s="148" t="s">
        <v>441</v>
      </c>
      <c r="E49" s="146" t="s">
        <v>130</v>
      </c>
      <c r="F49" s="141" t="s">
        <v>442</v>
      </c>
      <c r="G49" s="165">
        <v>0</v>
      </c>
      <c r="H49" s="165">
        <v>1</v>
      </c>
      <c r="I49" s="165"/>
      <c r="J49" s="165">
        <v>3</v>
      </c>
      <c r="K49" s="165"/>
      <c r="L49" s="144" t="s">
        <v>443</v>
      </c>
      <c r="M49" s="171" t="s">
        <v>444</v>
      </c>
      <c r="N49" s="976"/>
      <c r="O49" t="str">
        <f t="shared" si="0"/>
        <v>Gestión de la Educación virtual</v>
      </c>
    </row>
    <row r="50" spans="1:15" ht="115.5">
      <c r="A50" s="273" t="s">
        <v>318</v>
      </c>
      <c r="B50" s="263" t="s">
        <v>434</v>
      </c>
      <c r="C50" s="148" t="s">
        <v>445</v>
      </c>
      <c r="D50" s="148" t="s">
        <v>446</v>
      </c>
      <c r="E50" s="146" t="s">
        <v>130</v>
      </c>
      <c r="F50" s="141" t="s">
        <v>447</v>
      </c>
      <c r="G50" s="165">
        <v>0</v>
      </c>
      <c r="H50" s="165">
        <v>1</v>
      </c>
      <c r="I50" s="165"/>
      <c r="J50" s="165">
        <v>3</v>
      </c>
      <c r="K50" s="165"/>
      <c r="L50" s="144" t="s">
        <v>448</v>
      </c>
      <c r="M50" s="171" t="s">
        <v>449</v>
      </c>
      <c r="N50" s="976"/>
      <c r="O50" t="str">
        <f t="shared" si="0"/>
        <v>Gestión de la Educación virtual</v>
      </c>
    </row>
    <row r="51" spans="1:15" ht="280.5">
      <c r="A51" s="273" t="s">
        <v>318</v>
      </c>
      <c r="B51" s="263" t="s">
        <v>450</v>
      </c>
      <c r="C51" s="148" t="s">
        <v>451</v>
      </c>
      <c r="D51" s="148" t="s">
        <v>452</v>
      </c>
      <c r="E51" s="146" t="s">
        <v>2</v>
      </c>
      <c r="F51" s="146" t="s">
        <v>453</v>
      </c>
      <c r="G51" s="152">
        <v>0.50239999999999996</v>
      </c>
      <c r="H51" s="153">
        <v>0.5</v>
      </c>
      <c r="I51" s="153"/>
      <c r="J51" s="153">
        <v>0.5</v>
      </c>
      <c r="K51" s="153"/>
      <c r="L51" s="146" t="s">
        <v>454</v>
      </c>
      <c r="M51" s="146" t="s">
        <v>455</v>
      </c>
      <c r="N51" s="976" t="s">
        <v>456</v>
      </c>
      <c r="O51" t="str">
        <f t="shared" si="0"/>
        <v>Gestión Académica Estudiantil</v>
      </c>
    </row>
    <row r="52" spans="1:15" ht="313.5">
      <c r="A52" s="273" t="s">
        <v>318</v>
      </c>
      <c r="B52" s="263" t="s">
        <v>450</v>
      </c>
      <c r="C52" s="148" t="s">
        <v>457</v>
      </c>
      <c r="D52" s="148" t="s">
        <v>458</v>
      </c>
      <c r="E52" s="146" t="s">
        <v>2</v>
      </c>
      <c r="F52" s="144" t="s">
        <v>459</v>
      </c>
      <c r="G52" s="152">
        <v>0.83</v>
      </c>
      <c r="H52" s="153">
        <v>0.8</v>
      </c>
      <c r="I52" s="153"/>
      <c r="J52" s="153">
        <v>0.8</v>
      </c>
      <c r="K52" s="153"/>
      <c r="L52" s="146" t="s">
        <v>460</v>
      </c>
      <c r="M52" s="146" t="s">
        <v>324</v>
      </c>
      <c r="N52" s="976"/>
      <c r="O52" t="str">
        <f t="shared" si="0"/>
        <v>Gestión Académica Estudiantil</v>
      </c>
    </row>
    <row r="53" spans="1:15" ht="132">
      <c r="A53" s="273" t="s">
        <v>318</v>
      </c>
      <c r="B53" s="263" t="s">
        <v>450</v>
      </c>
      <c r="C53" s="148" t="s">
        <v>461</v>
      </c>
      <c r="D53" s="166" t="s">
        <v>462</v>
      </c>
      <c r="E53" s="146" t="s">
        <v>2</v>
      </c>
      <c r="F53" s="146" t="s">
        <v>463</v>
      </c>
      <c r="G53" s="152">
        <v>0.87829999999999997</v>
      </c>
      <c r="H53" s="153">
        <f>100%-11%</f>
        <v>0.89</v>
      </c>
      <c r="I53" s="153"/>
      <c r="J53" s="153">
        <v>0.90100000000000002</v>
      </c>
      <c r="K53" s="153"/>
      <c r="L53" s="146" t="s">
        <v>464</v>
      </c>
      <c r="M53" s="146" t="s">
        <v>465</v>
      </c>
      <c r="N53" s="976"/>
      <c r="O53" t="str">
        <f t="shared" si="0"/>
        <v>Gestión Académica Estudiantil</v>
      </c>
    </row>
    <row r="54" spans="1:15" ht="82.5">
      <c r="A54" s="273" t="s">
        <v>318</v>
      </c>
      <c r="B54" s="263" t="s">
        <v>450</v>
      </c>
      <c r="C54" s="148" t="s">
        <v>466</v>
      </c>
      <c r="D54" s="148" t="s">
        <v>467</v>
      </c>
      <c r="E54" s="146" t="s">
        <v>2</v>
      </c>
      <c r="F54" s="146" t="s">
        <v>468</v>
      </c>
      <c r="G54" s="172">
        <v>0.49120000000000003</v>
      </c>
      <c r="H54" s="153">
        <v>0.50360000000000005</v>
      </c>
      <c r="I54" s="153"/>
      <c r="J54" s="153">
        <v>0.50360000000000005</v>
      </c>
      <c r="K54" s="153"/>
      <c r="L54" s="146" t="s">
        <v>469</v>
      </c>
      <c r="M54" s="146" t="s">
        <v>470</v>
      </c>
      <c r="N54" s="976"/>
      <c r="O54" t="str">
        <f t="shared" si="0"/>
        <v>Gestión Académica Estudiantil</v>
      </c>
    </row>
    <row r="55" spans="1:15" ht="132">
      <c r="A55" s="273" t="s">
        <v>318</v>
      </c>
      <c r="B55" s="263" t="s">
        <v>450</v>
      </c>
      <c r="C55" s="148" t="s">
        <v>471</v>
      </c>
      <c r="D55" s="166" t="s">
        <v>472</v>
      </c>
      <c r="E55" s="146" t="s">
        <v>2</v>
      </c>
      <c r="F55" s="146" t="s">
        <v>473</v>
      </c>
      <c r="G55" s="152">
        <v>0.69350000000000001</v>
      </c>
      <c r="H55" s="152">
        <v>0.65</v>
      </c>
      <c r="I55" s="152"/>
      <c r="J55" s="152" t="s">
        <v>764</v>
      </c>
      <c r="K55" s="152"/>
      <c r="L55" s="146" t="s">
        <v>474</v>
      </c>
      <c r="M55" s="146" t="s">
        <v>470</v>
      </c>
      <c r="N55" s="976"/>
      <c r="O55" t="str">
        <f t="shared" si="0"/>
        <v>Gestión Académica Estudiantil</v>
      </c>
    </row>
    <row r="56" spans="1:15" ht="49.5">
      <c r="A56" s="273" t="s">
        <v>318</v>
      </c>
      <c r="B56" s="263" t="s">
        <v>450</v>
      </c>
      <c r="C56" s="173" t="s">
        <v>475</v>
      </c>
      <c r="D56" s="173" t="s">
        <v>476</v>
      </c>
      <c r="E56" s="174" t="s">
        <v>2</v>
      </c>
      <c r="F56" s="173" t="s">
        <v>477</v>
      </c>
      <c r="G56" s="175">
        <v>0.86</v>
      </c>
      <c r="H56" s="298">
        <v>0.9</v>
      </c>
      <c r="I56" s="176"/>
      <c r="J56" s="298">
        <v>0.90100000000000002</v>
      </c>
      <c r="K56" s="176"/>
      <c r="L56" s="284" t="s">
        <v>478</v>
      </c>
      <c r="M56" s="174" t="s">
        <v>470</v>
      </c>
      <c r="N56" s="977"/>
      <c r="O56" t="str">
        <f t="shared" si="0"/>
        <v>Gestión Académica Estudiantil</v>
      </c>
    </row>
    <row r="57" spans="1:15" ht="297">
      <c r="A57" s="274" t="s">
        <v>479</v>
      </c>
      <c r="B57" s="182" t="s">
        <v>480</v>
      </c>
      <c r="C57" s="177" t="s">
        <v>481</v>
      </c>
      <c r="D57" s="178" t="s">
        <v>482</v>
      </c>
      <c r="E57" s="178" t="s">
        <v>2</v>
      </c>
      <c r="F57" s="179" t="s">
        <v>483</v>
      </c>
      <c r="G57" s="179">
        <v>0</v>
      </c>
      <c r="H57" s="179">
        <v>0.01</v>
      </c>
      <c r="I57" s="179"/>
      <c r="J57" s="179">
        <v>0.4</v>
      </c>
      <c r="K57" s="179"/>
      <c r="L57" s="178" t="s">
        <v>484</v>
      </c>
      <c r="M57" s="180" t="s">
        <v>163</v>
      </c>
      <c r="N57" s="180" t="s">
        <v>485</v>
      </c>
      <c r="O57" t="str">
        <f t="shared" si="0"/>
        <v>FORMACIÓN PARA LA VIDA</v>
      </c>
    </row>
    <row r="58" spans="1:15" ht="198">
      <c r="A58" s="274" t="s">
        <v>479</v>
      </c>
      <c r="B58" s="182" t="s">
        <v>480</v>
      </c>
      <c r="C58" s="177" t="s">
        <v>486</v>
      </c>
      <c r="D58" s="178" t="s">
        <v>487</v>
      </c>
      <c r="E58" s="178" t="s">
        <v>2</v>
      </c>
      <c r="F58" s="179" t="s">
        <v>488</v>
      </c>
      <c r="G58" s="295">
        <v>0.56200000000000006</v>
      </c>
      <c r="H58" s="181">
        <v>0.7</v>
      </c>
      <c r="I58" s="181"/>
      <c r="J58" s="181">
        <v>1</v>
      </c>
      <c r="K58" s="181"/>
      <c r="L58" s="178" t="s">
        <v>489</v>
      </c>
      <c r="M58" s="180" t="s">
        <v>163</v>
      </c>
      <c r="N58" s="180" t="s">
        <v>490</v>
      </c>
      <c r="O58" t="str">
        <f t="shared" si="0"/>
        <v>FORMACIÓN PARA LA VIDA</v>
      </c>
    </row>
    <row r="59" spans="1:15" ht="181.5">
      <c r="A59" s="274" t="s">
        <v>479</v>
      </c>
      <c r="B59" s="182" t="s">
        <v>480</v>
      </c>
      <c r="C59" s="177" t="s">
        <v>491</v>
      </c>
      <c r="D59" s="178" t="s">
        <v>492</v>
      </c>
      <c r="E59" s="178" t="s">
        <v>2</v>
      </c>
      <c r="F59" s="179" t="s">
        <v>493</v>
      </c>
      <c r="G59" s="179">
        <v>0.81</v>
      </c>
      <c r="H59" s="179">
        <v>0.85</v>
      </c>
      <c r="I59" s="179"/>
      <c r="J59" s="179">
        <v>1</v>
      </c>
      <c r="K59" s="179"/>
      <c r="L59" s="178" t="s">
        <v>494</v>
      </c>
      <c r="M59" s="180" t="s">
        <v>163</v>
      </c>
      <c r="N59" s="180" t="s">
        <v>490</v>
      </c>
      <c r="O59" t="str">
        <f t="shared" si="0"/>
        <v>FORMACIÓN PARA LA VIDA</v>
      </c>
    </row>
    <row r="60" spans="1:15" ht="148.5">
      <c r="A60" s="274" t="s">
        <v>479</v>
      </c>
      <c r="B60" s="182" t="s">
        <v>480</v>
      </c>
      <c r="C60" s="177" t="s">
        <v>495</v>
      </c>
      <c r="D60" s="178" t="s">
        <v>496</v>
      </c>
      <c r="E60" s="178" t="s">
        <v>2</v>
      </c>
      <c r="F60" s="179" t="s">
        <v>497</v>
      </c>
      <c r="G60" s="184">
        <v>0.63690000000000002</v>
      </c>
      <c r="H60" s="179">
        <v>0.64</v>
      </c>
      <c r="I60" s="179"/>
      <c r="J60" s="179">
        <v>0.7</v>
      </c>
      <c r="K60" s="179"/>
      <c r="L60" s="178" t="s">
        <v>498</v>
      </c>
      <c r="M60" s="180" t="s">
        <v>163</v>
      </c>
      <c r="N60" s="180" t="s">
        <v>499</v>
      </c>
      <c r="O60" t="str">
        <f t="shared" si="0"/>
        <v>FORMACIÓN PARA LA VIDA</v>
      </c>
    </row>
    <row r="61" spans="1:15" ht="280.5">
      <c r="A61" s="274" t="s">
        <v>479</v>
      </c>
      <c r="B61" s="182" t="s">
        <v>500</v>
      </c>
      <c r="C61" s="183" t="s">
        <v>501</v>
      </c>
      <c r="D61" s="183" t="s">
        <v>502</v>
      </c>
      <c r="E61" s="183" t="s">
        <v>503</v>
      </c>
      <c r="F61" s="183" t="s">
        <v>504</v>
      </c>
      <c r="G61" s="184" t="s">
        <v>763</v>
      </c>
      <c r="H61" s="185" t="s">
        <v>505</v>
      </c>
      <c r="I61" s="185"/>
      <c r="J61" s="185" t="s">
        <v>765</v>
      </c>
      <c r="K61" s="185"/>
      <c r="L61" s="178" t="s">
        <v>506</v>
      </c>
      <c r="M61" s="186" t="s">
        <v>163</v>
      </c>
      <c r="N61" s="187" t="s">
        <v>507</v>
      </c>
      <c r="O61" t="str">
        <f t="shared" si="0"/>
        <v>Gestión Estratégica</v>
      </c>
    </row>
    <row r="62" spans="1:15" ht="214.5">
      <c r="A62" s="274" t="s">
        <v>479</v>
      </c>
      <c r="B62" s="182" t="s">
        <v>508</v>
      </c>
      <c r="C62" s="188" t="s">
        <v>509</v>
      </c>
      <c r="D62" s="189" t="s">
        <v>510</v>
      </c>
      <c r="E62" s="178" t="s">
        <v>182</v>
      </c>
      <c r="F62" s="189" t="s">
        <v>511</v>
      </c>
      <c r="G62" s="191">
        <v>2</v>
      </c>
      <c r="H62" s="191">
        <v>2</v>
      </c>
      <c r="I62" s="191"/>
      <c r="J62" s="191">
        <v>3</v>
      </c>
      <c r="K62" s="191"/>
      <c r="L62" s="178" t="s">
        <v>512</v>
      </c>
      <c r="M62" s="186" t="s">
        <v>163</v>
      </c>
      <c r="N62" s="187" t="s">
        <v>513</v>
      </c>
      <c r="O62" t="str">
        <f t="shared" si="0"/>
        <v>GESTIÓN SOCIAL</v>
      </c>
    </row>
    <row r="63" spans="1:15" ht="280.5">
      <c r="A63" s="274" t="s">
        <v>479</v>
      </c>
      <c r="B63" s="182" t="s">
        <v>508</v>
      </c>
      <c r="C63" s="192" t="s">
        <v>514</v>
      </c>
      <c r="D63" s="189" t="s">
        <v>166</v>
      </c>
      <c r="E63" s="178" t="s">
        <v>2</v>
      </c>
      <c r="F63" s="189" t="s">
        <v>515</v>
      </c>
      <c r="G63" s="184">
        <v>0.77410000000000001</v>
      </c>
      <c r="H63" s="193">
        <v>0.75</v>
      </c>
      <c r="I63" s="193"/>
      <c r="J63" s="193">
        <v>0.94</v>
      </c>
      <c r="K63" s="193"/>
      <c r="L63" s="178" t="s">
        <v>516</v>
      </c>
      <c r="M63" s="186" t="s">
        <v>163</v>
      </c>
      <c r="N63" s="187" t="s">
        <v>517</v>
      </c>
      <c r="O63" t="str">
        <f t="shared" si="0"/>
        <v>GESTIÓN SOCIAL</v>
      </c>
    </row>
    <row r="64" spans="1:15" ht="214.5">
      <c r="A64" s="274" t="s">
        <v>479</v>
      </c>
      <c r="B64" s="182" t="s">
        <v>508</v>
      </c>
      <c r="C64" s="177" t="s">
        <v>518</v>
      </c>
      <c r="D64" s="189" t="s">
        <v>519</v>
      </c>
      <c r="E64" s="178" t="s">
        <v>2</v>
      </c>
      <c r="F64" s="189" t="s">
        <v>520</v>
      </c>
      <c r="G64" s="184">
        <v>1</v>
      </c>
      <c r="H64" s="193">
        <v>0.9</v>
      </c>
      <c r="I64" s="193"/>
      <c r="J64" s="193">
        <v>0.9</v>
      </c>
      <c r="K64" s="193"/>
      <c r="L64" s="178" t="s">
        <v>521</v>
      </c>
      <c r="M64" s="186" t="s">
        <v>163</v>
      </c>
      <c r="N64" s="187" t="s">
        <v>517</v>
      </c>
      <c r="O64" t="str">
        <f t="shared" si="0"/>
        <v>GESTIÓN SOCIAL</v>
      </c>
    </row>
    <row r="65" spans="1:15" ht="313.5">
      <c r="A65" s="274" t="s">
        <v>479</v>
      </c>
      <c r="B65" s="182" t="s">
        <v>508</v>
      </c>
      <c r="C65" s="190" t="s">
        <v>522</v>
      </c>
      <c r="D65" s="194" t="s">
        <v>523</v>
      </c>
      <c r="E65" s="178" t="s">
        <v>2</v>
      </c>
      <c r="F65" s="189" t="s">
        <v>524</v>
      </c>
      <c r="G65" s="191">
        <v>4.2</v>
      </c>
      <c r="H65" s="191">
        <v>3</v>
      </c>
      <c r="I65" s="191"/>
      <c r="J65" s="191">
        <v>5</v>
      </c>
      <c r="K65" s="191"/>
      <c r="L65" s="178" t="s">
        <v>525</v>
      </c>
      <c r="M65" s="186" t="s">
        <v>163</v>
      </c>
      <c r="N65" s="187" t="s">
        <v>517</v>
      </c>
      <c r="O65" t="str">
        <f t="shared" si="0"/>
        <v>GESTIÓN SOCIAL</v>
      </c>
    </row>
    <row r="66" spans="1:15" ht="280.5">
      <c r="A66" s="274" t="s">
        <v>479</v>
      </c>
      <c r="B66" s="264" t="s">
        <v>526</v>
      </c>
      <c r="C66" s="177" t="s">
        <v>527</v>
      </c>
      <c r="D66" s="189" t="s">
        <v>528</v>
      </c>
      <c r="E66" s="178" t="s">
        <v>2</v>
      </c>
      <c r="F66" s="189" t="s">
        <v>529</v>
      </c>
      <c r="G66" s="295">
        <v>0.997</v>
      </c>
      <c r="H66" s="195">
        <v>1</v>
      </c>
      <c r="I66" s="195"/>
      <c r="J66" s="195">
        <v>1</v>
      </c>
      <c r="K66" s="195"/>
      <c r="L66" s="178" t="s">
        <v>530</v>
      </c>
      <c r="M66" s="186" t="s">
        <v>163</v>
      </c>
      <c r="N66" s="187" t="s">
        <v>531</v>
      </c>
      <c r="O66" t="str">
        <f t="shared" si="0"/>
        <v>PAI</v>
      </c>
    </row>
    <row r="67" spans="1:15" ht="297">
      <c r="A67" s="274" t="s">
        <v>479</v>
      </c>
      <c r="B67" s="264" t="s">
        <v>526</v>
      </c>
      <c r="C67" s="177" t="s">
        <v>532</v>
      </c>
      <c r="D67" s="183" t="s">
        <v>533</v>
      </c>
      <c r="E67" s="58" t="s">
        <v>2</v>
      </c>
      <c r="F67" s="183" t="s">
        <v>534</v>
      </c>
      <c r="G67" s="184">
        <v>0.70340000000000003</v>
      </c>
      <c r="H67" s="193">
        <v>0.75</v>
      </c>
      <c r="I67" s="193"/>
      <c r="J67" s="193">
        <v>0.94</v>
      </c>
      <c r="K67" s="193"/>
      <c r="L67" s="178" t="s">
        <v>535</v>
      </c>
      <c r="M67" s="186" t="s">
        <v>163</v>
      </c>
      <c r="N67" s="187" t="s">
        <v>531</v>
      </c>
      <c r="O67" t="str">
        <f t="shared" si="0"/>
        <v>PAI</v>
      </c>
    </row>
    <row r="68" spans="1:15" ht="165">
      <c r="A68" s="274" t="s">
        <v>479</v>
      </c>
      <c r="B68" s="196" t="s">
        <v>536</v>
      </c>
      <c r="C68" s="197" t="s">
        <v>537</v>
      </c>
      <c r="D68" s="198" t="s">
        <v>538</v>
      </c>
      <c r="E68" s="199" t="s">
        <v>2</v>
      </c>
      <c r="F68" s="198" t="s">
        <v>539</v>
      </c>
      <c r="G68" s="184">
        <v>0.34789999999999999</v>
      </c>
      <c r="H68" s="193">
        <v>0.3</v>
      </c>
      <c r="I68" s="193"/>
      <c r="J68" s="193">
        <v>0.2</v>
      </c>
      <c r="K68" s="193"/>
      <c r="L68" s="178" t="s">
        <v>540</v>
      </c>
      <c r="M68" s="186" t="s">
        <v>163</v>
      </c>
      <c r="N68" s="178" t="s">
        <v>541</v>
      </c>
      <c r="O68" t="str">
        <f t="shared" ref="O68:O107" si="1">B68</f>
        <v>PROMOCIÓN DE LA SALUD INTEGRAL</v>
      </c>
    </row>
    <row r="69" spans="1:15" ht="231">
      <c r="A69" s="275" t="s">
        <v>542</v>
      </c>
      <c r="B69" s="265" t="s">
        <v>543</v>
      </c>
      <c r="C69" s="200" t="s">
        <v>544</v>
      </c>
      <c r="D69" s="201" t="s">
        <v>545</v>
      </c>
      <c r="E69" s="202" t="s">
        <v>171</v>
      </c>
      <c r="F69" s="200" t="s">
        <v>546</v>
      </c>
      <c r="G69" s="200">
        <v>193</v>
      </c>
      <c r="H69" s="200">
        <v>198</v>
      </c>
      <c r="I69" s="200"/>
      <c r="J69" s="200">
        <v>218</v>
      </c>
      <c r="K69" s="200"/>
      <c r="L69" s="200" t="s">
        <v>547</v>
      </c>
      <c r="M69" s="200" t="s">
        <v>174</v>
      </c>
      <c r="N69" s="200" t="s">
        <v>548</v>
      </c>
      <c r="O69" t="str">
        <f t="shared" si="1"/>
        <v>CREACIÓN Y TRANSFORMACIÓN  DEL CONOCIMIENTO</v>
      </c>
    </row>
    <row r="70" spans="1:15" ht="231">
      <c r="A70" s="275" t="s">
        <v>542</v>
      </c>
      <c r="B70" s="297" t="s">
        <v>543</v>
      </c>
      <c r="C70" s="296" t="s">
        <v>549</v>
      </c>
      <c r="D70" s="204" t="s">
        <v>550</v>
      </c>
      <c r="E70" s="205" t="s">
        <v>171</v>
      </c>
      <c r="F70" s="204" t="s">
        <v>551</v>
      </c>
      <c r="G70" s="203">
        <v>12</v>
      </c>
      <c r="H70" s="203">
        <v>10</v>
      </c>
      <c r="I70" s="204"/>
      <c r="J70" s="204">
        <v>17</v>
      </c>
      <c r="K70" s="204"/>
      <c r="L70" s="204" t="s">
        <v>552</v>
      </c>
      <c r="M70" s="203" t="s">
        <v>174</v>
      </c>
      <c r="N70" s="203" t="s">
        <v>548</v>
      </c>
      <c r="O70" t="str">
        <f t="shared" si="1"/>
        <v>CREACIÓN Y TRANSFORMACIÓN  DEL CONOCIMIENTO</v>
      </c>
    </row>
    <row r="71" spans="1:15" ht="198">
      <c r="A71" s="275" t="s">
        <v>542</v>
      </c>
      <c r="B71" s="265" t="s">
        <v>543</v>
      </c>
      <c r="C71" s="203" t="s">
        <v>553</v>
      </c>
      <c r="D71" s="204" t="s">
        <v>554</v>
      </c>
      <c r="E71" s="205" t="s">
        <v>171</v>
      </c>
      <c r="F71" s="204" t="s">
        <v>555</v>
      </c>
      <c r="G71" s="203">
        <v>6</v>
      </c>
      <c r="H71" s="203">
        <v>9</v>
      </c>
      <c r="I71" s="204"/>
      <c r="J71" s="204">
        <v>12</v>
      </c>
      <c r="K71" s="204"/>
      <c r="L71" s="204" t="s">
        <v>556</v>
      </c>
      <c r="M71" s="203" t="s">
        <v>174</v>
      </c>
      <c r="N71" s="203" t="s">
        <v>548</v>
      </c>
      <c r="O71" t="str">
        <f t="shared" si="1"/>
        <v>CREACIÓN Y TRANSFORMACIÓN  DEL CONOCIMIENTO</v>
      </c>
    </row>
    <row r="72" spans="1:15" ht="198">
      <c r="A72" s="275" t="s">
        <v>542</v>
      </c>
      <c r="B72" s="266" t="s">
        <v>212</v>
      </c>
      <c r="C72" s="203" t="s">
        <v>557</v>
      </c>
      <c r="D72" s="204" t="s">
        <v>558</v>
      </c>
      <c r="E72" s="205" t="s">
        <v>171</v>
      </c>
      <c r="F72" s="203" t="s">
        <v>559</v>
      </c>
      <c r="G72" s="203">
        <v>82</v>
      </c>
      <c r="H72" s="203">
        <v>82</v>
      </c>
      <c r="I72" s="203"/>
      <c r="J72" s="203">
        <v>85</v>
      </c>
      <c r="K72" s="203"/>
      <c r="L72" s="203" t="s">
        <v>560</v>
      </c>
      <c r="M72" s="203" t="s">
        <v>561</v>
      </c>
      <c r="N72" s="203" t="s">
        <v>548</v>
      </c>
      <c r="O72" t="str">
        <f t="shared" si="1"/>
        <v>DESARROLLO INSTITUCIONAL</v>
      </c>
    </row>
    <row r="73" spans="1:15" ht="280.5">
      <c r="A73" s="275" t="s">
        <v>542</v>
      </c>
      <c r="B73" s="266" t="s">
        <v>212</v>
      </c>
      <c r="C73" s="203" t="s">
        <v>562</v>
      </c>
      <c r="D73" s="203" t="s">
        <v>563</v>
      </c>
      <c r="E73" s="205" t="s">
        <v>2</v>
      </c>
      <c r="F73" s="203" t="s">
        <v>564</v>
      </c>
      <c r="G73" s="206">
        <v>0.77</v>
      </c>
      <c r="H73" s="207">
        <v>0.8</v>
      </c>
      <c r="I73" s="207"/>
      <c r="J73" s="207">
        <v>0.8</v>
      </c>
      <c r="K73" s="207"/>
      <c r="L73" s="203" t="s">
        <v>565</v>
      </c>
      <c r="M73" s="203" t="s">
        <v>566</v>
      </c>
      <c r="N73" s="203" t="s">
        <v>548</v>
      </c>
      <c r="O73" t="str">
        <f t="shared" si="1"/>
        <v>DESARROLLO INSTITUCIONAL</v>
      </c>
    </row>
    <row r="74" spans="1:15" ht="231">
      <c r="A74" s="275" t="s">
        <v>542</v>
      </c>
      <c r="B74" s="266" t="s">
        <v>212</v>
      </c>
      <c r="C74" s="208" t="s">
        <v>567</v>
      </c>
      <c r="D74" s="208" t="s">
        <v>568</v>
      </c>
      <c r="E74" s="205" t="s">
        <v>171</v>
      </c>
      <c r="F74" s="208" t="s">
        <v>569</v>
      </c>
      <c r="G74" s="208">
        <v>34</v>
      </c>
      <c r="H74" s="208">
        <v>40</v>
      </c>
      <c r="I74" s="208"/>
      <c r="J74" s="208">
        <v>24</v>
      </c>
      <c r="K74" s="208"/>
      <c r="L74" s="208" t="s">
        <v>570</v>
      </c>
      <c r="M74" s="208" t="s">
        <v>571</v>
      </c>
      <c r="N74" s="208" t="s">
        <v>548</v>
      </c>
      <c r="O74" t="str">
        <f t="shared" si="1"/>
        <v>DESARROLLO INSTITUCIONAL</v>
      </c>
    </row>
    <row r="75" spans="1:15" ht="148.5">
      <c r="A75" s="275" t="s">
        <v>542</v>
      </c>
      <c r="B75" s="266" t="s">
        <v>212</v>
      </c>
      <c r="C75" s="209" t="s">
        <v>572</v>
      </c>
      <c r="D75" s="210" t="s">
        <v>573</v>
      </c>
      <c r="E75" s="211" t="s">
        <v>378</v>
      </c>
      <c r="F75" s="209" t="s">
        <v>574</v>
      </c>
      <c r="G75" s="209">
        <v>0</v>
      </c>
      <c r="H75" s="211">
        <v>1.2</v>
      </c>
      <c r="I75" s="211"/>
      <c r="J75" s="211" t="s">
        <v>764</v>
      </c>
      <c r="K75" s="211"/>
      <c r="L75" s="209" t="s">
        <v>575</v>
      </c>
      <c r="M75" s="212" t="s">
        <v>576</v>
      </c>
      <c r="N75" s="209" t="s">
        <v>548</v>
      </c>
      <c r="O75" t="str">
        <f t="shared" si="1"/>
        <v>DESARROLLO INSTITUCIONAL</v>
      </c>
    </row>
    <row r="76" spans="1:15" ht="264">
      <c r="A76" s="275" t="s">
        <v>542</v>
      </c>
      <c r="B76" s="266" t="s">
        <v>577</v>
      </c>
      <c r="C76" s="200" t="s">
        <v>578</v>
      </c>
      <c r="D76" s="200" t="s">
        <v>579</v>
      </c>
      <c r="E76" s="205" t="s">
        <v>171</v>
      </c>
      <c r="F76" s="200" t="s">
        <v>580</v>
      </c>
      <c r="G76" s="200">
        <v>67</v>
      </c>
      <c r="H76" s="200">
        <v>12</v>
      </c>
      <c r="I76" s="200"/>
      <c r="J76" s="200">
        <v>125</v>
      </c>
      <c r="K76" s="200"/>
      <c r="L76" s="200" t="s">
        <v>581</v>
      </c>
      <c r="M76" s="201" t="s">
        <v>582</v>
      </c>
      <c r="N76" s="209" t="s">
        <v>583</v>
      </c>
      <c r="O76" t="str">
        <f t="shared" si="1"/>
        <v>GESTIÓN, TRANSFERENCIA O APLICACIÓN DEL CONOCIMIENTO</v>
      </c>
    </row>
    <row r="77" spans="1:15" ht="214.5">
      <c r="A77" s="275" t="s">
        <v>542</v>
      </c>
      <c r="B77" s="266" t="s">
        <v>577</v>
      </c>
      <c r="C77" s="203" t="s">
        <v>584</v>
      </c>
      <c r="D77" s="204" t="s">
        <v>585</v>
      </c>
      <c r="E77" s="205" t="s">
        <v>171</v>
      </c>
      <c r="F77" s="203" t="s">
        <v>586</v>
      </c>
      <c r="G77" s="203">
        <v>4243</v>
      </c>
      <c r="H77" s="203">
        <v>1000</v>
      </c>
      <c r="I77" s="203"/>
      <c r="J77" s="203">
        <v>200</v>
      </c>
      <c r="K77" s="203"/>
      <c r="L77" s="203" t="s">
        <v>587</v>
      </c>
      <c r="M77" s="203"/>
      <c r="N77" s="200" t="s">
        <v>583</v>
      </c>
      <c r="O77" t="str">
        <f t="shared" si="1"/>
        <v>GESTIÓN, TRANSFERENCIA O APLICACIÓN DEL CONOCIMIENTO</v>
      </c>
    </row>
    <row r="78" spans="1:15" ht="132">
      <c r="A78" s="275" t="s">
        <v>542</v>
      </c>
      <c r="B78" s="267" t="s">
        <v>588</v>
      </c>
      <c r="C78" s="209" t="s">
        <v>589</v>
      </c>
      <c r="D78" s="209" t="s">
        <v>590</v>
      </c>
      <c r="E78" s="213" t="s">
        <v>182</v>
      </c>
      <c r="F78" s="209" t="s">
        <v>591</v>
      </c>
      <c r="G78" s="209">
        <v>68</v>
      </c>
      <c r="H78" s="209">
        <v>68</v>
      </c>
      <c r="I78" s="209"/>
      <c r="J78" s="209">
        <v>70</v>
      </c>
      <c r="K78" s="209"/>
      <c r="L78" s="209" t="s">
        <v>592</v>
      </c>
      <c r="M78" s="209" t="s">
        <v>593</v>
      </c>
      <c r="N78" s="214" t="s">
        <v>594</v>
      </c>
      <c r="O78" t="str">
        <f t="shared" si="1"/>
        <v>Generación de desarrollo social y cultural a través de la extensión</v>
      </c>
    </row>
    <row r="79" spans="1:15" ht="132">
      <c r="A79" s="275" t="s">
        <v>542</v>
      </c>
      <c r="B79" s="267" t="s">
        <v>588</v>
      </c>
      <c r="C79" s="209" t="s">
        <v>595</v>
      </c>
      <c r="D79" s="209" t="s">
        <v>596</v>
      </c>
      <c r="E79" s="213" t="s">
        <v>182</v>
      </c>
      <c r="F79" s="209" t="s">
        <v>597</v>
      </c>
      <c r="G79" s="209" t="s">
        <v>764</v>
      </c>
      <c r="H79" s="209">
        <v>610</v>
      </c>
      <c r="I79" s="209"/>
      <c r="J79" s="209" t="s">
        <v>764</v>
      </c>
      <c r="K79" s="209"/>
      <c r="L79" s="213" t="s">
        <v>598</v>
      </c>
      <c r="M79" s="213" t="s">
        <v>599</v>
      </c>
      <c r="N79" s="214" t="s">
        <v>594</v>
      </c>
      <c r="O79" t="str">
        <f t="shared" si="1"/>
        <v>Generación de desarrollo social y cultural a través de la extensión</v>
      </c>
    </row>
    <row r="80" spans="1:15" ht="132">
      <c r="A80" s="275" t="s">
        <v>542</v>
      </c>
      <c r="B80" s="267" t="s">
        <v>588</v>
      </c>
      <c r="C80" s="209" t="s">
        <v>600</v>
      </c>
      <c r="D80" s="209" t="s">
        <v>601</v>
      </c>
      <c r="E80" s="213" t="s">
        <v>182</v>
      </c>
      <c r="F80" s="215" t="s">
        <v>602</v>
      </c>
      <c r="G80" s="209" t="s">
        <v>764</v>
      </c>
      <c r="H80" s="209">
        <v>155</v>
      </c>
      <c r="I80" s="209"/>
      <c r="J80" s="209" t="s">
        <v>764</v>
      </c>
      <c r="K80" s="209"/>
      <c r="L80" s="213" t="s">
        <v>603</v>
      </c>
      <c r="M80" s="213" t="s">
        <v>604</v>
      </c>
      <c r="N80" s="214" t="s">
        <v>594</v>
      </c>
      <c r="O80" t="str">
        <f t="shared" si="1"/>
        <v>Generación de desarrollo social y cultural a través de la extensión</v>
      </c>
    </row>
    <row r="81" spans="1:15" ht="66">
      <c r="A81" s="275" t="s">
        <v>542</v>
      </c>
      <c r="B81" s="267" t="s">
        <v>588</v>
      </c>
      <c r="C81" s="209" t="s">
        <v>103</v>
      </c>
      <c r="D81" s="209" t="s">
        <v>605</v>
      </c>
      <c r="E81" s="213" t="s">
        <v>182</v>
      </c>
      <c r="F81" s="209" t="s">
        <v>606</v>
      </c>
      <c r="G81" s="209" t="s">
        <v>764</v>
      </c>
      <c r="H81" s="209">
        <v>1800</v>
      </c>
      <c r="I81" s="209"/>
      <c r="J81" s="209" t="s">
        <v>764</v>
      </c>
      <c r="K81" s="209"/>
      <c r="L81" s="213" t="s">
        <v>607</v>
      </c>
      <c r="M81" s="213" t="s">
        <v>608</v>
      </c>
      <c r="N81" s="213" t="s">
        <v>609</v>
      </c>
      <c r="O81" t="str">
        <f t="shared" si="1"/>
        <v>Generación de desarrollo social y cultural a través de la extensión</v>
      </c>
    </row>
    <row r="82" spans="1:15" ht="66">
      <c r="A82" s="275" t="s">
        <v>542</v>
      </c>
      <c r="B82" s="267" t="s">
        <v>588</v>
      </c>
      <c r="C82" s="209" t="s">
        <v>610</v>
      </c>
      <c r="D82" s="209" t="s">
        <v>611</v>
      </c>
      <c r="E82" s="213" t="s">
        <v>182</v>
      </c>
      <c r="F82" s="209" t="s">
        <v>612</v>
      </c>
      <c r="G82" s="209" t="s">
        <v>764</v>
      </c>
      <c r="H82" s="209">
        <v>20</v>
      </c>
      <c r="I82" s="209"/>
      <c r="J82" s="209" t="s">
        <v>764</v>
      </c>
      <c r="K82" s="209"/>
      <c r="L82" s="213" t="s">
        <v>613</v>
      </c>
      <c r="M82" s="209" t="s">
        <v>614</v>
      </c>
      <c r="N82" s="213" t="s">
        <v>609</v>
      </c>
      <c r="O82" t="str">
        <f t="shared" si="1"/>
        <v>Generación de desarrollo social y cultural a través de la extensión</v>
      </c>
    </row>
    <row r="83" spans="1:15" ht="165">
      <c r="A83" s="276" t="s">
        <v>615</v>
      </c>
      <c r="B83" s="268" t="s">
        <v>616</v>
      </c>
      <c r="C83" s="216" t="s">
        <v>617</v>
      </c>
      <c r="D83" s="217" t="s">
        <v>618</v>
      </c>
      <c r="E83" s="216" t="s">
        <v>2</v>
      </c>
      <c r="F83" s="216" t="s">
        <v>619</v>
      </c>
      <c r="G83" s="218">
        <v>0.1</v>
      </c>
      <c r="H83" s="219">
        <v>0.1</v>
      </c>
      <c r="I83" s="219"/>
      <c r="J83" s="219">
        <v>0.2</v>
      </c>
      <c r="K83" s="219"/>
      <c r="L83" s="219" t="s">
        <v>620</v>
      </c>
      <c r="M83" s="216" t="s">
        <v>621</v>
      </c>
      <c r="N83" s="216" t="s">
        <v>622</v>
      </c>
      <c r="O83" t="str">
        <f t="shared" si="1"/>
        <v>Nivel de internacionalización</v>
      </c>
    </row>
    <row r="84" spans="1:15" ht="66">
      <c r="A84" s="276" t="s">
        <v>615</v>
      </c>
      <c r="B84" s="268" t="s">
        <v>616</v>
      </c>
      <c r="C84" s="216" t="s">
        <v>623</v>
      </c>
      <c r="D84" s="217" t="s">
        <v>624</v>
      </c>
      <c r="E84" s="216" t="s">
        <v>2</v>
      </c>
      <c r="F84" s="216" t="s">
        <v>625</v>
      </c>
      <c r="G84" s="218">
        <v>0.372</v>
      </c>
      <c r="H84" s="220">
        <v>0.4</v>
      </c>
      <c r="I84" s="220"/>
      <c r="J84" s="220">
        <v>0.5</v>
      </c>
      <c r="K84" s="220"/>
      <c r="L84" s="219" t="s">
        <v>626</v>
      </c>
      <c r="M84" s="216" t="s">
        <v>621</v>
      </c>
      <c r="N84" s="216" t="s">
        <v>622</v>
      </c>
      <c r="O84" t="str">
        <f t="shared" si="1"/>
        <v>Nivel de internacionalización</v>
      </c>
    </row>
    <row r="85" spans="1:15" ht="49.5">
      <c r="A85" s="276" t="s">
        <v>615</v>
      </c>
      <c r="B85" s="268" t="s">
        <v>616</v>
      </c>
      <c r="C85" s="216" t="s">
        <v>627</v>
      </c>
      <c r="D85" s="217" t="s">
        <v>628</v>
      </c>
      <c r="E85" s="216" t="s">
        <v>2</v>
      </c>
      <c r="F85" s="216" t="s">
        <v>629</v>
      </c>
      <c r="G85" s="219">
        <v>0.18</v>
      </c>
      <c r="H85" s="221">
        <v>0.19</v>
      </c>
      <c r="I85" s="221"/>
      <c r="J85" s="221">
        <v>0.34</v>
      </c>
      <c r="K85" s="221"/>
      <c r="L85" s="219" t="s">
        <v>630</v>
      </c>
      <c r="M85" s="216" t="s">
        <v>621</v>
      </c>
      <c r="N85" s="216" t="s">
        <v>631</v>
      </c>
      <c r="O85" t="str">
        <f t="shared" si="1"/>
        <v>Nivel de internacionalización</v>
      </c>
    </row>
    <row r="86" spans="1:15" ht="49.5">
      <c r="A86" s="276" t="s">
        <v>615</v>
      </c>
      <c r="B86" s="268" t="s">
        <v>616</v>
      </c>
      <c r="C86" s="216" t="s">
        <v>632</v>
      </c>
      <c r="D86" s="217" t="s">
        <v>633</v>
      </c>
      <c r="E86" s="216" t="s">
        <v>182</v>
      </c>
      <c r="F86" s="216" t="s">
        <v>634</v>
      </c>
      <c r="G86" s="222">
        <v>12</v>
      </c>
      <c r="H86" s="222">
        <v>10</v>
      </c>
      <c r="I86" s="222"/>
      <c r="J86" s="222" t="s">
        <v>764</v>
      </c>
      <c r="K86" s="222"/>
      <c r="L86" s="219" t="s">
        <v>635</v>
      </c>
      <c r="M86" s="216" t="s">
        <v>636</v>
      </c>
      <c r="N86" s="216" t="s">
        <v>637</v>
      </c>
      <c r="O86" t="str">
        <f t="shared" si="1"/>
        <v>Nivel de internacionalización</v>
      </c>
    </row>
    <row r="87" spans="1:15" ht="49.5">
      <c r="A87" s="276" t="s">
        <v>615</v>
      </c>
      <c r="B87" s="268" t="s">
        <v>616</v>
      </c>
      <c r="C87" s="223" t="s">
        <v>638</v>
      </c>
      <c r="D87" s="223" t="s">
        <v>639</v>
      </c>
      <c r="E87" s="216" t="s">
        <v>182</v>
      </c>
      <c r="F87" s="223" t="s">
        <v>640</v>
      </c>
      <c r="G87" s="222">
        <v>36</v>
      </c>
      <c r="H87" s="224">
        <v>43</v>
      </c>
      <c r="I87" s="224"/>
      <c r="J87" s="224" t="s">
        <v>764</v>
      </c>
      <c r="K87" s="224"/>
      <c r="L87" s="219" t="s">
        <v>641</v>
      </c>
      <c r="M87" s="216" t="s">
        <v>636</v>
      </c>
      <c r="N87" s="223" t="s">
        <v>637</v>
      </c>
      <c r="O87" t="str">
        <f t="shared" si="1"/>
        <v>Nivel de internacionalización</v>
      </c>
    </row>
    <row r="88" spans="1:15" ht="82.5">
      <c r="A88" s="276" t="s">
        <v>615</v>
      </c>
      <c r="B88" s="268" t="s">
        <v>616</v>
      </c>
      <c r="C88" s="216" t="s">
        <v>642</v>
      </c>
      <c r="D88" s="217" t="s">
        <v>643</v>
      </c>
      <c r="E88" s="216" t="s">
        <v>182</v>
      </c>
      <c r="F88" s="216" t="s">
        <v>644</v>
      </c>
      <c r="G88" s="225">
        <v>77</v>
      </c>
      <c r="H88" s="225">
        <v>60</v>
      </c>
      <c r="I88" s="225"/>
      <c r="J88" s="225">
        <v>70</v>
      </c>
      <c r="K88" s="225"/>
      <c r="L88" s="219" t="s">
        <v>645</v>
      </c>
      <c r="M88" s="216" t="s">
        <v>646</v>
      </c>
      <c r="N88" s="216" t="s">
        <v>647</v>
      </c>
      <c r="O88" t="str">
        <f t="shared" si="1"/>
        <v>Nivel de internacionalización</v>
      </c>
    </row>
    <row r="89" spans="1:15" ht="66">
      <c r="A89" s="276" t="s">
        <v>615</v>
      </c>
      <c r="B89" s="268" t="s">
        <v>616</v>
      </c>
      <c r="C89" s="216" t="s">
        <v>648</v>
      </c>
      <c r="D89" s="217" t="s">
        <v>649</v>
      </c>
      <c r="E89" s="216" t="s">
        <v>650</v>
      </c>
      <c r="F89" s="216" t="s">
        <v>651</v>
      </c>
      <c r="G89" s="225">
        <v>70</v>
      </c>
      <c r="H89" s="225">
        <v>40</v>
      </c>
      <c r="I89" s="225"/>
      <c r="J89" s="225">
        <v>40</v>
      </c>
      <c r="K89" s="225"/>
      <c r="L89" s="219" t="s">
        <v>652</v>
      </c>
      <c r="M89" s="216" t="s">
        <v>653</v>
      </c>
      <c r="N89" s="216" t="s">
        <v>647</v>
      </c>
      <c r="O89" t="str">
        <f t="shared" si="1"/>
        <v>Nivel de internacionalización</v>
      </c>
    </row>
    <row r="90" spans="1:15" ht="115.5">
      <c r="A90" s="276" t="s">
        <v>615</v>
      </c>
      <c r="B90" s="268" t="s">
        <v>616</v>
      </c>
      <c r="C90" s="216" t="s">
        <v>654</v>
      </c>
      <c r="D90" s="217" t="s">
        <v>655</v>
      </c>
      <c r="E90" s="216" t="s">
        <v>2</v>
      </c>
      <c r="F90" s="216" t="s">
        <v>656</v>
      </c>
      <c r="G90" s="219">
        <v>0.89</v>
      </c>
      <c r="H90" s="226">
        <v>0.9</v>
      </c>
      <c r="I90" s="226"/>
      <c r="J90" s="226">
        <v>0.95</v>
      </c>
      <c r="K90" s="226"/>
      <c r="L90" s="219" t="s">
        <v>657</v>
      </c>
      <c r="M90" s="216" t="s">
        <v>658</v>
      </c>
      <c r="N90" s="216" t="s">
        <v>647</v>
      </c>
      <c r="O90" t="str">
        <f t="shared" si="1"/>
        <v>Nivel de internacionalización</v>
      </c>
    </row>
    <row r="91" spans="1:15" ht="132">
      <c r="A91" s="276" t="s">
        <v>615</v>
      </c>
      <c r="B91" s="268" t="s">
        <v>616</v>
      </c>
      <c r="C91" s="227" t="s">
        <v>659</v>
      </c>
      <c r="D91" s="227" t="s">
        <v>660</v>
      </c>
      <c r="E91" s="227" t="s">
        <v>182</v>
      </c>
      <c r="F91" s="227" t="s">
        <v>661</v>
      </c>
      <c r="G91" s="228">
        <v>18</v>
      </c>
      <c r="H91" s="228">
        <v>18</v>
      </c>
      <c r="I91" s="228"/>
      <c r="J91" s="228">
        <v>18</v>
      </c>
      <c r="K91" s="228"/>
      <c r="L91" s="227" t="s">
        <v>662</v>
      </c>
      <c r="M91" s="227" t="s">
        <v>663</v>
      </c>
      <c r="N91" s="216" t="s">
        <v>647</v>
      </c>
      <c r="O91" t="str">
        <f t="shared" si="1"/>
        <v>Nivel de internacionalización</v>
      </c>
    </row>
    <row r="92" spans="1:15" ht="132">
      <c r="A92" s="276" t="s">
        <v>615</v>
      </c>
      <c r="B92" s="268" t="s">
        <v>616</v>
      </c>
      <c r="C92" s="227" t="s">
        <v>664</v>
      </c>
      <c r="D92" s="227" t="s">
        <v>665</v>
      </c>
      <c r="E92" s="227" t="s">
        <v>182</v>
      </c>
      <c r="F92" s="227" t="s">
        <v>666</v>
      </c>
      <c r="G92" s="228">
        <v>204</v>
      </c>
      <c r="H92" s="228">
        <v>180</v>
      </c>
      <c r="I92" s="228"/>
      <c r="J92" s="228">
        <v>220</v>
      </c>
      <c r="K92" s="228"/>
      <c r="L92" s="227" t="s">
        <v>667</v>
      </c>
      <c r="M92" s="227" t="s">
        <v>668</v>
      </c>
      <c r="N92" s="216" t="s">
        <v>669</v>
      </c>
      <c r="O92" t="str">
        <f t="shared" si="1"/>
        <v>Nivel de internacionalización</v>
      </c>
    </row>
    <row r="93" spans="1:15" ht="132">
      <c r="A93" s="276" t="s">
        <v>615</v>
      </c>
      <c r="B93" s="268" t="s">
        <v>616</v>
      </c>
      <c r="C93" s="227" t="s">
        <v>670</v>
      </c>
      <c r="D93" s="227" t="s">
        <v>671</v>
      </c>
      <c r="E93" s="227" t="s">
        <v>182</v>
      </c>
      <c r="F93" s="227" t="s">
        <v>672</v>
      </c>
      <c r="G93" s="228">
        <v>69</v>
      </c>
      <c r="H93" s="228">
        <v>40</v>
      </c>
      <c r="I93" s="228"/>
      <c r="J93" s="228">
        <v>50</v>
      </c>
      <c r="K93" s="228"/>
      <c r="L93" s="227" t="s">
        <v>673</v>
      </c>
      <c r="M93" s="227" t="s">
        <v>674</v>
      </c>
      <c r="N93" s="216" t="s">
        <v>669</v>
      </c>
      <c r="O93" t="str">
        <f t="shared" si="1"/>
        <v>Nivel de internacionalización</v>
      </c>
    </row>
    <row r="94" spans="1:15" ht="247.5">
      <c r="A94" s="276" t="s">
        <v>615</v>
      </c>
      <c r="B94" s="268" t="s">
        <v>616</v>
      </c>
      <c r="C94" s="227" t="s">
        <v>675</v>
      </c>
      <c r="D94" s="227" t="s">
        <v>676</v>
      </c>
      <c r="E94" s="227" t="s">
        <v>182</v>
      </c>
      <c r="F94" s="227" t="s">
        <v>677</v>
      </c>
      <c r="G94" s="228">
        <v>3</v>
      </c>
      <c r="H94" s="228">
        <v>2</v>
      </c>
      <c r="I94" s="228"/>
      <c r="J94" s="228">
        <v>2</v>
      </c>
      <c r="K94" s="228"/>
      <c r="L94" s="227" t="s">
        <v>678</v>
      </c>
      <c r="M94" s="227" t="s">
        <v>679</v>
      </c>
      <c r="N94" s="216" t="s">
        <v>647</v>
      </c>
      <c r="O94" t="str">
        <f t="shared" si="1"/>
        <v>Nivel de internacionalización</v>
      </c>
    </row>
    <row r="95" spans="1:15" ht="297">
      <c r="A95" s="276" t="s">
        <v>615</v>
      </c>
      <c r="B95" s="268" t="s">
        <v>616</v>
      </c>
      <c r="C95" s="227" t="s">
        <v>680</v>
      </c>
      <c r="D95" s="227" t="s">
        <v>681</v>
      </c>
      <c r="E95" s="227" t="s">
        <v>182</v>
      </c>
      <c r="F95" s="227" t="s">
        <v>682</v>
      </c>
      <c r="G95" s="228">
        <v>3</v>
      </c>
      <c r="H95" s="228">
        <v>6</v>
      </c>
      <c r="I95" s="228"/>
      <c r="J95" s="228">
        <v>8</v>
      </c>
      <c r="K95" s="228"/>
      <c r="L95" s="227" t="s">
        <v>683</v>
      </c>
      <c r="M95" s="227" t="s">
        <v>684</v>
      </c>
      <c r="N95" s="216" t="s">
        <v>685</v>
      </c>
      <c r="O95" t="str">
        <f t="shared" si="1"/>
        <v>Nivel de internacionalización</v>
      </c>
    </row>
    <row r="96" spans="1:15" ht="132">
      <c r="A96" s="276" t="s">
        <v>615</v>
      </c>
      <c r="B96" s="268" t="s">
        <v>616</v>
      </c>
      <c r="C96" s="227" t="s">
        <v>686</v>
      </c>
      <c r="D96" s="227" t="s">
        <v>687</v>
      </c>
      <c r="E96" s="227" t="s">
        <v>182</v>
      </c>
      <c r="F96" s="227" t="s">
        <v>688</v>
      </c>
      <c r="G96" s="228">
        <v>15</v>
      </c>
      <c r="H96" s="228">
        <v>12</v>
      </c>
      <c r="I96" s="228"/>
      <c r="J96" s="228">
        <v>8</v>
      </c>
      <c r="K96" s="228"/>
      <c r="L96" s="227" t="s">
        <v>689</v>
      </c>
      <c r="M96" s="227" t="s">
        <v>690</v>
      </c>
      <c r="N96" s="216" t="s">
        <v>669</v>
      </c>
      <c r="O96" t="str">
        <f t="shared" si="1"/>
        <v>Nivel de internacionalización</v>
      </c>
    </row>
    <row r="97" spans="1:15" ht="165">
      <c r="A97" s="276" t="s">
        <v>615</v>
      </c>
      <c r="B97" s="268" t="s">
        <v>616</v>
      </c>
      <c r="C97" s="227" t="s">
        <v>691</v>
      </c>
      <c r="D97" s="227" t="s">
        <v>692</v>
      </c>
      <c r="E97" s="227" t="s">
        <v>182</v>
      </c>
      <c r="F97" s="227" t="s">
        <v>693</v>
      </c>
      <c r="G97" s="228">
        <v>20</v>
      </c>
      <c r="H97" s="228">
        <v>20</v>
      </c>
      <c r="I97" s="228"/>
      <c r="J97" s="228">
        <v>18</v>
      </c>
      <c r="K97" s="228"/>
      <c r="L97" s="227" t="s">
        <v>694</v>
      </c>
      <c r="M97" s="227" t="s">
        <v>695</v>
      </c>
      <c r="N97" s="216" t="s">
        <v>696</v>
      </c>
      <c r="O97" t="str">
        <f t="shared" si="1"/>
        <v>Nivel de internacionalización</v>
      </c>
    </row>
    <row r="98" spans="1:15" ht="66">
      <c r="A98" s="276" t="s">
        <v>615</v>
      </c>
      <c r="B98" s="229" t="s">
        <v>697</v>
      </c>
      <c r="C98" s="216" t="s">
        <v>698</v>
      </c>
      <c r="D98" s="217" t="s">
        <v>699</v>
      </c>
      <c r="E98" s="216" t="s">
        <v>2</v>
      </c>
      <c r="F98" s="216" t="s">
        <v>700</v>
      </c>
      <c r="G98" s="219">
        <v>0.28000000000000003</v>
      </c>
      <c r="H98" s="219">
        <v>0.3</v>
      </c>
      <c r="I98" s="219"/>
      <c r="J98" s="219">
        <v>0.4</v>
      </c>
      <c r="K98" s="219"/>
      <c r="L98" s="219" t="s">
        <v>701</v>
      </c>
      <c r="M98" s="216" t="s">
        <v>702</v>
      </c>
      <c r="N98" s="216" t="s">
        <v>637</v>
      </c>
      <c r="O98" t="str">
        <f t="shared" si="1"/>
        <v xml:space="preserve">Gestión de la Información </v>
      </c>
    </row>
    <row r="99" spans="1:15" ht="198">
      <c r="A99" s="277" t="s">
        <v>703</v>
      </c>
      <c r="B99" s="230" t="s">
        <v>704</v>
      </c>
      <c r="C99" s="231" t="s">
        <v>705</v>
      </c>
      <c r="D99" s="142" t="s">
        <v>706</v>
      </c>
      <c r="E99" s="146" t="s">
        <v>182</v>
      </c>
      <c r="F99" s="146" t="s">
        <v>707</v>
      </c>
      <c r="G99" s="232">
        <v>13</v>
      </c>
      <c r="H99" s="232">
        <v>13</v>
      </c>
      <c r="I99" s="232"/>
      <c r="J99" s="232">
        <v>13</v>
      </c>
      <c r="K99" s="232"/>
      <c r="L99" s="233" t="s">
        <v>708</v>
      </c>
      <c r="M99" s="231" t="s">
        <v>709</v>
      </c>
      <c r="N99" s="234" t="s">
        <v>197</v>
      </c>
      <c r="O99" t="str">
        <f t="shared" si="1"/>
        <v>Direccionamiento estratégico de los ámbitos de la Tecnología y la Producción</v>
      </c>
    </row>
    <row r="100" spans="1:15" ht="247.5">
      <c r="A100" s="277" t="s">
        <v>703</v>
      </c>
      <c r="B100" s="269" t="s">
        <v>710</v>
      </c>
      <c r="C100" s="235" t="s">
        <v>711</v>
      </c>
      <c r="D100" s="144" t="s">
        <v>712</v>
      </c>
      <c r="E100" s="236" t="s">
        <v>182</v>
      </c>
      <c r="F100" s="144" t="s">
        <v>713</v>
      </c>
      <c r="G100" s="232">
        <v>21</v>
      </c>
      <c r="H100" s="232">
        <v>19</v>
      </c>
      <c r="I100" s="232"/>
      <c r="J100" s="232">
        <v>20</v>
      </c>
      <c r="K100" s="232"/>
      <c r="L100" s="146" t="s">
        <v>714</v>
      </c>
      <c r="M100" s="146" t="s">
        <v>715</v>
      </c>
      <c r="N100" s="237" t="s">
        <v>197</v>
      </c>
      <c r="O100" t="str">
        <f t="shared" si="1"/>
        <v>Direccionamiento estratégico del ámbito del Conocimiento</v>
      </c>
    </row>
    <row r="101" spans="1:15" ht="247.5">
      <c r="A101" s="277" t="s">
        <v>703</v>
      </c>
      <c r="B101" s="269" t="s">
        <v>710</v>
      </c>
      <c r="C101" s="238" t="s">
        <v>716</v>
      </c>
      <c r="D101" s="146" t="s">
        <v>717</v>
      </c>
      <c r="E101" s="146" t="s">
        <v>182</v>
      </c>
      <c r="F101" s="239" t="s">
        <v>718</v>
      </c>
      <c r="G101" s="232">
        <v>7</v>
      </c>
      <c r="H101" s="232">
        <v>7</v>
      </c>
      <c r="I101" s="232"/>
      <c r="J101" s="232">
        <v>4</v>
      </c>
      <c r="K101" s="232"/>
      <c r="L101" s="240" t="s">
        <v>719</v>
      </c>
      <c r="M101" s="146" t="s">
        <v>720</v>
      </c>
      <c r="N101" s="237" t="s">
        <v>197</v>
      </c>
      <c r="O101" t="str">
        <f t="shared" si="1"/>
        <v>Direccionamiento estratégico del ámbito del Conocimiento</v>
      </c>
    </row>
    <row r="102" spans="1:15" ht="247.5">
      <c r="A102" s="277" t="s">
        <v>703</v>
      </c>
      <c r="B102" s="241" t="s">
        <v>721</v>
      </c>
      <c r="C102" s="142" t="s">
        <v>722</v>
      </c>
      <c r="D102" s="142" t="s">
        <v>723</v>
      </c>
      <c r="E102" s="146" t="s">
        <v>182</v>
      </c>
      <c r="F102" s="142" t="s">
        <v>724</v>
      </c>
      <c r="G102" s="232">
        <v>35</v>
      </c>
      <c r="H102" s="232">
        <v>36</v>
      </c>
      <c r="I102" s="232"/>
      <c r="J102" s="232">
        <v>35</v>
      </c>
      <c r="K102" s="232"/>
      <c r="L102" s="146" t="s">
        <v>725</v>
      </c>
      <c r="M102" s="146" t="s">
        <v>726</v>
      </c>
      <c r="N102" s="237" t="s">
        <v>197</v>
      </c>
      <c r="O102" t="str">
        <f t="shared" si="1"/>
        <v>Direccionamiento estratégico del ámbito de la sociedad, el ambiente, la cultura, la educación y la cultura de la paz</v>
      </c>
    </row>
    <row r="103" spans="1:15" ht="181.5">
      <c r="A103" s="276" t="s">
        <v>727</v>
      </c>
      <c r="B103" s="242" t="s">
        <v>728</v>
      </c>
      <c r="C103" s="243" t="s">
        <v>729</v>
      </c>
      <c r="D103" s="244" t="s">
        <v>730</v>
      </c>
      <c r="E103" s="245" t="s">
        <v>2</v>
      </c>
      <c r="F103" s="243" t="s">
        <v>731</v>
      </c>
      <c r="G103" s="246">
        <v>0.75</v>
      </c>
      <c r="H103" s="219">
        <v>0.75</v>
      </c>
      <c r="I103" s="219"/>
      <c r="J103" s="219">
        <v>0.75</v>
      </c>
      <c r="K103" s="219"/>
      <c r="L103" s="247" t="s">
        <v>732</v>
      </c>
      <c r="M103" s="247" t="s">
        <v>733</v>
      </c>
      <c r="N103" s="248" t="s">
        <v>734</v>
      </c>
      <c r="O103" t="str">
        <f t="shared" si="1"/>
        <v>Vigilancia e Inteligencia Competitiva y del entorno</v>
      </c>
    </row>
    <row r="104" spans="1:15" ht="82.5">
      <c r="A104" s="276" t="s">
        <v>727</v>
      </c>
      <c r="B104" s="270" t="s">
        <v>735</v>
      </c>
      <c r="C104" s="249" t="s">
        <v>736</v>
      </c>
      <c r="D104" s="250" t="s">
        <v>737</v>
      </c>
      <c r="E104" s="251" t="s">
        <v>171</v>
      </c>
      <c r="F104" s="249" t="s">
        <v>738</v>
      </c>
      <c r="G104" s="252">
        <v>9</v>
      </c>
      <c r="H104" s="252">
        <v>10</v>
      </c>
      <c r="I104" s="252"/>
      <c r="J104" s="252">
        <v>8</v>
      </c>
      <c r="K104" s="252"/>
      <c r="L104" s="246" t="s">
        <v>739</v>
      </c>
      <c r="M104" s="248" t="s">
        <v>740</v>
      </c>
      <c r="N104" s="972" t="s">
        <v>741</v>
      </c>
      <c r="O104" t="str">
        <f t="shared" si="1"/>
        <v>Gestión de las alianzas estrategicas</v>
      </c>
    </row>
    <row r="105" spans="1:15" ht="115.5">
      <c r="A105" s="276" t="s">
        <v>727</v>
      </c>
      <c r="B105" s="270" t="s">
        <v>735</v>
      </c>
      <c r="C105" s="249" t="s">
        <v>742</v>
      </c>
      <c r="D105" s="250" t="s">
        <v>743</v>
      </c>
      <c r="E105" s="253" t="s">
        <v>2</v>
      </c>
      <c r="F105" s="249" t="s">
        <v>744</v>
      </c>
      <c r="G105" s="252">
        <v>0.95</v>
      </c>
      <c r="H105" s="254">
        <v>0.82608695652173914</v>
      </c>
      <c r="I105" s="254"/>
      <c r="J105" s="254">
        <v>0.9</v>
      </c>
      <c r="K105" s="254"/>
      <c r="L105" s="246" t="s">
        <v>745</v>
      </c>
      <c r="M105" s="248" t="s">
        <v>746</v>
      </c>
      <c r="N105" s="973"/>
      <c r="O105" t="str">
        <f t="shared" si="1"/>
        <v>Gestión de las alianzas estrategicas</v>
      </c>
    </row>
    <row r="106" spans="1:15" ht="49.5" customHeight="1">
      <c r="A106" s="276" t="s">
        <v>727</v>
      </c>
      <c r="B106" s="271" t="s">
        <v>747</v>
      </c>
      <c r="C106" s="216" t="s">
        <v>748</v>
      </c>
      <c r="D106" s="255" t="s">
        <v>749</v>
      </c>
      <c r="E106" s="256" t="s">
        <v>171</v>
      </c>
      <c r="F106" s="216" t="s">
        <v>750</v>
      </c>
      <c r="G106" s="227">
        <v>7</v>
      </c>
      <c r="H106" s="257">
        <v>7</v>
      </c>
      <c r="I106" s="257"/>
      <c r="J106" s="257">
        <v>7</v>
      </c>
      <c r="K106" s="257"/>
      <c r="L106" s="247" t="s">
        <v>751</v>
      </c>
      <c r="M106" s="974" t="s">
        <v>752</v>
      </c>
      <c r="N106" s="972" t="s">
        <v>753</v>
      </c>
      <c r="O106" t="str">
        <f t="shared" si="1"/>
        <v xml:space="preserve"> Gestión de la sociedad en movimiento e Institucional </v>
      </c>
    </row>
    <row r="107" spans="1:15" ht="231">
      <c r="A107" s="276" t="s">
        <v>727</v>
      </c>
      <c r="B107" s="271" t="s">
        <v>747</v>
      </c>
      <c r="C107" s="216" t="s">
        <v>754</v>
      </c>
      <c r="D107" s="217" t="s">
        <v>755</v>
      </c>
      <c r="E107" s="216" t="s">
        <v>171</v>
      </c>
      <c r="F107" s="216" t="s">
        <v>756</v>
      </c>
      <c r="G107" s="227">
        <v>40</v>
      </c>
      <c r="H107" s="257">
        <v>38</v>
      </c>
      <c r="I107" s="257"/>
      <c r="J107" s="257">
        <v>38</v>
      </c>
      <c r="K107" s="257"/>
      <c r="L107" s="247" t="s">
        <v>757</v>
      </c>
      <c r="M107" s="975"/>
      <c r="N107" s="973"/>
      <c r="O107" t="str">
        <f t="shared" si="1"/>
        <v xml:space="preserve"> Gestión de la sociedad en movimiento e Institucional </v>
      </c>
    </row>
  </sheetData>
  <mergeCells count="15">
    <mergeCell ref="N1:N2"/>
    <mergeCell ref="M17:M18"/>
    <mergeCell ref="A1:A2"/>
    <mergeCell ref="B1:B2"/>
    <mergeCell ref="L1:L2"/>
    <mergeCell ref="M1:M2"/>
    <mergeCell ref="C1:K1"/>
    <mergeCell ref="N104:N105"/>
    <mergeCell ref="M106:M107"/>
    <mergeCell ref="N106:N107"/>
    <mergeCell ref="N51:N56"/>
    <mergeCell ref="N22:N26"/>
    <mergeCell ref="M27:M40"/>
    <mergeCell ref="N27:N40"/>
    <mergeCell ref="N48:N50"/>
  </mergeCells>
  <conditionalFormatting sqref="M61">
    <cfRule type="iconSet" priority="4">
      <iconSet iconSet="3Symbols">
        <cfvo type="percent" val="0"/>
        <cfvo type="num" val="0.5"/>
        <cfvo type="num" val="0.8"/>
      </iconSet>
    </cfRule>
  </conditionalFormatting>
  <conditionalFormatting sqref="M62:M65">
    <cfRule type="iconSet" priority="3">
      <iconSet iconSet="3Symbols">
        <cfvo type="percent" val="0"/>
        <cfvo type="num" val="0.5"/>
        <cfvo type="num" val="0.8"/>
      </iconSet>
    </cfRule>
  </conditionalFormatting>
  <conditionalFormatting sqref="M66:M67">
    <cfRule type="iconSet" priority="2">
      <iconSet iconSet="3Symbols">
        <cfvo type="percent" val="0"/>
        <cfvo type="num" val="0.5"/>
        <cfvo type="num" val="0.8"/>
      </iconSet>
    </cfRule>
  </conditionalFormatting>
  <conditionalFormatting sqref="M68">
    <cfRule type="iconSet" priority="1">
      <iconSet iconSet="3Symbols">
        <cfvo type="percent" val="0"/>
        <cfvo type="num" val="0.5"/>
        <cfvo type="num" val="0.8"/>
      </iconSet>
    </cfRule>
  </conditionalFormatting>
  <pageMargins left="0.7" right="0.7" top="0.75" bottom="0.75" header="0.3" footer="0.3"/>
  <drawing r:id="rId1"/>
  <legacyDrawing r:id="rId2"/>
  <oleObjects>
    <mc:AlternateContent xmlns:mc="http://schemas.openxmlformats.org/markup-compatibility/2006">
      <mc:Choice Requires="x14">
        <oleObject progId="Equation.3" shapeId="11265" r:id="rId3">
          <objectPr defaultSize="0" autoPict="0" r:id="rId4">
            <anchor moveWithCells="1">
              <from>
                <xdr:col>6</xdr:col>
                <xdr:colOff>0</xdr:colOff>
                <xdr:row>2</xdr:row>
                <xdr:rowOff>180975</xdr:rowOff>
              </from>
              <to>
                <xdr:col>6</xdr:col>
                <xdr:colOff>9525</xdr:colOff>
                <xdr:row>2</xdr:row>
                <xdr:rowOff>180975</xdr:rowOff>
              </to>
            </anchor>
          </objectPr>
        </oleObject>
      </mc:Choice>
      <mc:Fallback>
        <oleObject progId="Equation.3" shapeId="11265" r:id="rId3"/>
      </mc:Fallback>
    </mc:AlternateContent>
    <mc:AlternateContent xmlns:mc="http://schemas.openxmlformats.org/markup-compatibility/2006">
      <mc:Choice Requires="x14">
        <oleObject progId="Equation.3" shapeId="11266" r:id="rId5">
          <objectPr defaultSize="0" autoPict="0" r:id="rId6">
            <anchor moveWithCells="1">
              <from>
                <xdr:col>6</xdr:col>
                <xdr:colOff>0</xdr:colOff>
                <xdr:row>3</xdr:row>
                <xdr:rowOff>266700</xdr:rowOff>
              </from>
              <to>
                <xdr:col>6</xdr:col>
                <xdr:colOff>9525</xdr:colOff>
                <xdr:row>3</xdr:row>
                <xdr:rowOff>266700</xdr:rowOff>
              </to>
            </anchor>
          </objectPr>
        </oleObject>
      </mc:Choice>
      <mc:Fallback>
        <oleObject progId="Equation.3" shapeId="11266" r:id="rId5"/>
      </mc:Fallback>
    </mc:AlternateContent>
    <mc:AlternateContent xmlns:mc="http://schemas.openxmlformats.org/markup-compatibility/2006">
      <mc:Choice Requires="x14">
        <oleObject progId="Equation.3" shapeId="11267" r:id="rId7">
          <objectPr defaultSize="0" autoPict="0" r:id="rId8">
            <anchor moveWithCells="1">
              <from>
                <xdr:col>6</xdr:col>
                <xdr:colOff>0</xdr:colOff>
                <xdr:row>6</xdr:row>
                <xdr:rowOff>0</xdr:rowOff>
              </from>
              <to>
                <xdr:col>6</xdr:col>
                <xdr:colOff>9525</xdr:colOff>
                <xdr:row>6</xdr:row>
                <xdr:rowOff>38100</xdr:rowOff>
              </to>
            </anchor>
          </objectPr>
        </oleObject>
      </mc:Choice>
      <mc:Fallback>
        <oleObject progId="Equation.3" shapeId="11267" r:id="rId7"/>
      </mc:Fallback>
    </mc:AlternateContent>
    <mc:AlternateContent xmlns:mc="http://schemas.openxmlformats.org/markup-compatibility/2006">
      <mc:Choice Requires="x14">
        <oleObject progId="Equation.3" shapeId="11268" r:id="rId9">
          <objectPr defaultSize="0" autoPict="0" r:id="rId8">
            <anchor moveWithCells="1">
              <from>
                <xdr:col>6</xdr:col>
                <xdr:colOff>0</xdr:colOff>
                <xdr:row>4</xdr:row>
                <xdr:rowOff>142875</xdr:rowOff>
              </from>
              <to>
                <xdr:col>6</xdr:col>
                <xdr:colOff>9525</xdr:colOff>
                <xdr:row>4</xdr:row>
                <xdr:rowOff>180975</xdr:rowOff>
              </to>
            </anchor>
          </objectPr>
        </oleObject>
      </mc:Choice>
      <mc:Fallback>
        <oleObject progId="Equation.3" shapeId="11268" r:id="rId9"/>
      </mc:Fallback>
    </mc:AlternateContent>
    <mc:AlternateContent xmlns:mc="http://schemas.openxmlformats.org/markup-compatibility/2006">
      <mc:Choice Requires="x14">
        <oleObject progId="Equation.3" shapeId="11269" r:id="rId10">
          <objectPr defaultSize="0" autoPict="0" r:id="rId8">
            <anchor moveWithCells="1">
              <from>
                <xdr:col>6</xdr:col>
                <xdr:colOff>0</xdr:colOff>
                <xdr:row>5</xdr:row>
                <xdr:rowOff>0</xdr:rowOff>
              </from>
              <to>
                <xdr:col>6</xdr:col>
                <xdr:colOff>9525</xdr:colOff>
                <xdr:row>5</xdr:row>
                <xdr:rowOff>38100</xdr:rowOff>
              </to>
            </anchor>
          </objectPr>
        </oleObject>
      </mc:Choice>
      <mc:Fallback>
        <oleObject progId="Equation.3" shapeId="11269" r:id="rId10"/>
      </mc:Fallback>
    </mc:AlternateContent>
    <mc:AlternateContent xmlns:mc="http://schemas.openxmlformats.org/markup-compatibility/2006">
      <mc:Choice Requires="x14">
        <oleObject progId="Equation.3" shapeId="11270" r:id="rId11">
          <objectPr defaultSize="0" autoPict="0" r:id="rId8">
            <anchor moveWithCells="1">
              <from>
                <xdr:col>6</xdr:col>
                <xdr:colOff>0</xdr:colOff>
                <xdr:row>5</xdr:row>
                <xdr:rowOff>142875</xdr:rowOff>
              </from>
              <to>
                <xdr:col>6</xdr:col>
                <xdr:colOff>9525</xdr:colOff>
                <xdr:row>5</xdr:row>
                <xdr:rowOff>180975</xdr:rowOff>
              </to>
            </anchor>
          </objectPr>
        </oleObject>
      </mc:Choice>
      <mc:Fallback>
        <oleObject progId="Equation.3" shapeId="11270" r:id="rId11"/>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35</vt:i4>
      </vt:variant>
    </vt:vector>
  </HeadingPairs>
  <TitlesOfParts>
    <vt:vector size="47" baseType="lpstr">
      <vt:lpstr>Índice</vt:lpstr>
      <vt:lpstr>PDI-01</vt:lpstr>
      <vt:lpstr>PDI-02</vt:lpstr>
      <vt:lpstr>PDI-03</vt:lpstr>
      <vt:lpstr>PDI-04</vt:lpstr>
      <vt:lpstr>PDI-04 Ini</vt:lpstr>
      <vt:lpstr>PDI-05</vt:lpstr>
      <vt:lpstr>PDI-06</vt:lpstr>
      <vt:lpstr>PDI-07</vt:lpstr>
      <vt:lpstr>BD_Ref</vt:lpstr>
      <vt:lpstr>Ind_Obj</vt:lpstr>
      <vt:lpstr>Ind_Com</vt:lpstr>
      <vt:lpstr>'PDI-02'!Área_de_impresión</vt:lpstr>
      <vt:lpstr>CGTC</vt:lpstr>
      <vt:lpstr>CV</vt:lpstr>
      <vt:lpstr>EA</vt:lpstr>
      <vt:lpstr>FACTOR1</vt:lpstr>
      <vt:lpstr>FACTOR10</vt:lpstr>
      <vt:lpstr>FACTOR11</vt:lpstr>
      <vt:lpstr>FACTOR12</vt:lpstr>
      <vt:lpstr>FACTOR2</vt:lpstr>
      <vt:lpstr>FACTOR3</vt:lpstr>
      <vt:lpstr>FACTOR4</vt:lpstr>
      <vt:lpstr>FACTOR5</vt:lpstr>
      <vt:lpstr>FACTOR6</vt:lpstr>
      <vt:lpstr>FACTOR7</vt:lpstr>
      <vt:lpstr>FACTOR8</vt:lpstr>
      <vt:lpstr>FACTOR9</vt:lpstr>
      <vt:lpstr>FACTORES</vt:lpstr>
      <vt:lpstr>GC</vt:lpstr>
      <vt:lpstr>GSI</vt:lpstr>
      <vt:lpstr>INDCALI</vt:lpstr>
      <vt:lpstr>INDCBIE</vt:lpstr>
      <vt:lpstr>INDCCOB</vt:lpstr>
      <vt:lpstr>INDCDES</vt:lpstr>
      <vt:lpstr>INDCIMP</vt:lpstr>
      <vt:lpstr>INDCINT</vt:lpstr>
      <vt:lpstr>INDCINV</vt:lpstr>
      <vt:lpstr>INDOALI</vt:lpstr>
      <vt:lpstr>INDOBIE</vt:lpstr>
      <vt:lpstr>INDOCOB</vt:lpstr>
      <vt:lpstr>INDODES</vt:lpstr>
      <vt:lpstr>INDOIMP</vt:lpstr>
      <vt:lpstr>INDOINT</vt:lpstr>
      <vt:lpstr>INDOINV</vt:lpstr>
      <vt:lpstr>MACROPROCESOS</vt:lpstr>
      <vt:lpstr>OBJPDI</vt:lpstr>
    </vt:vector>
  </TitlesOfParts>
  <Company>Universidad Tecnológica de Pereira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Edicion882</dc:creator>
  <cp:lastModifiedBy>Usuario UTP</cp:lastModifiedBy>
  <cp:lastPrinted>2012-07-13T21:41:37Z</cp:lastPrinted>
  <dcterms:created xsi:type="dcterms:W3CDTF">2011-11-24T16:12:35Z</dcterms:created>
  <dcterms:modified xsi:type="dcterms:W3CDTF">2025-03-25T20:34:50Z</dcterms:modified>
</cp:coreProperties>
</file>