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SI Ok\"/>
    </mc:Choice>
  </mc:AlternateContent>
  <bookViews>
    <workbookView xWindow="0" yWindow="0" windowWidth="28125" windowHeight="12270"/>
  </bookViews>
  <sheets>
    <sheet name="Índice" sheetId="1" r:id="rId1"/>
    <sheet name="PDI-01" sheetId="2" r:id="rId2"/>
    <sheet name="PDI-02" sheetId="3" r:id="rId3"/>
    <sheet name="PDI-03" sheetId="4" r:id="rId4"/>
    <sheet name="PDI-04" sheetId="13" r:id="rId5"/>
    <sheet name="PDI-04 Ini" sheetId="5" state="hidden" r:id="rId6"/>
    <sheet name="PDI-05" sheetId="6" r:id="rId7"/>
    <sheet name="PDI-06" sheetId="7" r:id="rId8"/>
    <sheet name="PDI-07" sheetId="12" r:id="rId9"/>
    <sheet name="BD_Ref" sheetId="9" state="hidden" r:id="rId10"/>
    <sheet name="Ind_Obj" sheetId="10" state="hidden" r:id="rId11"/>
    <sheet name="Ind_Com" sheetId="11" state="hidden" r:id="rId12"/>
  </sheets>
  <externalReferences>
    <externalReference r:id="rId13"/>
    <externalReference r:id="rId14"/>
    <externalReference r:id="rId15"/>
  </externalReferences>
  <definedNames>
    <definedName name="CGTC">BD_Ref!$C$64:$C$66</definedName>
    <definedName name="CV">BD_Ref!$C$76:$C$79</definedName>
    <definedName name="DEPEND">[1]Listados!$N$3:$N$27</definedName>
    <definedName name="DEPENDENCIAS">#REF!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#REF!</definedName>
    <definedName name="RESPONSABLES">#REF!</definedName>
  </definedNames>
  <calcPr calcId="162913"/>
</workbook>
</file>

<file path=xl/calcChain.xml><?xml version="1.0" encoding="utf-8"?>
<calcChain xmlns="http://schemas.openxmlformats.org/spreadsheetml/2006/main">
  <c r="C184" i="13" l="1"/>
  <c r="C188" i="13" s="1"/>
  <c r="C169" i="13"/>
  <c r="C173" i="13" s="1"/>
  <c r="C154" i="13"/>
  <c r="C158" i="13" s="1"/>
  <c r="C139" i="13"/>
  <c r="C143" i="13" s="1"/>
  <c r="E197" i="13" s="1"/>
  <c r="E201" i="13" s="1"/>
  <c r="C124" i="13"/>
  <c r="C128" i="13" s="1"/>
  <c r="D197" i="13" s="1"/>
  <c r="D201" i="13" s="1"/>
  <c r="C110" i="13"/>
  <c r="C114" i="13" s="1"/>
  <c r="C197" i="13" s="1"/>
  <c r="D188" i="13"/>
  <c r="D173" i="13"/>
  <c r="D158" i="13"/>
  <c r="D143" i="13"/>
  <c r="D128" i="13"/>
  <c r="D114" i="13"/>
  <c r="J100" i="13"/>
  <c r="I100" i="13"/>
  <c r="H100" i="13"/>
  <c r="G100" i="13"/>
  <c r="F100" i="13"/>
  <c r="E100" i="13"/>
  <c r="K100" i="13" s="1"/>
  <c r="K99" i="13"/>
  <c r="K98" i="13"/>
  <c r="K97" i="13"/>
  <c r="B97" i="13"/>
  <c r="B98" i="13" s="1"/>
  <c r="B99" i="13" s="1"/>
  <c r="K96" i="13"/>
  <c r="B96" i="13"/>
  <c r="K95" i="13"/>
  <c r="K94" i="13"/>
  <c r="K93" i="13"/>
  <c r="K92" i="13"/>
  <c r="K91" i="13"/>
  <c r="B90" i="13"/>
  <c r="J83" i="13"/>
  <c r="I83" i="13"/>
  <c r="H83" i="13"/>
  <c r="G83" i="13"/>
  <c r="F83" i="13"/>
  <c r="E83" i="13"/>
  <c r="K82" i="13"/>
  <c r="K81" i="13"/>
  <c r="K80" i="13"/>
  <c r="B80" i="13"/>
  <c r="B81" i="13" s="1"/>
  <c r="B82" i="13" s="1"/>
  <c r="K79" i="13"/>
  <c r="B79" i="13"/>
  <c r="K78" i="13"/>
  <c r="K77" i="13"/>
  <c r="K76" i="13"/>
  <c r="K75" i="13"/>
  <c r="K74" i="13"/>
  <c r="K83" i="13" s="1"/>
  <c r="B73" i="13"/>
  <c r="J68" i="13"/>
  <c r="I68" i="13"/>
  <c r="H68" i="13"/>
  <c r="G68" i="13"/>
  <c r="F68" i="13"/>
  <c r="E68" i="13"/>
  <c r="K67" i="13"/>
  <c r="K66" i="13"/>
  <c r="K65" i="13"/>
  <c r="K64" i="13"/>
  <c r="B64" i="13"/>
  <c r="B65" i="13" s="1"/>
  <c r="B66" i="13" s="1"/>
  <c r="B67" i="13" s="1"/>
  <c r="K63" i="13"/>
  <c r="K62" i="13"/>
  <c r="K61" i="13"/>
  <c r="K60" i="13"/>
  <c r="K68" i="13" s="1"/>
  <c r="K59" i="13"/>
  <c r="B58" i="13"/>
  <c r="J54" i="13"/>
  <c r="I54" i="13"/>
  <c r="H54" i="13"/>
  <c r="G54" i="13"/>
  <c r="F54" i="13"/>
  <c r="E54" i="13"/>
  <c r="K53" i="13"/>
  <c r="K52" i="13"/>
  <c r="K51" i="13"/>
  <c r="K50" i="13"/>
  <c r="K49" i="13"/>
  <c r="K48" i="13"/>
  <c r="K47" i="13"/>
  <c r="K46" i="13"/>
  <c r="K45" i="13"/>
  <c r="K54" i="13" s="1"/>
  <c r="B44" i="13"/>
  <c r="J39" i="13"/>
  <c r="I39" i="13"/>
  <c r="H39" i="13"/>
  <c r="G39" i="13"/>
  <c r="F39" i="13"/>
  <c r="E39" i="13"/>
  <c r="K38" i="13"/>
  <c r="K37" i="13"/>
  <c r="K36" i="13"/>
  <c r="K35" i="13"/>
  <c r="K34" i="13"/>
  <c r="K33" i="13"/>
  <c r="K32" i="13"/>
  <c r="K31" i="13"/>
  <c r="K30" i="13"/>
  <c r="K39" i="13" s="1"/>
  <c r="B29" i="13"/>
  <c r="D144" i="13" l="1"/>
  <c r="J197" i="13"/>
  <c r="J201" i="13" s="1"/>
  <c r="H197" i="13"/>
  <c r="H201" i="13" s="1"/>
  <c r="D189" i="13"/>
  <c r="F197" i="13"/>
  <c r="F201" i="13" s="1"/>
  <c r="D159" i="13"/>
  <c r="D129" i="13"/>
  <c r="C201" i="13"/>
  <c r="G197" i="13"/>
  <c r="G201" i="13" s="1"/>
  <c r="D174" i="13"/>
  <c r="D115" i="13"/>
  <c r="E110" i="13"/>
  <c r="E114" i="13" s="1"/>
  <c r="E115" i="13" s="1"/>
  <c r="E124" i="13"/>
  <c r="E128" i="13" s="1"/>
  <c r="E129" i="13" s="1"/>
  <c r="E139" i="13"/>
  <c r="E143" i="13" s="1"/>
  <c r="E144" i="13" s="1"/>
  <c r="C145" i="13" s="1"/>
  <c r="E154" i="13"/>
  <c r="E158" i="13" s="1"/>
  <c r="E159" i="13" s="1"/>
  <c r="E169" i="13"/>
  <c r="E173" i="13" s="1"/>
  <c r="E174" i="13" s="1"/>
  <c r="E184" i="13"/>
  <c r="E188" i="13" s="1"/>
  <c r="E189" i="13" s="1"/>
  <c r="D200" i="4"/>
  <c r="D192" i="4"/>
  <c r="D186" i="4"/>
  <c r="D178" i="4"/>
  <c r="I197" i="13" l="1"/>
  <c r="C130" i="13"/>
  <c r="C160" i="13"/>
  <c r="C116" i="13"/>
  <c r="C175" i="13"/>
  <c r="C190" i="13"/>
  <c r="D170" i="4"/>
  <c r="D160" i="4"/>
  <c r="D152" i="4"/>
  <c r="K197" i="13" l="1"/>
  <c r="K201" i="13" s="1"/>
  <c r="I201" i="13"/>
  <c r="J202" i="13" s="1"/>
  <c r="D144" i="4"/>
  <c r="D134" i="4"/>
  <c r="D126" i="4"/>
  <c r="K202" i="13" l="1"/>
  <c r="I203" i="13" s="1"/>
  <c r="D118" i="4"/>
  <c r="D107" i="4"/>
  <c r="D99" i="4"/>
  <c r="D91" i="4" l="1"/>
  <c r="D80" i="4" l="1"/>
  <c r="D71" i="4"/>
  <c r="I28" i="4" l="1"/>
  <c r="D38" i="4" l="1"/>
  <c r="D41" i="4" s="1"/>
  <c r="AB72" i="5" l="1"/>
  <c r="D70" i="5"/>
  <c r="E17" i="4"/>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H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D13" i="7"/>
  <c r="D11" i="7"/>
  <c r="D9" i="7"/>
  <c r="D13" i="6"/>
  <c r="D11" i="6"/>
  <c r="D9" i="6"/>
  <c r="O350" i="5"/>
  <c r="N350" i="5"/>
  <c r="M350" i="5"/>
  <c r="L350" i="5"/>
  <c r="K350" i="5"/>
  <c r="J350" i="5"/>
  <c r="I350" i="5"/>
  <c r="D342" i="5"/>
  <c r="O339" i="5"/>
  <c r="N339" i="5"/>
  <c r="M339" i="5"/>
  <c r="L339" i="5"/>
  <c r="K339" i="5"/>
  <c r="J339" i="5"/>
  <c r="I339" i="5"/>
  <c r="D331" i="5"/>
  <c r="O328" i="5"/>
  <c r="N328" i="5"/>
  <c r="M328" i="5"/>
  <c r="L328" i="5"/>
  <c r="K328" i="5"/>
  <c r="J328" i="5"/>
  <c r="I328" i="5"/>
  <c r="G328" i="5"/>
  <c r="D320" i="5"/>
  <c r="R315" i="5"/>
  <c r="Q315" i="5"/>
  <c r="P315" i="5"/>
  <c r="O315" i="5"/>
  <c r="N315" i="5"/>
  <c r="M315" i="5"/>
  <c r="L315" i="5"/>
  <c r="R314" i="5"/>
  <c r="Q314" i="5"/>
  <c r="P314" i="5"/>
  <c r="O314" i="5"/>
  <c r="N314" i="5"/>
  <c r="M314" i="5"/>
  <c r="L314" i="5"/>
  <c r="R313" i="5"/>
  <c r="Q313" i="5"/>
  <c r="P313" i="5"/>
  <c r="O313" i="5"/>
  <c r="N313" i="5"/>
  <c r="M313" i="5"/>
  <c r="L313" i="5"/>
  <c r="R312" i="5"/>
  <c r="Q312" i="5"/>
  <c r="P312" i="5"/>
  <c r="O312" i="5"/>
  <c r="N312" i="5"/>
  <c r="M312" i="5"/>
  <c r="L312" i="5"/>
  <c r="R311" i="5"/>
  <c r="Q311" i="5"/>
  <c r="P311" i="5"/>
  <c r="O311" i="5"/>
  <c r="N311" i="5"/>
  <c r="M311" i="5"/>
  <c r="L311" i="5"/>
  <c r="B295" i="5"/>
  <c r="B296" i="5" s="1"/>
  <c r="B297" i="5" s="1"/>
  <c r="B298" i="5" s="1"/>
  <c r="B299" i="5" s="1"/>
  <c r="B300" i="5" s="1"/>
  <c r="B301" i="5" s="1"/>
  <c r="B302" i="5" s="1"/>
  <c r="B303" i="5" s="1"/>
  <c r="B289" i="5"/>
  <c r="B276" i="5"/>
  <c r="B277" i="5" s="1"/>
  <c r="B278" i="5" s="1"/>
  <c r="B279" i="5" s="1"/>
  <c r="B280" i="5" s="1"/>
  <c r="B281" i="5" s="1"/>
  <c r="B282" i="5" s="1"/>
  <c r="B283" i="5" s="1"/>
  <c r="B284" i="5" s="1"/>
  <c r="B270" i="5"/>
  <c r="B257" i="5"/>
  <c r="B258" i="5" s="1"/>
  <c r="B259" i="5" s="1"/>
  <c r="B260" i="5" s="1"/>
  <c r="B261" i="5" s="1"/>
  <c r="B262" i="5" s="1"/>
  <c r="B263" i="5" s="1"/>
  <c r="B264" i="5" s="1"/>
  <c r="B265" i="5" s="1"/>
  <c r="B251" i="5"/>
  <c r="B238" i="5"/>
  <c r="B239" i="5" s="1"/>
  <c r="B240" i="5" s="1"/>
  <c r="B241" i="5" s="1"/>
  <c r="B242" i="5" s="1"/>
  <c r="B243" i="5" s="1"/>
  <c r="B244" i="5" s="1"/>
  <c r="B245" i="5" s="1"/>
  <c r="B246" i="5" s="1"/>
  <c r="B232" i="5"/>
  <c r="B219" i="5"/>
  <c r="B220" i="5" s="1"/>
  <c r="B221" i="5" s="1"/>
  <c r="B222" i="5" s="1"/>
  <c r="B223" i="5" s="1"/>
  <c r="B224" i="5" s="1"/>
  <c r="B225" i="5" s="1"/>
  <c r="B226" i="5" s="1"/>
  <c r="B227" i="5" s="1"/>
  <c r="B213"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AH161" i="5"/>
  <c r="AH152" i="5"/>
  <c r="AK135" i="5"/>
  <c r="AJ135" i="5"/>
  <c r="AI135" i="5"/>
  <c r="AH135" i="5"/>
  <c r="AG135" i="5"/>
  <c r="AF135" i="5"/>
  <c r="AE135" i="5"/>
  <c r="AD135" i="5"/>
  <c r="AC135" i="5"/>
  <c r="AB135" i="5"/>
  <c r="AA135" i="5"/>
  <c r="Z135" i="5"/>
  <c r="Y135" i="5"/>
  <c r="X135" i="5"/>
  <c r="W135" i="5"/>
  <c r="V135" i="5"/>
  <c r="U135" i="5"/>
  <c r="T135" i="5"/>
  <c r="S135" i="5"/>
  <c r="R135" i="5"/>
  <c r="Q135" i="5"/>
  <c r="P135" i="5"/>
  <c r="O135" i="5"/>
  <c r="N135" i="5"/>
  <c r="M135" i="5"/>
  <c r="L135" i="5"/>
  <c r="K135" i="5"/>
  <c r="J135" i="5"/>
  <c r="I135" i="5"/>
  <c r="H135" i="5"/>
  <c r="G135" i="5"/>
  <c r="F135" i="5"/>
  <c r="E135" i="5"/>
  <c r="D135" i="5"/>
  <c r="AG133" i="5"/>
  <c r="AF133" i="5"/>
  <c r="AG132" i="5"/>
  <c r="AF132" i="5"/>
  <c r="AG131" i="5"/>
  <c r="AF131" i="5"/>
  <c r="AG130" i="5"/>
  <c r="AF130" i="5"/>
  <c r="AG129" i="5"/>
  <c r="AF129" i="5"/>
  <c r="AG128" i="5"/>
  <c r="AF128" i="5"/>
  <c r="AG127" i="5"/>
  <c r="AF127" i="5"/>
  <c r="AG126" i="5"/>
  <c r="AF126" i="5"/>
  <c r="AG125" i="5"/>
  <c r="AF125" i="5"/>
  <c r="AG124" i="5"/>
  <c r="AF124" i="5"/>
  <c r="AG123" i="5"/>
  <c r="AF123" i="5"/>
  <c r="AG122" i="5"/>
  <c r="AF122" i="5"/>
  <c r="AG121" i="5"/>
  <c r="AF121" i="5"/>
  <c r="AG120" i="5"/>
  <c r="AF120" i="5"/>
  <c r="AG119" i="5"/>
  <c r="AF119" i="5"/>
  <c r="AG118" i="5"/>
  <c r="AF118" i="5"/>
  <c r="AG117" i="5"/>
  <c r="AF117" i="5"/>
  <c r="AG116" i="5"/>
  <c r="AF116" i="5"/>
  <c r="AG115" i="5"/>
  <c r="AF115" i="5"/>
  <c r="AG114" i="5"/>
  <c r="AF114"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AF113" i="5" s="1"/>
  <c r="AF134" i="5" s="1"/>
  <c r="C113" i="5"/>
  <c r="C187" i="5" s="1"/>
  <c r="C112" i="5"/>
  <c r="AG111" i="5"/>
  <c r="AF111" i="5"/>
  <c r="AG110" i="5"/>
  <c r="AF110" i="5"/>
  <c r="AG109" i="5"/>
  <c r="AF109" i="5"/>
  <c r="AG108" i="5"/>
  <c r="AF108" i="5"/>
  <c r="AG107" i="5"/>
  <c r="AF107" i="5"/>
  <c r="AG106" i="5"/>
  <c r="AF106" i="5"/>
  <c r="AG105" i="5"/>
  <c r="AF105" i="5"/>
  <c r="AG104" i="5"/>
  <c r="AF104" i="5"/>
  <c r="AG103" i="5"/>
  <c r="AF103" i="5"/>
  <c r="AG102" i="5"/>
  <c r="AF102" i="5"/>
  <c r="AG101" i="5"/>
  <c r="AF101" i="5"/>
  <c r="AG100" i="5"/>
  <c r="AF100" i="5"/>
  <c r="AG99" i="5"/>
  <c r="AF99" i="5"/>
  <c r="AG98" i="5"/>
  <c r="AF98" i="5"/>
  <c r="AG97" i="5"/>
  <c r="AF97" i="5"/>
  <c r="AG96" i="5"/>
  <c r="AF96" i="5"/>
  <c r="AG95" i="5"/>
  <c r="AF95" i="5"/>
  <c r="AG94" i="5"/>
  <c r="AF94" i="5"/>
  <c r="AG93" i="5"/>
  <c r="AF93" i="5"/>
  <c r="AG92" i="5"/>
  <c r="AF92"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C150" i="5" s="1"/>
  <c r="AG89" i="5"/>
  <c r="AF89" i="5"/>
  <c r="AG88" i="5"/>
  <c r="AF88" i="5"/>
  <c r="AG87" i="5"/>
  <c r="AF87" i="5"/>
  <c r="AG86" i="5"/>
  <c r="AF86" i="5"/>
  <c r="AG85" i="5"/>
  <c r="AF85" i="5"/>
  <c r="AG84" i="5"/>
  <c r="AF84" i="5"/>
  <c r="AG83" i="5"/>
  <c r="AF83" i="5"/>
  <c r="AG82" i="5"/>
  <c r="AF82" i="5"/>
  <c r="AG81" i="5"/>
  <c r="AF81" i="5"/>
  <c r="AG80" i="5"/>
  <c r="AF80" i="5"/>
  <c r="AG79" i="5"/>
  <c r="AF79" i="5"/>
  <c r="AG78" i="5"/>
  <c r="AF78" i="5"/>
  <c r="AG77" i="5"/>
  <c r="AF77" i="5"/>
  <c r="AG76" i="5"/>
  <c r="AF76" i="5"/>
  <c r="AG75" i="5"/>
  <c r="AF75" i="5"/>
  <c r="AG74" i="5"/>
  <c r="AF74" i="5"/>
  <c r="AG73" i="5"/>
  <c r="AF73" i="5"/>
  <c r="AG72" i="5"/>
  <c r="AF72" i="5"/>
  <c r="AG71" i="5"/>
  <c r="AF71" i="5"/>
  <c r="AG70" i="5"/>
  <c r="AF70"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C140" i="5" s="1"/>
  <c r="C68" i="5"/>
  <c r="AG67" i="5"/>
  <c r="AF67" i="5"/>
  <c r="AG66" i="5"/>
  <c r="AF66" i="5"/>
  <c r="AG65" i="5"/>
  <c r="AF65" i="5"/>
  <c r="AG64" i="5"/>
  <c r="AF64" i="5"/>
  <c r="AG63" i="5"/>
  <c r="AF63" i="5"/>
  <c r="AG62" i="5"/>
  <c r="AF62" i="5"/>
  <c r="AG61" i="5"/>
  <c r="AF61" i="5"/>
  <c r="AG60" i="5"/>
  <c r="AF60" i="5"/>
  <c r="AG59" i="5"/>
  <c r="AF59" i="5"/>
  <c r="AG58" i="5"/>
  <c r="AF58" i="5"/>
  <c r="AG57" i="5"/>
  <c r="AF57" i="5"/>
  <c r="AG56" i="5"/>
  <c r="AF56" i="5"/>
  <c r="AG55" i="5"/>
  <c r="AF55" i="5"/>
  <c r="AG54" i="5"/>
  <c r="AF54" i="5"/>
  <c r="AG53" i="5"/>
  <c r="AF53" i="5"/>
  <c r="AG52" i="5"/>
  <c r="AF52" i="5"/>
  <c r="AG51" i="5"/>
  <c r="AF51" i="5"/>
  <c r="AG50" i="5"/>
  <c r="AF50" i="5"/>
  <c r="AG49" i="5"/>
  <c r="AF49" i="5"/>
  <c r="AG48" i="5"/>
  <c r="AF48"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C139" i="5" s="1"/>
  <c r="AG45" i="5"/>
  <c r="AF45" i="5"/>
  <c r="AG44" i="5"/>
  <c r="AF44" i="5"/>
  <c r="AG43" i="5"/>
  <c r="AF43" i="5"/>
  <c r="AG42" i="5"/>
  <c r="AF42" i="5"/>
  <c r="AG41" i="5"/>
  <c r="AF41" i="5"/>
  <c r="AG40" i="5"/>
  <c r="AF40" i="5"/>
  <c r="AG39" i="5"/>
  <c r="AF39" i="5"/>
  <c r="AG38" i="5"/>
  <c r="AF38" i="5"/>
  <c r="AG37" i="5"/>
  <c r="AF37" i="5"/>
  <c r="AG36" i="5"/>
  <c r="AF36" i="5"/>
  <c r="AG35" i="5"/>
  <c r="AF35" i="5"/>
  <c r="AG34" i="5"/>
  <c r="AF34" i="5"/>
  <c r="AG33" i="5"/>
  <c r="AF33" i="5"/>
  <c r="AG32" i="5"/>
  <c r="AF32" i="5"/>
  <c r="AG31" i="5"/>
  <c r="AF31" i="5"/>
  <c r="AG30" i="5"/>
  <c r="AF30" i="5"/>
  <c r="AG29" i="5"/>
  <c r="AF29" i="5"/>
  <c r="AG28" i="5"/>
  <c r="AF28" i="5"/>
  <c r="AG27" i="5"/>
  <c r="AF27" i="5"/>
  <c r="AG26" i="5"/>
  <c r="AF26"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C147" i="5" s="1"/>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13" i="5"/>
  <c r="C11" i="5"/>
  <c r="C9" i="5"/>
  <c r="D52" i="4"/>
  <c r="D44" i="4"/>
  <c r="D40" i="4"/>
  <c r="D39" i="4"/>
  <c r="E19" i="4"/>
  <c r="E18" i="4"/>
  <c r="E16" i="4"/>
  <c r="E13" i="4"/>
  <c r="E11" i="4"/>
  <c r="E9" i="4"/>
  <c r="D13" i="3"/>
  <c r="D11" i="3"/>
  <c r="D9" i="3"/>
  <c r="D21" i="2"/>
  <c r="D19" i="2"/>
  <c r="L13" i="2"/>
  <c r="AE144" i="5" l="1"/>
  <c r="L316" i="5"/>
  <c r="N316" i="5"/>
  <c r="V144" i="5"/>
  <c r="K144" i="5"/>
  <c r="O316" i="5"/>
  <c r="P316" i="5"/>
  <c r="Q316" i="5"/>
  <c r="R316" i="5"/>
  <c r="C151" i="5"/>
  <c r="C142" i="5"/>
  <c r="D142" i="5" s="1"/>
  <c r="D160" i="5" s="1"/>
  <c r="E144" i="5"/>
  <c r="T144" i="5"/>
  <c r="U144" i="5"/>
  <c r="AC144" i="5"/>
  <c r="D144" i="5"/>
  <c r="H144" i="5"/>
  <c r="P144" i="5"/>
  <c r="AB144" i="5"/>
  <c r="N144" i="5"/>
  <c r="AD144" i="5"/>
  <c r="AG91" i="5"/>
  <c r="AG112" i="5" s="1"/>
  <c r="AG113" i="5"/>
  <c r="AG134" i="5" s="1"/>
  <c r="AA144" i="5"/>
  <c r="M144" i="5"/>
  <c r="F144" i="5"/>
  <c r="J144" i="5"/>
  <c r="R144" i="5"/>
  <c r="S144" i="5"/>
  <c r="AF91" i="5"/>
  <c r="AF112" i="5" s="1"/>
  <c r="L144" i="5"/>
  <c r="AF69" i="5"/>
  <c r="AF90" i="5" s="1"/>
  <c r="Z144" i="5"/>
  <c r="AF25" i="5"/>
  <c r="AF46" i="5" s="1"/>
  <c r="O144" i="5"/>
  <c r="Q144" i="5"/>
  <c r="M316" i="5"/>
  <c r="C177" i="5"/>
  <c r="Q178" i="5" s="1"/>
  <c r="C167" i="5"/>
  <c r="T168" i="5" s="1"/>
  <c r="E222" i="5" s="1"/>
  <c r="P139" i="5"/>
  <c r="P148" i="5" s="1"/>
  <c r="P157" i="5" s="1"/>
  <c r="C141" i="5"/>
  <c r="N141" i="5" s="1"/>
  <c r="N159" i="5" s="1"/>
  <c r="C314" i="5"/>
  <c r="H189" i="5"/>
  <c r="AA139" i="5"/>
  <c r="AA148" i="5" s="1"/>
  <c r="AA157" i="5" s="1"/>
  <c r="C323" i="5"/>
  <c r="C334" i="5" s="1"/>
  <c r="C345" i="5" s="1"/>
  <c r="C158" i="5"/>
  <c r="C313" i="5"/>
  <c r="C138" i="5"/>
  <c r="F138" i="5" s="1"/>
  <c r="D140" i="5"/>
  <c r="D149" i="5" s="1"/>
  <c r="D158" i="5" s="1"/>
  <c r="C311" i="5"/>
  <c r="T139" i="5"/>
  <c r="T148" i="5" s="1"/>
  <c r="T157" i="5" s="1"/>
  <c r="C156" i="5"/>
  <c r="C325" i="5"/>
  <c r="C336" i="5" s="1"/>
  <c r="C347" i="5" s="1"/>
  <c r="H140" i="5"/>
  <c r="H149" i="5" s="1"/>
  <c r="H158" i="5" s="1"/>
  <c r="O139" i="5"/>
  <c r="O148" i="5" s="1"/>
  <c r="O157" i="5" s="1"/>
  <c r="F140" i="5"/>
  <c r="F149" i="5" s="1"/>
  <c r="F158" i="5" s="1"/>
  <c r="E139" i="5"/>
  <c r="E148" i="5" s="1"/>
  <c r="E157" i="5" s="1"/>
  <c r="X139" i="5"/>
  <c r="X148" i="5" s="1"/>
  <c r="X157" i="5" s="1"/>
  <c r="C157" i="5"/>
  <c r="AD140" i="5"/>
  <c r="AD149" i="5" s="1"/>
  <c r="AD158" i="5" s="1"/>
  <c r="C148" i="5"/>
  <c r="C149" i="5"/>
  <c r="C312" i="5"/>
  <c r="M139" i="5"/>
  <c r="M148" i="5" s="1"/>
  <c r="M157" i="5" s="1"/>
  <c r="Y139" i="5"/>
  <c r="Y148" i="5" s="1"/>
  <c r="Y157" i="5" s="1"/>
  <c r="Y140" i="5"/>
  <c r="Y149" i="5" s="1"/>
  <c r="Y158" i="5" s="1"/>
  <c r="F139" i="5"/>
  <c r="F148" i="5" s="1"/>
  <c r="F157" i="5" s="1"/>
  <c r="J139" i="5"/>
  <c r="J148" i="5" s="1"/>
  <c r="J157" i="5" s="1"/>
  <c r="N189" i="5"/>
  <c r="C324" i="5"/>
  <c r="C335" i="5" s="1"/>
  <c r="C346" i="5" s="1"/>
  <c r="N139" i="5"/>
  <c r="N148" i="5" s="1"/>
  <c r="N157" i="5" s="1"/>
  <c r="Z139" i="5"/>
  <c r="Z148" i="5" s="1"/>
  <c r="Z157" i="5" s="1"/>
  <c r="E291" i="5"/>
  <c r="C172" i="5"/>
  <c r="E173" i="5" s="1"/>
  <c r="AC140" i="5"/>
  <c r="AC149" i="5" s="1"/>
  <c r="AC158" i="5" s="1"/>
  <c r="W144" i="5"/>
  <c r="AG25" i="5"/>
  <c r="K140" i="5"/>
  <c r="K149" i="5" s="1"/>
  <c r="K158" i="5" s="1"/>
  <c r="R140" i="5"/>
  <c r="R149" i="5" s="1"/>
  <c r="R158" i="5" s="1"/>
  <c r="X144" i="5"/>
  <c r="S139" i="5"/>
  <c r="S148" i="5" s="1"/>
  <c r="S157" i="5" s="1"/>
  <c r="N140" i="5"/>
  <c r="N149" i="5" s="1"/>
  <c r="N158" i="5" s="1"/>
  <c r="Y144" i="5"/>
  <c r="AF47" i="5"/>
  <c r="AF68" i="5" s="1"/>
  <c r="G139" i="5"/>
  <c r="G148" i="5" s="1"/>
  <c r="H139" i="5"/>
  <c r="H148" i="5" s="1"/>
  <c r="H157" i="5" s="1"/>
  <c r="I139" i="5"/>
  <c r="I148" i="5" s="1"/>
  <c r="I157" i="5" s="1"/>
  <c r="W139" i="5"/>
  <c r="W148" i="5" s="1"/>
  <c r="W157" i="5" s="1"/>
  <c r="U139" i="5"/>
  <c r="U148" i="5" s="1"/>
  <c r="U157" i="5" s="1"/>
  <c r="AB139" i="5"/>
  <c r="AB148" i="5" s="1"/>
  <c r="AB157" i="5" s="1"/>
  <c r="R139" i="5"/>
  <c r="R148" i="5" s="1"/>
  <c r="R157" i="5" s="1"/>
  <c r="AD139" i="5"/>
  <c r="D139" i="5"/>
  <c r="K139" i="5"/>
  <c r="Q139" i="5"/>
  <c r="Q148" i="5" s="1"/>
  <c r="Q157" i="5" s="1"/>
  <c r="AE139" i="5"/>
  <c r="AE148" i="5" s="1"/>
  <c r="AE157" i="5" s="1"/>
  <c r="AC139" i="5"/>
  <c r="AC148" i="5" s="1"/>
  <c r="AC157" i="5" s="1"/>
  <c r="AE140" i="5"/>
  <c r="AE149" i="5" s="1"/>
  <c r="AE158" i="5" s="1"/>
  <c r="Q140" i="5"/>
  <c r="Q149" i="5" s="1"/>
  <c r="Q158" i="5" s="1"/>
  <c r="C160" i="5"/>
  <c r="C315" i="5"/>
  <c r="C327" i="5"/>
  <c r="C338" i="5" s="1"/>
  <c r="C349" i="5" s="1"/>
  <c r="AD141" i="5"/>
  <c r="AD159" i="5" s="1"/>
  <c r="K141" i="5"/>
  <c r="K159" i="5" s="1"/>
  <c r="AG47" i="5"/>
  <c r="G144" i="5"/>
  <c r="I144" i="5"/>
  <c r="AG69" i="5"/>
  <c r="AG90" i="5" s="1"/>
  <c r="C159" i="5"/>
  <c r="C326" i="5"/>
  <c r="C337" i="5" s="1"/>
  <c r="C348" i="5" s="1"/>
  <c r="C182" i="5"/>
  <c r="P140" i="5"/>
  <c r="L139" i="5"/>
  <c r="V139" i="5"/>
  <c r="V148" i="5" s="1"/>
  <c r="V157" i="5" s="1"/>
  <c r="O140" i="5"/>
  <c r="O149" i="5" s="1"/>
  <c r="M140" i="5"/>
  <c r="T140" i="5"/>
  <c r="T149" i="5" s="1"/>
  <c r="T158" i="5" s="1"/>
  <c r="AA140" i="5"/>
  <c r="AA149" i="5" s="1"/>
  <c r="AA158" i="5" s="1"/>
  <c r="J140" i="5"/>
  <c r="J149" i="5" s="1"/>
  <c r="J158" i="5" s="1"/>
  <c r="X140" i="5"/>
  <c r="X149" i="5" s="1"/>
  <c r="X158" i="5" s="1"/>
  <c r="V140" i="5"/>
  <c r="V149" i="5" s="1"/>
  <c r="V158" i="5" s="1"/>
  <c r="Z140" i="5"/>
  <c r="G140" i="5"/>
  <c r="G149" i="5" s="1"/>
  <c r="G158" i="5" s="1"/>
  <c r="E140" i="5"/>
  <c r="E149" i="5" s="1"/>
  <c r="L140" i="5"/>
  <c r="L149" i="5" s="1"/>
  <c r="L158" i="5" s="1"/>
  <c r="S140" i="5"/>
  <c r="S149" i="5" s="1"/>
  <c r="S158" i="5" s="1"/>
  <c r="I140" i="5"/>
  <c r="I149" i="5" s="1"/>
  <c r="I158" i="5" s="1"/>
  <c r="W140" i="5"/>
  <c r="W149" i="5" s="1"/>
  <c r="W158" i="5" s="1"/>
  <c r="U140" i="5"/>
  <c r="U149" i="5" s="1"/>
  <c r="U158" i="5" s="1"/>
  <c r="AB140" i="5"/>
  <c r="AB149" i="5" s="1"/>
  <c r="AB158" i="5" s="1"/>
  <c r="R173" i="5" l="1"/>
  <c r="U142" i="5"/>
  <c r="U160" i="5" s="1"/>
  <c r="W178" i="5"/>
  <c r="F261" i="5" s="1"/>
  <c r="O141" i="5"/>
  <c r="O159" i="5" s="1"/>
  <c r="AE141" i="5"/>
  <c r="AE159" i="5" s="1"/>
  <c r="R141" i="5"/>
  <c r="R159" i="5" s="1"/>
  <c r="H141" i="5"/>
  <c r="H159" i="5" s="1"/>
  <c r="E178" i="5"/>
  <c r="E179" i="5" s="1"/>
  <c r="J168" i="5"/>
  <c r="J169" i="5" s="1"/>
  <c r="X168" i="5"/>
  <c r="E224" i="5" s="1"/>
  <c r="AE178" i="5"/>
  <c r="F265" i="5" s="1"/>
  <c r="Z168" i="5"/>
  <c r="Z169" i="5" s="1"/>
  <c r="K142" i="5"/>
  <c r="K160" i="5" s="1"/>
  <c r="S168" i="5"/>
  <c r="F221" i="5" s="1"/>
  <c r="AD142" i="5"/>
  <c r="AD160" i="5" s="1"/>
  <c r="S178" i="5"/>
  <c r="F259" i="5" s="1"/>
  <c r="I168" i="5"/>
  <c r="F216" i="5" s="1"/>
  <c r="U168" i="5"/>
  <c r="F222" i="5" s="1"/>
  <c r="N168" i="5"/>
  <c r="E219" i="5" s="1"/>
  <c r="K168" i="5"/>
  <c r="K169" i="5" s="1"/>
  <c r="E168" i="5"/>
  <c r="E169" i="5" s="1"/>
  <c r="M142" i="5"/>
  <c r="M160" i="5" s="1"/>
  <c r="W168" i="5"/>
  <c r="W169" i="5" s="1"/>
  <c r="N142" i="5"/>
  <c r="N160" i="5" s="1"/>
  <c r="X142" i="5"/>
  <c r="X160" i="5" s="1"/>
  <c r="J142" i="5"/>
  <c r="J160" i="5" s="1"/>
  <c r="G142" i="5"/>
  <c r="G160" i="5" s="1"/>
  <c r="R142" i="5"/>
  <c r="R160" i="5" s="1"/>
  <c r="T142" i="5"/>
  <c r="T160" i="5" s="1"/>
  <c r="H138" i="5"/>
  <c r="H147" i="5" s="1"/>
  <c r="V138" i="5"/>
  <c r="V147" i="5" s="1"/>
  <c r="J178" i="5"/>
  <c r="E255" i="5" s="1"/>
  <c r="X138" i="5"/>
  <c r="X147" i="5" s="1"/>
  <c r="X156" i="5" s="1"/>
  <c r="U138" i="5"/>
  <c r="U147" i="5" s="1"/>
  <c r="AE138" i="5"/>
  <c r="Q138" i="5"/>
  <c r="Q147" i="5" s="1"/>
  <c r="W138" i="5"/>
  <c r="W147" i="5" s="1"/>
  <c r="W156" i="5" s="1"/>
  <c r="AB138" i="5"/>
  <c r="AB147" i="5" s="1"/>
  <c r="R168" i="5"/>
  <c r="R169" i="5" s="1"/>
  <c r="AC168" i="5"/>
  <c r="AC169" i="5" s="1"/>
  <c r="P168" i="5"/>
  <c r="E220" i="5" s="1"/>
  <c r="AD168" i="5"/>
  <c r="E227" i="5" s="1"/>
  <c r="L168" i="5"/>
  <c r="E218" i="5" s="1"/>
  <c r="O168" i="5"/>
  <c r="O169" i="5" s="1"/>
  <c r="H219" i="5" s="1"/>
  <c r="X173" i="5"/>
  <c r="E243" i="5" s="1"/>
  <c r="AB168" i="5"/>
  <c r="E226" i="5" s="1"/>
  <c r="F168" i="5"/>
  <c r="F169" i="5" s="1"/>
  <c r="H168" i="5"/>
  <c r="E216" i="5" s="1"/>
  <c r="G168" i="5"/>
  <c r="F215" i="5" s="1"/>
  <c r="D168" i="5"/>
  <c r="E214" i="5" s="1"/>
  <c r="Y168" i="5"/>
  <c r="Y169" i="5" s="1"/>
  <c r="AA168" i="5"/>
  <c r="F225" i="5" s="1"/>
  <c r="Q168" i="5"/>
  <c r="F220" i="5" s="1"/>
  <c r="M168" i="5"/>
  <c r="M169" i="5" s="1"/>
  <c r="V168" i="5"/>
  <c r="S142" i="5"/>
  <c r="S160" i="5" s="1"/>
  <c r="AC142" i="5"/>
  <c r="AC160" i="5" s="1"/>
  <c r="F142" i="5"/>
  <c r="F160" i="5" s="1"/>
  <c r="AF160" i="5" s="1"/>
  <c r="AB142" i="5"/>
  <c r="AB160" i="5" s="1"/>
  <c r="AF140" i="5"/>
  <c r="L178" i="5"/>
  <c r="E256" i="5" s="1"/>
  <c r="S141" i="5"/>
  <c r="S159" i="5" s="1"/>
  <c r="AE142" i="5"/>
  <c r="AE160" i="5" s="1"/>
  <c r="H142" i="5"/>
  <c r="H160" i="5" s="1"/>
  <c r="Z142" i="5"/>
  <c r="Z160" i="5" s="1"/>
  <c r="V142" i="5"/>
  <c r="V160" i="5" s="1"/>
  <c r="E141" i="5"/>
  <c r="E159" i="5" s="1"/>
  <c r="E142" i="5"/>
  <c r="E160" i="5" s="1"/>
  <c r="I141" i="5"/>
  <c r="I159" i="5" s="1"/>
  <c r="P142" i="5"/>
  <c r="P160" i="5" s="1"/>
  <c r="O142" i="5"/>
  <c r="O160" i="5" s="1"/>
  <c r="AG142" i="5"/>
  <c r="H327" i="5" s="1"/>
  <c r="AF142" i="5"/>
  <c r="L142" i="5"/>
  <c r="L160" i="5" s="1"/>
  <c r="W142" i="5"/>
  <c r="W160" i="5" s="1"/>
  <c r="AA141" i="5"/>
  <c r="AA159" i="5" s="1"/>
  <c r="Q142" i="5"/>
  <c r="Q160" i="5" s="1"/>
  <c r="Y142" i="5"/>
  <c r="Y160" i="5" s="1"/>
  <c r="I142" i="5"/>
  <c r="I160" i="5" s="1"/>
  <c r="V141" i="5"/>
  <c r="V159" i="5" s="1"/>
  <c r="AA142" i="5"/>
  <c r="AA160" i="5" s="1"/>
  <c r="AD178" i="5"/>
  <c r="E265" i="5" s="1"/>
  <c r="AF139" i="5"/>
  <c r="E324" i="5" s="1"/>
  <c r="I173" i="5"/>
  <c r="F235" i="5" s="1"/>
  <c r="T178" i="5"/>
  <c r="T179" i="5" s="1"/>
  <c r="AG140" i="5"/>
  <c r="F325" i="5" s="1"/>
  <c r="H325" i="5" s="1"/>
  <c r="Y178" i="5"/>
  <c r="Y179" i="5" s="1"/>
  <c r="R178" i="5"/>
  <c r="R179" i="5" s="1"/>
  <c r="D178" i="5"/>
  <c r="E252" i="5" s="1"/>
  <c r="AF144" i="5"/>
  <c r="G178" i="5"/>
  <c r="G179" i="5" s="1"/>
  <c r="Z178" i="5"/>
  <c r="Z179" i="5" s="1"/>
  <c r="M178" i="5"/>
  <c r="M179" i="5" s="1"/>
  <c r="AC178" i="5"/>
  <c r="AC179" i="5" s="1"/>
  <c r="AC180" i="5" s="1"/>
  <c r="J264" i="5" s="1"/>
  <c r="AB173" i="5"/>
  <c r="AB174" i="5" s="1"/>
  <c r="M173" i="5"/>
  <c r="M174" i="5" s="1"/>
  <c r="P178" i="5"/>
  <c r="P179" i="5" s="1"/>
  <c r="F178" i="5"/>
  <c r="F179" i="5" s="1"/>
  <c r="V178" i="5"/>
  <c r="V179" i="5" s="1"/>
  <c r="AA178" i="5"/>
  <c r="AA179" i="5" s="1"/>
  <c r="N178" i="5"/>
  <c r="E257" i="5" s="1"/>
  <c r="K178" i="5"/>
  <c r="K179" i="5" s="1"/>
  <c r="AB178" i="5"/>
  <c r="AB179" i="5" s="1"/>
  <c r="U178" i="5"/>
  <c r="U179" i="5" s="1"/>
  <c r="D173" i="5"/>
  <c r="D174" i="5" s="1"/>
  <c r="AD173" i="5"/>
  <c r="E246" i="5" s="1"/>
  <c r="J173" i="5"/>
  <c r="J174" i="5" s="1"/>
  <c r="H178" i="5"/>
  <c r="H179" i="5" s="1"/>
  <c r="O178" i="5"/>
  <c r="F257" i="5" s="1"/>
  <c r="X178" i="5"/>
  <c r="E262" i="5" s="1"/>
  <c r="I178" i="5"/>
  <c r="I179" i="5" s="1"/>
  <c r="T169" i="5"/>
  <c r="G222" i="5" s="1"/>
  <c r="W173" i="5"/>
  <c r="F242" i="5" s="1"/>
  <c r="K173" i="5"/>
  <c r="K174" i="5" s="1"/>
  <c r="AA173" i="5"/>
  <c r="AA174" i="5" s="1"/>
  <c r="AE173" i="5"/>
  <c r="AE174" i="5" s="1"/>
  <c r="N173" i="5"/>
  <c r="N174" i="5" s="1"/>
  <c r="U173" i="5"/>
  <c r="U174" i="5" s="1"/>
  <c r="P173" i="5"/>
  <c r="P174" i="5" s="1"/>
  <c r="Z173" i="5"/>
  <c r="E244" i="5" s="1"/>
  <c r="G173" i="5"/>
  <c r="G174" i="5" s="1"/>
  <c r="G141" i="5"/>
  <c r="G159" i="5" s="1"/>
  <c r="F141" i="5"/>
  <c r="F159" i="5" s="1"/>
  <c r="D141" i="5"/>
  <c r="D159" i="5" s="1"/>
  <c r="AG141" i="5"/>
  <c r="H326" i="5" s="1"/>
  <c r="AF141" i="5"/>
  <c r="AC141" i="5"/>
  <c r="AC159" i="5" s="1"/>
  <c r="M141" i="5"/>
  <c r="M159" i="5" s="1"/>
  <c r="Q141" i="5"/>
  <c r="Q159" i="5" s="1"/>
  <c r="L141" i="5"/>
  <c r="L159" i="5" s="1"/>
  <c r="X141" i="5"/>
  <c r="X159" i="5" s="1"/>
  <c r="Y141" i="5"/>
  <c r="Y159" i="5" s="1"/>
  <c r="Z141" i="5"/>
  <c r="Z159" i="5" s="1"/>
  <c r="T141" i="5"/>
  <c r="T159" i="5" s="1"/>
  <c r="AE168" i="5"/>
  <c r="F227" i="5" s="1"/>
  <c r="T173" i="5"/>
  <c r="T174" i="5" s="1"/>
  <c r="AB141" i="5"/>
  <c r="AB159" i="5" s="1"/>
  <c r="S173" i="5"/>
  <c r="F240" i="5" s="1"/>
  <c r="J141" i="5"/>
  <c r="J159" i="5" s="1"/>
  <c r="E295" i="5"/>
  <c r="W141" i="5"/>
  <c r="W159" i="5" s="1"/>
  <c r="P141" i="5"/>
  <c r="P159" i="5" s="1"/>
  <c r="U141" i="5"/>
  <c r="U159" i="5" s="1"/>
  <c r="R138" i="5"/>
  <c r="R147" i="5" s="1"/>
  <c r="Y138" i="5"/>
  <c r="Y147" i="5" s="1"/>
  <c r="Y156" i="5" s="1"/>
  <c r="AA138" i="5"/>
  <c r="AA147" i="5" s="1"/>
  <c r="N138" i="5"/>
  <c r="N147" i="5" s="1"/>
  <c r="I138" i="5"/>
  <c r="I147" i="5" s="1"/>
  <c r="I156" i="5" s="1"/>
  <c r="T138" i="5"/>
  <c r="S138" i="5"/>
  <c r="AC138" i="5"/>
  <c r="AC147" i="5" s="1"/>
  <c r="F189" i="5"/>
  <c r="F190" i="5" s="1"/>
  <c r="I291" i="5" s="1"/>
  <c r="E292" i="5"/>
  <c r="P138" i="5"/>
  <c r="P147" i="5" s="1"/>
  <c r="P156" i="5" s="1"/>
  <c r="M138" i="5"/>
  <c r="M147" i="5" s="1"/>
  <c r="M156" i="5" s="1"/>
  <c r="K138" i="5"/>
  <c r="K147" i="5" s="1"/>
  <c r="K156" i="5" s="1"/>
  <c r="J138" i="5"/>
  <c r="J147" i="5" s="1"/>
  <c r="J156" i="5" s="1"/>
  <c r="L138" i="5"/>
  <c r="L147" i="5" s="1"/>
  <c r="L156" i="5" s="1"/>
  <c r="AF138" i="5"/>
  <c r="E323" i="5" s="1"/>
  <c r="AD138" i="5"/>
  <c r="AD147" i="5" s="1"/>
  <c r="AD156" i="5" s="1"/>
  <c r="D138" i="5"/>
  <c r="D147" i="5" s="1"/>
  <c r="D156" i="5" s="1"/>
  <c r="Z138" i="5"/>
  <c r="Z147" i="5" s="1"/>
  <c r="Z156" i="5" s="1"/>
  <c r="O138" i="5"/>
  <c r="O147" i="5" s="1"/>
  <c r="O156" i="5" s="1"/>
  <c r="E138" i="5"/>
  <c r="E147" i="5" s="1"/>
  <c r="E156" i="5" s="1"/>
  <c r="G138" i="5"/>
  <c r="G147" i="5" s="1"/>
  <c r="G156" i="5" s="1"/>
  <c r="E297" i="5"/>
  <c r="R189" i="5"/>
  <c r="W179" i="5"/>
  <c r="F173" i="5"/>
  <c r="O173" i="5"/>
  <c r="AC173" i="5"/>
  <c r="H173" i="5"/>
  <c r="Q173" i="5"/>
  <c r="L173" i="5"/>
  <c r="Y173" i="5"/>
  <c r="V173" i="5"/>
  <c r="F147" i="5"/>
  <c r="L189" i="5"/>
  <c r="E294" i="5"/>
  <c r="F292" i="5"/>
  <c r="I189" i="5"/>
  <c r="J189" i="5"/>
  <c r="E293" i="5"/>
  <c r="E158" i="5"/>
  <c r="M149" i="5"/>
  <c r="AG149" i="5" s="1"/>
  <c r="F336" i="5" s="1"/>
  <c r="G157" i="5"/>
  <c r="F233" i="5"/>
  <c r="E174" i="5"/>
  <c r="M189" i="5"/>
  <c r="F294" i="5"/>
  <c r="AD189" i="5"/>
  <c r="E303" i="5"/>
  <c r="F303" i="5"/>
  <c r="AE189" i="5"/>
  <c r="O158" i="5"/>
  <c r="AG68" i="5"/>
  <c r="AG139" i="5"/>
  <c r="F324" i="5" s="1"/>
  <c r="H324" i="5" s="1"/>
  <c r="D189" i="5"/>
  <c r="AF188" i="5"/>
  <c r="E290" i="5"/>
  <c r="F295" i="5"/>
  <c r="O189" i="5"/>
  <c r="P189" i="5"/>
  <c r="E296" i="5"/>
  <c r="AG188" i="5"/>
  <c r="E189" i="5"/>
  <c r="F290" i="5"/>
  <c r="K148" i="5"/>
  <c r="AG148" i="5" s="1"/>
  <c r="F335" i="5" s="1"/>
  <c r="F300" i="5"/>
  <c r="Y189" i="5"/>
  <c r="AA189" i="5"/>
  <c r="F301" i="5"/>
  <c r="AG46" i="5"/>
  <c r="AG138" i="5"/>
  <c r="AG144" i="5"/>
  <c r="Z149" i="5"/>
  <c r="R174" i="5"/>
  <c r="E240" i="5"/>
  <c r="P149" i="5"/>
  <c r="S189" i="5"/>
  <c r="F297" i="5"/>
  <c r="L148" i="5"/>
  <c r="D148" i="5"/>
  <c r="E300" i="5"/>
  <c r="X189" i="5"/>
  <c r="K189" i="5"/>
  <c r="F293" i="5"/>
  <c r="E299" i="5"/>
  <c r="V189" i="5"/>
  <c r="E302" i="5"/>
  <c r="AB189" i="5"/>
  <c r="E225" i="5"/>
  <c r="AD148" i="5"/>
  <c r="T189" i="5"/>
  <c r="E298" i="5"/>
  <c r="F299" i="5"/>
  <c r="W189" i="5"/>
  <c r="G189" i="5"/>
  <c r="F291" i="5"/>
  <c r="H190" i="5"/>
  <c r="I292" i="5" s="1"/>
  <c r="G292" i="5"/>
  <c r="AF151" i="5"/>
  <c r="F302" i="5"/>
  <c r="AC189" i="5"/>
  <c r="Q179" i="5"/>
  <c r="F258" i="5"/>
  <c r="Z189" i="5"/>
  <c r="E301" i="5"/>
  <c r="Q189" i="5"/>
  <c r="F296" i="5"/>
  <c r="F298" i="5"/>
  <c r="U189" i="5"/>
  <c r="N190" i="5"/>
  <c r="I295" i="5" s="1"/>
  <c r="G295" i="5"/>
  <c r="S143" i="5" l="1"/>
  <c r="F219" i="5"/>
  <c r="J179" i="5"/>
  <c r="G255" i="5" s="1"/>
  <c r="S179" i="5"/>
  <c r="F226" i="5"/>
  <c r="F252" i="5"/>
  <c r="AH144" i="5"/>
  <c r="I169" i="5"/>
  <c r="I170" i="5" s="1"/>
  <c r="AF159" i="5"/>
  <c r="AD169" i="5"/>
  <c r="AD170" i="5" s="1"/>
  <c r="I227" i="5" s="1"/>
  <c r="AE143" i="5"/>
  <c r="AG159" i="5"/>
  <c r="AG160" i="5"/>
  <c r="G349" i="5" s="1"/>
  <c r="H349" i="5" s="1"/>
  <c r="X169" i="5"/>
  <c r="G224" i="5" s="1"/>
  <c r="U169" i="5"/>
  <c r="U170" i="5" s="1"/>
  <c r="H153" i="5"/>
  <c r="E217" i="5"/>
  <c r="F237" i="5"/>
  <c r="AE179" i="5"/>
  <c r="AE180" i="5" s="1"/>
  <c r="J265" i="5" s="1"/>
  <c r="F218" i="5"/>
  <c r="H143" i="5"/>
  <c r="F214" i="5"/>
  <c r="E194" i="5"/>
  <c r="S169" i="5"/>
  <c r="S170" i="5" s="1"/>
  <c r="F217" i="5"/>
  <c r="AB169" i="5"/>
  <c r="G226" i="5" s="1"/>
  <c r="H156" i="5"/>
  <c r="H162" i="5" s="1"/>
  <c r="F223" i="5"/>
  <c r="F264" i="5"/>
  <c r="N169" i="5"/>
  <c r="N170" i="5" s="1"/>
  <c r="E221" i="5"/>
  <c r="F254" i="5"/>
  <c r="AE147" i="5"/>
  <c r="AE156" i="5" s="1"/>
  <c r="AE162" i="5" s="1"/>
  <c r="L169" i="5"/>
  <c r="G218" i="5" s="1"/>
  <c r="T170" i="5"/>
  <c r="I222" i="5" s="1"/>
  <c r="K222" i="5" s="1"/>
  <c r="P169" i="5"/>
  <c r="P170" i="5" s="1"/>
  <c r="AH140" i="5"/>
  <c r="D325" i="5" s="1"/>
  <c r="G169" i="5"/>
  <c r="H215" i="5" s="1"/>
  <c r="F224" i="5"/>
  <c r="E215" i="5"/>
  <c r="R194" i="5"/>
  <c r="E264" i="5"/>
  <c r="AF168" i="5"/>
  <c r="X174" i="5"/>
  <c r="G243" i="5" s="1"/>
  <c r="AH142" i="5"/>
  <c r="O170" i="5"/>
  <c r="O167" i="5" s="1"/>
  <c r="Z174" i="5"/>
  <c r="G244" i="5" s="1"/>
  <c r="E241" i="5"/>
  <c r="E261" i="5"/>
  <c r="E258" i="5"/>
  <c r="F260" i="5"/>
  <c r="V143" i="5"/>
  <c r="AD174" i="5"/>
  <c r="AD175" i="5" s="1"/>
  <c r="E259" i="5"/>
  <c r="E233" i="5"/>
  <c r="F234" i="5"/>
  <c r="G194" i="5"/>
  <c r="D194" i="5"/>
  <c r="S174" i="5"/>
  <c r="S175" i="5" s="1"/>
  <c r="J240" i="5" s="1"/>
  <c r="E236" i="5"/>
  <c r="AD179" i="5"/>
  <c r="G265" i="5" s="1"/>
  <c r="F253" i="5"/>
  <c r="AG150" i="5"/>
  <c r="G337" i="5" s="1"/>
  <c r="H337" i="5" s="1"/>
  <c r="G143" i="5"/>
  <c r="D169" i="5"/>
  <c r="D170" i="5" s="1"/>
  <c r="Q143" i="5"/>
  <c r="W194" i="5"/>
  <c r="H169" i="5"/>
  <c r="G216" i="5" s="1"/>
  <c r="D143" i="5"/>
  <c r="Q169" i="5"/>
  <c r="Q170" i="5" s="1"/>
  <c r="Q167" i="5" s="1"/>
  <c r="E263" i="5"/>
  <c r="M194" i="5"/>
  <c r="I174" i="5"/>
  <c r="H235" i="5" s="1"/>
  <c r="N179" i="5"/>
  <c r="G257" i="5" s="1"/>
  <c r="O179" i="5"/>
  <c r="AG179" i="5" s="1"/>
  <c r="W153" i="5"/>
  <c r="L179" i="5"/>
  <c r="L180" i="5" s="1"/>
  <c r="I256" i="5" s="1"/>
  <c r="AA169" i="5"/>
  <c r="AA170" i="5" s="1"/>
  <c r="D179" i="5"/>
  <c r="D180" i="5" s="1"/>
  <c r="E260" i="5"/>
  <c r="W174" i="5"/>
  <c r="W175" i="5" s="1"/>
  <c r="V169" i="5"/>
  <c r="E223" i="5"/>
  <c r="E238" i="5"/>
  <c r="AG151" i="5"/>
  <c r="G338" i="5" s="1"/>
  <c r="J315" i="5" s="1"/>
  <c r="N143" i="5"/>
  <c r="F246" i="5"/>
  <c r="AE169" i="5"/>
  <c r="H227" i="5" s="1"/>
  <c r="T143" i="5"/>
  <c r="I194" i="5"/>
  <c r="F256" i="5"/>
  <c r="AF150" i="5"/>
  <c r="T194" i="5"/>
  <c r="X179" i="5"/>
  <c r="G262" i="5" s="1"/>
  <c r="F143" i="5"/>
  <c r="AA143" i="5"/>
  <c r="AF178" i="5"/>
  <c r="I162" i="5"/>
  <c r="Z194" i="5"/>
  <c r="I153" i="5"/>
  <c r="E245" i="5"/>
  <c r="E325" i="5"/>
  <c r="E328" i="5" s="1"/>
  <c r="AG178" i="5"/>
  <c r="N194" i="5"/>
  <c r="AB194" i="5"/>
  <c r="E254" i="5"/>
  <c r="Y162" i="5"/>
  <c r="F262" i="5"/>
  <c r="AG168" i="5"/>
  <c r="F263" i="5"/>
  <c r="X143" i="5"/>
  <c r="E253" i="5"/>
  <c r="Y143" i="5"/>
  <c r="X194" i="5"/>
  <c r="T147" i="5"/>
  <c r="AF147" i="5" s="1"/>
  <c r="L194" i="5"/>
  <c r="F236" i="5"/>
  <c r="F241" i="5"/>
  <c r="G153" i="5"/>
  <c r="F255" i="5"/>
  <c r="AC177" i="5"/>
  <c r="Y153" i="5"/>
  <c r="K194" i="5"/>
  <c r="S194" i="5"/>
  <c r="H264" i="5"/>
  <c r="AH141" i="5"/>
  <c r="AF143" i="5"/>
  <c r="J180" i="5"/>
  <c r="I255" i="5" s="1"/>
  <c r="K255" i="5" s="1"/>
  <c r="F244" i="5"/>
  <c r="X153" i="5"/>
  <c r="J143" i="5"/>
  <c r="X162" i="5"/>
  <c r="E239" i="5"/>
  <c r="AA194" i="5"/>
  <c r="P194" i="5"/>
  <c r="J162" i="5"/>
  <c r="AC143" i="5"/>
  <c r="R143" i="5"/>
  <c r="W162" i="5"/>
  <c r="E153" i="5"/>
  <c r="E143" i="5"/>
  <c r="W143" i="5"/>
  <c r="G291" i="5"/>
  <c r="K291" i="5" s="1"/>
  <c r="I143" i="5"/>
  <c r="AB143" i="5"/>
  <c r="AD143" i="5"/>
  <c r="K143" i="5"/>
  <c r="S147" i="5"/>
  <c r="V194" i="5"/>
  <c r="U143" i="5"/>
  <c r="J153" i="5"/>
  <c r="Y194" i="5"/>
  <c r="O143" i="5"/>
  <c r="M143" i="5"/>
  <c r="O153" i="5"/>
  <c r="O162" i="5"/>
  <c r="AC194" i="5"/>
  <c r="AG173" i="5"/>
  <c r="K292" i="5"/>
  <c r="L143" i="5"/>
  <c r="P143" i="5"/>
  <c r="Z143" i="5"/>
  <c r="O194" i="5"/>
  <c r="K295" i="5"/>
  <c r="Y170" i="5"/>
  <c r="H224" i="5"/>
  <c r="E235" i="5"/>
  <c r="H174" i="5"/>
  <c r="H261" i="5"/>
  <c r="W180" i="5"/>
  <c r="J261" i="5" s="1"/>
  <c r="AC174" i="5"/>
  <c r="F245" i="5"/>
  <c r="F238" i="5"/>
  <c r="O174" i="5"/>
  <c r="AG143" i="5"/>
  <c r="Z180" i="5"/>
  <c r="G263" i="5"/>
  <c r="F174" i="5"/>
  <c r="E234" i="5"/>
  <c r="AB180" i="5"/>
  <c r="G264" i="5"/>
  <c r="U180" i="5"/>
  <c r="J260" i="5" s="1"/>
  <c r="H260" i="5"/>
  <c r="AF173" i="5"/>
  <c r="V174" i="5"/>
  <c r="E242" i="5"/>
  <c r="AD167" i="5"/>
  <c r="R190" i="5"/>
  <c r="I297" i="5" s="1"/>
  <c r="G297" i="5"/>
  <c r="Y174" i="5"/>
  <c r="F243" i="5"/>
  <c r="F187" i="5"/>
  <c r="L174" i="5"/>
  <c r="E237" i="5"/>
  <c r="M180" i="5"/>
  <c r="J256" i="5" s="1"/>
  <c r="H256" i="5"/>
  <c r="K180" i="5"/>
  <c r="J255" i="5" s="1"/>
  <c r="H255" i="5"/>
  <c r="F239" i="5"/>
  <c r="Q174" i="5"/>
  <c r="G335" i="5"/>
  <c r="H335" i="5" s="1"/>
  <c r="Y180" i="5"/>
  <c r="J262" i="5" s="1"/>
  <c r="H262" i="5"/>
  <c r="E272" i="5"/>
  <c r="F184" i="5"/>
  <c r="Z170" i="5"/>
  <c r="Z167" i="5" s="1"/>
  <c r="G225" i="5"/>
  <c r="G175" i="5"/>
  <c r="J234" i="5" s="1"/>
  <c r="H234" i="5"/>
  <c r="D157" i="5"/>
  <c r="AF148" i="5"/>
  <c r="D153" i="5"/>
  <c r="R170" i="5"/>
  <c r="R167" i="5" s="1"/>
  <c r="G221" i="5"/>
  <c r="P180" i="5"/>
  <c r="I258" i="5" s="1"/>
  <c r="G258" i="5"/>
  <c r="P158" i="5"/>
  <c r="P153" i="5"/>
  <c r="H301" i="5"/>
  <c r="AA190" i="5"/>
  <c r="J301" i="5" s="1"/>
  <c r="AD184" i="5"/>
  <c r="E284" i="5"/>
  <c r="F282" i="5"/>
  <c r="AA184" i="5"/>
  <c r="G290" i="5"/>
  <c r="AF189" i="5"/>
  <c r="D190" i="5"/>
  <c r="U175" i="5"/>
  <c r="J241" i="5" s="1"/>
  <c r="H241" i="5"/>
  <c r="E162" i="5"/>
  <c r="G162" i="5"/>
  <c r="Q190" i="5"/>
  <c r="H296" i="5"/>
  <c r="AB190" i="5"/>
  <c r="G302" i="5"/>
  <c r="V190" i="5"/>
  <c r="G299" i="5"/>
  <c r="F170" i="5"/>
  <c r="G215" i="5"/>
  <c r="V156" i="5"/>
  <c r="V162" i="5" s="1"/>
  <c r="V153" i="5"/>
  <c r="F323" i="5"/>
  <c r="AH138" i="5"/>
  <c r="E277" i="5"/>
  <c r="P184" i="5"/>
  <c r="F277" i="5"/>
  <c r="Q184" i="5"/>
  <c r="T184" i="5"/>
  <c r="T195" i="5" s="1"/>
  <c r="E279" i="5"/>
  <c r="P190" i="5"/>
  <c r="G296" i="5"/>
  <c r="H226" i="5"/>
  <c r="AC170" i="5"/>
  <c r="AC167" i="5" s="1"/>
  <c r="K170" i="5"/>
  <c r="H217" i="5"/>
  <c r="H294" i="5"/>
  <c r="M190" i="5"/>
  <c r="T175" i="5"/>
  <c r="T172" i="5" s="1"/>
  <c r="G241" i="5"/>
  <c r="F156" i="5"/>
  <c r="F153" i="5"/>
  <c r="I180" i="5"/>
  <c r="J254" i="5" s="1"/>
  <c r="H254" i="5"/>
  <c r="AA153" i="5"/>
  <c r="AA156" i="5"/>
  <c r="AA162" i="5" s="1"/>
  <c r="AC184" i="5"/>
  <c r="F283" i="5"/>
  <c r="AG189" i="5"/>
  <c r="E190" i="5"/>
  <c r="H290" i="5"/>
  <c r="O190" i="5"/>
  <c r="J295" i="5" s="1"/>
  <c r="H295" i="5"/>
  <c r="Q180" i="5"/>
  <c r="J258" i="5" s="1"/>
  <c r="H258" i="5"/>
  <c r="F279" i="5"/>
  <c r="U184" i="5"/>
  <c r="Z184" i="5"/>
  <c r="E282" i="5"/>
  <c r="R153" i="5"/>
  <c r="R156" i="5"/>
  <c r="R162" i="5" s="1"/>
  <c r="AB156" i="5"/>
  <c r="AB162" i="5" s="1"/>
  <c r="AB153" i="5"/>
  <c r="G245" i="5"/>
  <c r="AB175" i="5"/>
  <c r="G298" i="5"/>
  <c r="T190" i="5"/>
  <c r="AH139" i="5"/>
  <c r="E180" i="5"/>
  <c r="H252" i="5"/>
  <c r="S190" i="5"/>
  <c r="H297" i="5"/>
  <c r="H300" i="5"/>
  <c r="Y190" i="5"/>
  <c r="E278" i="5"/>
  <c r="R184" i="5"/>
  <c r="E276" i="5"/>
  <c r="N184" i="5"/>
  <c r="AB184" i="5"/>
  <c r="E283" i="5"/>
  <c r="T180" i="5"/>
  <c r="G260" i="5"/>
  <c r="F304" i="5"/>
  <c r="AE190" i="5"/>
  <c r="H303" i="5"/>
  <c r="L190" i="5"/>
  <c r="G294" i="5"/>
  <c r="AH159" i="5"/>
  <c r="P175" i="5"/>
  <c r="I239" i="5" s="1"/>
  <c r="G239" i="5"/>
  <c r="F284" i="5"/>
  <c r="AE184" i="5"/>
  <c r="H253" i="5"/>
  <c r="G180" i="5"/>
  <c r="AC190" i="5"/>
  <c r="H302" i="5"/>
  <c r="G190" i="5"/>
  <c r="J291" i="5" s="1"/>
  <c r="H291" i="5"/>
  <c r="E170" i="5"/>
  <c r="H214" i="5"/>
  <c r="N175" i="5"/>
  <c r="I238" i="5" s="1"/>
  <c r="G238" i="5"/>
  <c r="N153" i="5"/>
  <c r="N156" i="5"/>
  <c r="N162" i="5" s="1"/>
  <c r="AC156" i="5"/>
  <c r="AC162" i="5" s="1"/>
  <c r="AC153" i="5"/>
  <c r="F194" i="5"/>
  <c r="K184" i="5"/>
  <c r="K195" i="5" s="1"/>
  <c r="F274" i="5"/>
  <c r="E274" i="5"/>
  <c r="J184" i="5"/>
  <c r="H233" i="5"/>
  <c r="E175" i="5"/>
  <c r="U156" i="5"/>
  <c r="U162" i="5" s="1"/>
  <c r="U153" i="5"/>
  <c r="J190" i="5"/>
  <c r="I293" i="5" s="1"/>
  <c r="G293" i="5"/>
  <c r="N187" i="5"/>
  <c r="V180" i="5"/>
  <c r="G261" i="5"/>
  <c r="H187" i="5"/>
  <c r="H293" i="5"/>
  <c r="K190" i="5"/>
  <c r="W170" i="5"/>
  <c r="H223" i="5"/>
  <c r="Z158" i="5"/>
  <c r="Z162" i="5" s="1"/>
  <c r="Z153" i="5"/>
  <c r="G217" i="5"/>
  <c r="J170" i="5"/>
  <c r="G184" i="5"/>
  <c r="F272" i="5"/>
  <c r="F275" i="5"/>
  <c r="M184" i="5"/>
  <c r="D184" i="5"/>
  <c r="AF183" i="5"/>
  <c r="E271" i="5"/>
  <c r="X184" i="5"/>
  <c r="E281" i="5"/>
  <c r="K175" i="5"/>
  <c r="H236" i="5"/>
  <c r="Q153" i="5"/>
  <c r="Q156" i="5"/>
  <c r="Q162" i="5" s="1"/>
  <c r="G259" i="5"/>
  <c r="R180" i="5"/>
  <c r="Q194" i="5"/>
  <c r="M158" i="5"/>
  <c r="M162" i="5" s="1"/>
  <c r="M153" i="5"/>
  <c r="AA175" i="5"/>
  <c r="H244" i="5"/>
  <c r="U190" i="5"/>
  <c r="J298" i="5" s="1"/>
  <c r="H298" i="5"/>
  <c r="Z190" i="5"/>
  <c r="I301" i="5" s="1"/>
  <c r="G301" i="5"/>
  <c r="H263" i="5"/>
  <c r="AA180" i="5"/>
  <c r="J263" i="5" s="1"/>
  <c r="J175" i="5"/>
  <c r="I236" i="5" s="1"/>
  <c r="G236" i="5"/>
  <c r="L157" i="5"/>
  <c r="L162" i="5" s="1"/>
  <c r="L153" i="5"/>
  <c r="K157" i="5"/>
  <c r="K162" i="5" s="1"/>
  <c r="K153" i="5"/>
  <c r="S184" i="5"/>
  <c r="F278" i="5"/>
  <c r="H299" i="5"/>
  <c r="W190" i="5"/>
  <c r="J299" i="5" s="1"/>
  <c r="AD157" i="5"/>
  <c r="AD162" i="5" s="1"/>
  <c r="AD153" i="5"/>
  <c r="U194" i="5"/>
  <c r="J194" i="5"/>
  <c r="Y184" i="5"/>
  <c r="F281" i="5"/>
  <c r="H184" i="5"/>
  <c r="E273" i="5"/>
  <c r="V184" i="5"/>
  <c r="E280" i="5"/>
  <c r="E184" i="5"/>
  <c r="AG183" i="5"/>
  <c r="F271" i="5"/>
  <c r="H194" i="5"/>
  <c r="E304" i="5"/>
  <c r="AD190" i="5"/>
  <c r="G303" i="5"/>
  <c r="H292" i="5"/>
  <c r="I190" i="5"/>
  <c r="AE175" i="5"/>
  <c r="H246" i="5"/>
  <c r="G348" i="5"/>
  <c r="H348" i="5" s="1"/>
  <c r="R175" i="5"/>
  <c r="I240" i="5" s="1"/>
  <c r="G240" i="5"/>
  <c r="D175" i="5"/>
  <c r="D172" i="5" s="1"/>
  <c r="G233" i="5"/>
  <c r="M170" i="5"/>
  <c r="H218" i="5"/>
  <c r="F180" i="5"/>
  <c r="I253" i="5" s="1"/>
  <c r="G253" i="5"/>
  <c r="M175" i="5"/>
  <c r="J237" i="5" s="1"/>
  <c r="H237" i="5"/>
  <c r="AF149" i="5"/>
  <c r="X190" i="5"/>
  <c r="I300" i="5" s="1"/>
  <c r="G300" i="5"/>
  <c r="H259" i="5"/>
  <c r="S180" i="5"/>
  <c r="J259" i="5" s="1"/>
  <c r="X170" i="5"/>
  <c r="E275" i="5"/>
  <c r="L184" i="5"/>
  <c r="F280" i="5"/>
  <c r="W184" i="5"/>
  <c r="F276" i="5"/>
  <c r="O184" i="5"/>
  <c r="I184" i="5"/>
  <c r="F273" i="5"/>
  <c r="H180" i="5"/>
  <c r="G254" i="5"/>
  <c r="AH188" i="5"/>
  <c r="AD194" i="5"/>
  <c r="G336" i="5"/>
  <c r="H336" i="5" s="1"/>
  <c r="AE194" i="5"/>
  <c r="H265" i="5" l="1"/>
  <c r="G170" i="5"/>
  <c r="U195" i="5"/>
  <c r="H222" i="5"/>
  <c r="AE153" i="5"/>
  <c r="AG147" i="5"/>
  <c r="AG153" i="5" s="1"/>
  <c r="G227" i="5"/>
  <c r="K227" i="5" s="1"/>
  <c r="AB170" i="5"/>
  <c r="I226" i="5" s="1"/>
  <c r="K226" i="5" s="1"/>
  <c r="G220" i="5"/>
  <c r="R187" i="5"/>
  <c r="H216" i="5"/>
  <c r="L170" i="5"/>
  <c r="L167" i="5" s="1"/>
  <c r="AH160" i="5"/>
  <c r="H240" i="5"/>
  <c r="L240" i="5" s="1"/>
  <c r="L264" i="5"/>
  <c r="F228" i="5"/>
  <c r="D313" i="5"/>
  <c r="S195" i="5"/>
  <c r="H221" i="5"/>
  <c r="G219" i="5"/>
  <c r="H242" i="5"/>
  <c r="T167" i="5"/>
  <c r="G214" i="5"/>
  <c r="E228" i="5"/>
  <c r="G195" i="5"/>
  <c r="X175" i="5"/>
  <c r="I243" i="5" s="1"/>
  <c r="K243" i="5" s="1"/>
  <c r="AH168" i="5"/>
  <c r="G246" i="5"/>
  <c r="AH178" i="5"/>
  <c r="J219" i="5"/>
  <c r="L219" i="5" s="1"/>
  <c r="H257" i="5"/>
  <c r="H266" i="5" s="1"/>
  <c r="I175" i="5"/>
  <c r="J235" i="5" s="1"/>
  <c r="L235" i="5" s="1"/>
  <c r="Z195" i="5"/>
  <c r="Z175" i="5"/>
  <c r="I244" i="5" s="1"/>
  <c r="K244" i="5" s="1"/>
  <c r="W195" i="5"/>
  <c r="AD180" i="5"/>
  <c r="I265" i="5" s="1"/>
  <c r="K265" i="5" s="1"/>
  <c r="D195" i="5"/>
  <c r="AD195" i="5"/>
  <c r="O180" i="5"/>
  <c r="J257" i="5" s="1"/>
  <c r="X180" i="5"/>
  <c r="I262" i="5" s="1"/>
  <c r="K262" i="5" s="1"/>
  <c r="U172" i="5"/>
  <c r="G256" i="5"/>
  <c r="K256" i="5" s="1"/>
  <c r="H225" i="5"/>
  <c r="H170" i="5"/>
  <c r="I216" i="5" s="1"/>
  <c r="K216" i="5" s="1"/>
  <c r="H220" i="5"/>
  <c r="Y195" i="5"/>
  <c r="AH151" i="5"/>
  <c r="AF179" i="5"/>
  <c r="AH179" i="5" s="1"/>
  <c r="S153" i="5"/>
  <c r="AF174" i="5"/>
  <c r="S156" i="5"/>
  <c r="S162" i="5" s="1"/>
  <c r="G252" i="5"/>
  <c r="F266" i="5"/>
  <c r="E266" i="5"/>
  <c r="G223" i="5"/>
  <c r="V170" i="5"/>
  <c r="N180" i="5"/>
  <c r="I257" i="5" s="1"/>
  <c r="K257" i="5" s="1"/>
  <c r="AF169" i="5"/>
  <c r="AH150" i="5"/>
  <c r="G314" i="5" s="1"/>
  <c r="H195" i="5"/>
  <c r="N195" i="5"/>
  <c r="F247" i="5"/>
  <c r="AE195" i="5"/>
  <c r="X195" i="5"/>
  <c r="J177" i="5"/>
  <c r="P177" i="5"/>
  <c r="F195" i="5"/>
  <c r="AE170" i="5"/>
  <c r="J227" i="5" s="1"/>
  <c r="L227" i="5" s="1"/>
  <c r="AG169" i="5"/>
  <c r="T153" i="5"/>
  <c r="T156" i="5"/>
  <c r="T162" i="5" s="1"/>
  <c r="L301" i="5"/>
  <c r="K300" i="5"/>
  <c r="I177" i="5"/>
  <c r="E247" i="5"/>
  <c r="K297" i="5"/>
  <c r="AG174" i="5"/>
  <c r="AH173" i="5"/>
  <c r="L254" i="5"/>
  <c r="L258" i="5"/>
  <c r="L295" i="5"/>
  <c r="M295" i="5" s="1"/>
  <c r="L241" i="5"/>
  <c r="K258" i="5"/>
  <c r="L262" i="5"/>
  <c r="L265" i="5"/>
  <c r="L234" i="5"/>
  <c r="L255" i="5"/>
  <c r="M255" i="5" s="1"/>
  <c r="L260" i="5"/>
  <c r="AA187" i="5"/>
  <c r="L299" i="5"/>
  <c r="K301" i="5"/>
  <c r="W177" i="5"/>
  <c r="L259" i="5"/>
  <c r="G172" i="5"/>
  <c r="N172" i="5"/>
  <c r="AG158" i="5"/>
  <c r="F347" i="5" s="1"/>
  <c r="G347" i="5" s="1"/>
  <c r="H347" i="5" s="1"/>
  <c r="L298" i="5"/>
  <c r="L261" i="5"/>
  <c r="AG194" i="5"/>
  <c r="D206" i="5" s="1"/>
  <c r="K238" i="5"/>
  <c r="Y167" i="5"/>
  <c r="J224" i="5"/>
  <c r="L224" i="5" s="1"/>
  <c r="L291" i="5"/>
  <c r="M291" i="5" s="1"/>
  <c r="K177" i="5"/>
  <c r="L256" i="5"/>
  <c r="U177" i="5"/>
  <c r="AA167" i="5"/>
  <c r="J225" i="5"/>
  <c r="K253" i="5"/>
  <c r="K240" i="5"/>
  <c r="Q177" i="5"/>
  <c r="Q175" i="5"/>
  <c r="H239" i="5"/>
  <c r="G234" i="5"/>
  <c r="F175" i="5"/>
  <c r="J187" i="5"/>
  <c r="G242" i="5"/>
  <c r="V175" i="5"/>
  <c r="I242" i="5" s="1"/>
  <c r="G235" i="5"/>
  <c r="H175" i="5"/>
  <c r="L237" i="5"/>
  <c r="X187" i="5"/>
  <c r="Y175" i="5"/>
  <c r="J243" i="5" s="1"/>
  <c r="H243" i="5"/>
  <c r="I263" i="5"/>
  <c r="K263" i="5" s="1"/>
  <c r="Z177" i="5"/>
  <c r="L177" i="5"/>
  <c r="K236" i="5"/>
  <c r="H338" i="5"/>
  <c r="G237" i="5"/>
  <c r="L175" i="5"/>
  <c r="H245" i="5"/>
  <c r="AC175" i="5"/>
  <c r="K239" i="5"/>
  <c r="AG157" i="5"/>
  <c r="F346" i="5" s="1"/>
  <c r="G346" i="5" s="1"/>
  <c r="J312" i="5" s="1"/>
  <c r="AB177" i="5"/>
  <c r="I264" i="5"/>
  <c r="K264" i="5" s="1"/>
  <c r="O175" i="5"/>
  <c r="H238" i="5"/>
  <c r="AF194" i="5"/>
  <c r="D205" i="5" s="1"/>
  <c r="L263" i="5"/>
  <c r="K293" i="5"/>
  <c r="M177" i="5"/>
  <c r="G274" i="5"/>
  <c r="J185" i="5"/>
  <c r="I274" i="5" s="1"/>
  <c r="J214" i="5"/>
  <c r="E167" i="5"/>
  <c r="R185" i="5"/>
  <c r="I278" i="5" s="1"/>
  <c r="G278" i="5"/>
  <c r="I298" i="5"/>
  <c r="K298" i="5" s="1"/>
  <c r="T187" i="5"/>
  <c r="H277" i="5"/>
  <c r="Q185" i="5"/>
  <c r="J277" i="5" s="1"/>
  <c r="I254" i="5"/>
  <c r="K254" i="5" s="1"/>
  <c r="H177" i="5"/>
  <c r="W185" i="5"/>
  <c r="W196" i="5" s="1"/>
  <c r="W197" i="5" s="1"/>
  <c r="W198" i="5" s="1"/>
  <c r="W199" i="5" s="1"/>
  <c r="W200" i="5" s="1"/>
  <c r="W201" i="5" s="1"/>
  <c r="W202" i="5" s="1"/>
  <c r="H280" i="5"/>
  <c r="E336" i="5"/>
  <c r="AH149" i="5"/>
  <c r="J218" i="5"/>
  <c r="L218" i="5" s="1"/>
  <c r="J314" i="5"/>
  <c r="J195" i="5"/>
  <c r="I261" i="5"/>
  <c r="K261" i="5" s="1"/>
  <c r="V177" i="5"/>
  <c r="J233" i="5"/>
  <c r="E172" i="5"/>
  <c r="J302" i="5"/>
  <c r="L302" i="5" s="1"/>
  <c r="AC187" i="5"/>
  <c r="I294" i="5"/>
  <c r="K294" i="5" s="1"/>
  <c r="L187" i="5"/>
  <c r="O187" i="5"/>
  <c r="D324" i="5"/>
  <c r="D312" i="5"/>
  <c r="H304" i="5"/>
  <c r="I296" i="5"/>
  <c r="K296" i="5" s="1"/>
  <c r="P187" i="5"/>
  <c r="Q195" i="5"/>
  <c r="AH148" i="5"/>
  <c r="E335" i="5"/>
  <c r="I225" i="5"/>
  <c r="K225" i="5" s="1"/>
  <c r="R172" i="5"/>
  <c r="S177" i="5"/>
  <c r="I214" i="5"/>
  <c r="J222" i="5"/>
  <c r="L222" i="5" s="1"/>
  <c r="M222" i="5" s="1"/>
  <c r="AH183" i="5"/>
  <c r="I217" i="5"/>
  <c r="K217" i="5" s="1"/>
  <c r="J167" i="5"/>
  <c r="H284" i="5"/>
  <c r="AE185" i="5"/>
  <c r="J284" i="5" s="1"/>
  <c r="Z185" i="5"/>
  <c r="I282" i="5" s="1"/>
  <c r="G282" i="5"/>
  <c r="AC185" i="5"/>
  <c r="J283" i="5" s="1"/>
  <c r="H283" i="5"/>
  <c r="F162" i="5"/>
  <c r="J294" i="5"/>
  <c r="L294" i="5" s="1"/>
  <c r="M187" i="5"/>
  <c r="I302" i="5"/>
  <c r="K302" i="5" s="1"/>
  <c r="AB187" i="5"/>
  <c r="AA185" i="5"/>
  <c r="J282" i="5" s="1"/>
  <c r="H282" i="5"/>
  <c r="P162" i="5"/>
  <c r="AF158" i="5"/>
  <c r="J246" i="5"/>
  <c r="L246" i="5" s="1"/>
  <c r="AE172" i="5"/>
  <c r="J244" i="5"/>
  <c r="L244" i="5" s="1"/>
  <c r="AA172" i="5"/>
  <c r="J236" i="5"/>
  <c r="L236" i="5" s="1"/>
  <c r="K172" i="5"/>
  <c r="D185" i="5"/>
  <c r="D196" i="5" s="1"/>
  <c r="AF184" i="5"/>
  <c r="G271" i="5"/>
  <c r="I219" i="5"/>
  <c r="M195" i="5"/>
  <c r="J292" i="5"/>
  <c r="L292" i="5" s="1"/>
  <c r="M292" i="5" s="1"/>
  <c r="I187" i="5"/>
  <c r="F285" i="5"/>
  <c r="H185" i="5"/>
  <c r="G273" i="5"/>
  <c r="H278" i="5"/>
  <c r="S185" i="5"/>
  <c r="S196" i="5" s="1"/>
  <c r="S197" i="5" s="1"/>
  <c r="S198" i="5" s="1"/>
  <c r="S199" i="5" s="1"/>
  <c r="S200" i="5" s="1"/>
  <c r="S201" i="5" s="1"/>
  <c r="S202" i="5" s="1"/>
  <c r="I259" i="5"/>
  <c r="K259" i="5" s="1"/>
  <c r="R177" i="5"/>
  <c r="J223" i="5"/>
  <c r="L223" i="5" s="1"/>
  <c r="W167" i="5"/>
  <c r="J253" i="5"/>
  <c r="L253" i="5" s="1"/>
  <c r="G177" i="5"/>
  <c r="J297" i="5"/>
  <c r="L297" i="5" s="1"/>
  <c r="S187" i="5"/>
  <c r="U185" i="5"/>
  <c r="U196" i="5" s="1"/>
  <c r="U197" i="5" s="1"/>
  <c r="U198" i="5" s="1"/>
  <c r="U199" i="5" s="1"/>
  <c r="U200" i="5" s="1"/>
  <c r="U201" i="5" s="1"/>
  <c r="U202" i="5" s="1"/>
  <c r="H279" i="5"/>
  <c r="J290" i="5"/>
  <c r="AG190" i="5"/>
  <c r="D323" i="5"/>
  <c r="D311" i="5"/>
  <c r="J220" i="5"/>
  <c r="AF157" i="5"/>
  <c r="D162" i="5"/>
  <c r="W187" i="5"/>
  <c r="AB185" i="5"/>
  <c r="I283" i="5" s="1"/>
  <c r="G283" i="5"/>
  <c r="L195" i="5"/>
  <c r="F328" i="5"/>
  <c r="H323" i="5"/>
  <c r="H328" i="5" s="1"/>
  <c r="AF190" i="5"/>
  <c r="I290" i="5"/>
  <c r="J172" i="5"/>
  <c r="F177" i="5"/>
  <c r="I185" i="5"/>
  <c r="J273" i="5" s="1"/>
  <c r="H273" i="5"/>
  <c r="I224" i="5"/>
  <c r="K224" i="5" s="1"/>
  <c r="E185" i="5"/>
  <c r="H271" i="5"/>
  <c r="AG184" i="5"/>
  <c r="I220" i="5"/>
  <c r="P167" i="5"/>
  <c r="K185" i="5"/>
  <c r="J274" i="5" s="1"/>
  <c r="H274" i="5"/>
  <c r="J215" i="5"/>
  <c r="L215" i="5" s="1"/>
  <c r="G167" i="5"/>
  <c r="J217" i="5"/>
  <c r="L217" i="5" s="1"/>
  <c r="K167" i="5"/>
  <c r="AH189" i="5"/>
  <c r="AD185" i="5"/>
  <c r="G284" i="5"/>
  <c r="M167" i="5"/>
  <c r="AA177" i="5"/>
  <c r="P172" i="5"/>
  <c r="M185" i="5"/>
  <c r="J275" i="5" s="1"/>
  <c r="H275" i="5"/>
  <c r="I252" i="5"/>
  <c r="D177" i="5"/>
  <c r="P185" i="5"/>
  <c r="I277" i="5" s="1"/>
  <c r="G277" i="5"/>
  <c r="I215" i="5"/>
  <c r="K215" i="5" s="1"/>
  <c r="O185" i="5"/>
  <c r="H276" i="5"/>
  <c r="O195" i="5"/>
  <c r="I233" i="5"/>
  <c r="Y185" i="5"/>
  <c r="H281" i="5"/>
  <c r="G281" i="5"/>
  <c r="X185" i="5"/>
  <c r="J221" i="5"/>
  <c r="P195" i="5"/>
  <c r="J242" i="5"/>
  <c r="W172" i="5"/>
  <c r="G276" i="5"/>
  <c r="N185" i="5"/>
  <c r="I276" i="5" s="1"/>
  <c r="J252" i="5"/>
  <c r="E177" i="5"/>
  <c r="I245" i="5"/>
  <c r="K245" i="5" s="1"/>
  <c r="AB172" i="5"/>
  <c r="J226" i="5"/>
  <c r="L226" i="5" s="1"/>
  <c r="I299" i="5"/>
  <c r="K299" i="5" s="1"/>
  <c r="V187" i="5"/>
  <c r="G304" i="5"/>
  <c r="N167" i="5"/>
  <c r="D167" i="5"/>
  <c r="AE177" i="5"/>
  <c r="M172" i="5"/>
  <c r="I246" i="5"/>
  <c r="AD172" i="5"/>
  <c r="I303" i="5"/>
  <c r="K303" i="5" s="1"/>
  <c r="AD187" i="5"/>
  <c r="D187" i="5"/>
  <c r="J303" i="5"/>
  <c r="L303" i="5" s="1"/>
  <c r="AE187" i="5"/>
  <c r="J300" i="5"/>
  <c r="L300" i="5" s="1"/>
  <c r="Y187" i="5"/>
  <c r="E334" i="5"/>
  <c r="AF153" i="5"/>
  <c r="I241" i="5"/>
  <c r="K241" i="5" s="1"/>
  <c r="T185" i="5"/>
  <c r="T196" i="5" s="1"/>
  <c r="T197" i="5" s="1"/>
  <c r="T198" i="5" s="1"/>
  <c r="T199" i="5" s="1"/>
  <c r="T200" i="5" s="1"/>
  <c r="T201" i="5" s="1"/>
  <c r="T202" i="5" s="1"/>
  <c r="G279" i="5"/>
  <c r="J216" i="5"/>
  <c r="I167" i="5"/>
  <c r="J296" i="5"/>
  <c r="L296" i="5" s="1"/>
  <c r="Q187" i="5"/>
  <c r="I221" i="5"/>
  <c r="K221" i="5" s="1"/>
  <c r="Y177" i="5"/>
  <c r="F185" i="5"/>
  <c r="G272" i="5"/>
  <c r="U167" i="5"/>
  <c r="G187" i="5"/>
  <c r="E187" i="5"/>
  <c r="U187" i="5"/>
  <c r="L185" i="5"/>
  <c r="I275" i="5" s="1"/>
  <c r="G275" i="5"/>
  <c r="V185" i="5"/>
  <c r="I280" i="5" s="1"/>
  <c r="G280" i="5"/>
  <c r="AA195" i="5"/>
  <c r="V195" i="5"/>
  <c r="E285" i="5"/>
  <c r="G185" i="5"/>
  <c r="J272" i="5" s="1"/>
  <c r="H272" i="5"/>
  <c r="AB195" i="5"/>
  <c r="J293" i="5"/>
  <c r="L293" i="5" s="1"/>
  <c r="K187" i="5"/>
  <c r="E195" i="5"/>
  <c r="S172" i="5"/>
  <c r="I260" i="5"/>
  <c r="K260" i="5" s="1"/>
  <c r="T177" i="5"/>
  <c r="F167" i="5"/>
  <c r="AC195" i="5"/>
  <c r="Q182" i="5"/>
  <c r="I195" i="5"/>
  <c r="R195" i="5"/>
  <c r="X167" i="5"/>
  <c r="Z187" i="5"/>
  <c r="S167" i="5"/>
  <c r="M264" i="5" l="1"/>
  <c r="AH147" i="5"/>
  <c r="L257" i="5"/>
  <c r="F334" i="5"/>
  <c r="K220" i="5"/>
  <c r="X172" i="5"/>
  <c r="AB167" i="5"/>
  <c r="M227" i="5"/>
  <c r="L216" i="5"/>
  <c r="I218" i="5"/>
  <c r="K218" i="5" s="1"/>
  <c r="AA182" i="5"/>
  <c r="AC182" i="5"/>
  <c r="X177" i="5"/>
  <c r="X196" i="5"/>
  <c r="X197" i="5" s="1"/>
  <c r="X198" i="5" s="1"/>
  <c r="X199" i="5" s="1"/>
  <c r="X200" i="5" s="1"/>
  <c r="X201" i="5" s="1"/>
  <c r="X202" i="5" s="1"/>
  <c r="K219" i="5"/>
  <c r="M219" i="5" s="1"/>
  <c r="L221" i="5"/>
  <c r="M221" i="5" s="1"/>
  <c r="K214" i="5"/>
  <c r="G228" i="5"/>
  <c r="L242" i="5"/>
  <c r="I172" i="5"/>
  <c r="K246" i="5"/>
  <c r="M246" i="5" s="1"/>
  <c r="AG170" i="5"/>
  <c r="H167" i="5"/>
  <c r="AH174" i="5"/>
  <c r="Z172" i="5"/>
  <c r="AG156" i="5"/>
  <c r="F345" i="5" s="1"/>
  <c r="M260" i="5"/>
  <c r="AD196" i="5"/>
  <c r="AD197" i="5" s="1"/>
  <c r="AD198" i="5" s="1"/>
  <c r="AD199" i="5" s="1"/>
  <c r="AD200" i="5" s="1"/>
  <c r="AD201" i="5" s="1"/>
  <c r="AD202" i="5" s="1"/>
  <c r="AD177" i="5"/>
  <c r="G266" i="5"/>
  <c r="O177" i="5"/>
  <c r="AG177" i="5" s="1"/>
  <c r="I313" i="5" s="1"/>
  <c r="AG180" i="5"/>
  <c r="M216" i="5"/>
  <c r="M301" i="5"/>
  <c r="M244" i="5"/>
  <c r="M265" i="5"/>
  <c r="M258" i="5"/>
  <c r="AH169" i="5"/>
  <c r="H228" i="5"/>
  <c r="AE196" i="5"/>
  <c r="AE197" i="5" s="1"/>
  <c r="AE198" i="5" s="1"/>
  <c r="AE199" i="5" s="1"/>
  <c r="AE200" i="5" s="1"/>
  <c r="AE201" i="5" s="1"/>
  <c r="AE202" i="5" s="1"/>
  <c r="L225" i="5"/>
  <c r="M225" i="5" s="1"/>
  <c r="AF180" i="5"/>
  <c r="L220" i="5"/>
  <c r="V167" i="5"/>
  <c r="I223" i="5"/>
  <c r="K223" i="5" s="1"/>
  <c r="M223" i="5" s="1"/>
  <c r="AF170" i="5"/>
  <c r="M297" i="5"/>
  <c r="AF156" i="5"/>
  <c r="E345" i="5" s="1"/>
  <c r="M256" i="5"/>
  <c r="N177" i="5"/>
  <c r="M254" i="5"/>
  <c r="AE167" i="5"/>
  <c r="AG167" i="5" s="1"/>
  <c r="I311" i="5" s="1"/>
  <c r="M259" i="5"/>
  <c r="M300" i="5"/>
  <c r="M224" i="5"/>
  <c r="L283" i="5"/>
  <c r="M298" i="5"/>
  <c r="M241" i="5"/>
  <c r="O196" i="5"/>
  <c r="O197" i="5" s="1"/>
  <c r="O198" i="5" s="1"/>
  <c r="O199" i="5" s="1"/>
  <c r="O200" i="5" s="1"/>
  <c r="O201" i="5" s="1"/>
  <c r="O202" i="5" s="1"/>
  <c r="K276" i="5"/>
  <c r="H196" i="5"/>
  <c r="H197" i="5" s="1"/>
  <c r="H198" i="5" s="1"/>
  <c r="H199" i="5" s="1"/>
  <c r="H200" i="5" s="1"/>
  <c r="H201" i="5" s="1"/>
  <c r="H202" i="5" s="1"/>
  <c r="M262" i="5"/>
  <c r="I196" i="5"/>
  <c r="I197" i="5" s="1"/>
  <c r="I198" i="5" s="1"/>
  <c r="I199" i="5" s="1"/>
  <c r="I200" i="5" s="1"/>
  <c r="I201" i="5" s="1"/>
  <c r="I202" i="5" s="1"/>
  <c r="K196" i="5"/>
  <c r="K197" i="5" s="1"/>
  <c r="K198" i="5" s="1"/>
  <c r="K199" i="5" s="1"/>
  <c r="K200" i="5" s="1"/>
  <c r="K201" i="5" s="1"/>
  <c r="K202" i="5" s="1"/>
  <c r="L273" i="5"/>
  <c r="AC196" i="5"/>
  <c r="AC197" i="5" s="1"/>
  <c r="AC198" i="5" s="1"/>
  <c r="AC199" i="5" s="1"/>
  <c r="AC200" i="5" s="1"/>
  <c r="AC201" i="5" s="1"/>
  <c r="AC202" i="5" s="1"/>
  <c r="L284" i="5"/>
  <c r="AH190" i="5"/>
  <c r="Q196" i="5"/>
  <c r="Q197" i="5" s="1"/>
  <c r="Q198" i="5" s="1"/>
  <c r="Q199" i="5" s="1"/>
  <c r="Q200" i="5" s="1"/>
  <c r="Q201" i="5" s="1"/>
  <c r="Q202" i="5" s="1"/>
  <c r="Z182" i="5"/>
  <c r="AF175" i="5"/>
  <c r="M299" i="5"/>
  <c r="K280" i="5"/>
  <c r="K275" i="5"/>
  <c r="L275" i="5"/>
  <c r="M257" i="5"/>
  <c r="L277" i="5"/>
  <c r="AG175" i="5"/>
  <c r="G247" i="5"/>
  <c r="K242" i="5"/>
  <c r="K283" i="5"/>
  <c r="K282" i="5"/>
  <c r="M293" i="5"/>
  <c r="M261" i="5"/>
  <c r="R182" i="5"/>
  <c r="V196" i="5"/>
  <c r="V197" i="5" s="1"/>
  <c r="V198" i="5" s="1"/>
  <c r="V199" i="5" s="1"/>
  <c r="V200" i="5" s="1"/>
  <c r="V201" i="5" s="1"/>
  <c r="V202" i="5" s="1"/>
  <c r="M215" i="5"/>
  <c r="R196" i="5"/>
  <c r="R197" i="5" s="1"/>
  <c r="R198" i="5" s="1"/>
  <c r="R199" i="5" s="1"/>
  <c r="R200" i="5" s="1"/>
  <c r="R201" i="5" s="1"/>
  <c r="R202" i="5" s="1"/>
  <c r="E339" i="5"/>
  <c r="M218" i="5"/>
  <c r="M253" i="5"/>
  <c r="H247" i="5"/>
  <c r="M240" i="5"/>
  <c r="H346" i="5"/>
  <c r="Z196" i="5"/>
  <c r="Z197" i="5" s="1"/>
  <c r="Z198" i="5" s="1"/>
  <c r="Z199" i="5" s="1"/>
  <c r="Z200" i="5" s="1"/>
  <c r="Z201" i="5" s="1"/>
  <c r="Z202" i="5" s="1"/>
  <c r="M263" i="5"/>
  <c r="AG195" i="5"/>
  <c r="E206" i="5" s="1"/>
  <c r="M226" i="5"/>
  <c r="K277" i="5"/>
  <c r="M294" i="5"/>
  <c r="Y172" i="5"/>
  <c r="M236" i="5"/>
  <c r="L272" i="5"/>
  <c r="AH153" i="5"/>
  <c r="L274" i="5"/>
  <c r="AA196" i="5"/>
  <c r="AA197" i="5" s="1"/>
  <c r="AA198" i="5" s="1"/>
  <c r="AA199" i="5" s="1"/>
  <c r="AA200" i="5" s="1"/>
  <c r="AA201" i="5" s="1"/>
  <c r="AA202" i="5" s="1"/>
  <c r="AH194" i="5"/>
  <c r="K274" i="5"/>
  <c r="J238" i="5"/>
  <c r="L238" i="5" s="1"/>
  <c r="M238" i="5" s="1"/>
  <c r="O172" i="5"/>
  <c r="I237" i="5"/>
  <c r="K237" i="5" s="1"/>
  <c r="M237" i="5" s="1"/>
  <c r="L172" i="5"/>
  <c r="I234" i="5"/>
  <c r="K234" i="5" s="1"/>
  <c r="M234" i="5" s="1"/>
  <c r="F172" i="5"/>
  <c r="J304" i="5"/>
  <c r="L304" i="5" s="1"/>
  <c r="G182" i="5"/>
  <c r="K278" i="5"/>
  <c r="I235" i="5"/>
  <c r="K235" i="5" s="1"/>
  <c r="M235" i="5" s="1"/>
  <c r="H172" i="5"/>
  <c r="M303" i="5"/>
  <c r="J239" i="5"/>
  <c r="L239" i="5" s="1"/>
  <c r="M239" i="5" s="1"/>
  <c r="Q172" i="5"/>
  <c r="AF195" i="5"/>
  <c r="E205" i="5" s="1"/>
  <c r="L282" i="5"/>
  <c r="N196" i="5"/>
  <c r="N197" i="5" s="1"/>
  <c r="N198" i="5" s="1"/>
  <c r="N199" i="5" s="1"/>
  <c r="N200" i="5" s="1"/>
  <c r="N201" i="5" s="1"/>
  <c r="N202" i="5" s="1"/>
  <c r="G315" i="5"/>
  <c r="M296" i="5"/>
  <c r="J245" i="5"/>
  <c r="L245" i="5" s="1"/>
  <c r="M245" i="5" s="1"/>
  <c r="AC172" i="5"/>
  <c r="L243" i="5"/>
  <c r="M243" i="5" s="1"/>
  <c r="V172" i="5"/>
  <c r="D197" i="5"/>
  <c r="I304" i="5"/>
  <c r="K304" i="5" s="1"/>
  <c r="K290" i="5"/>
  <c r="L196" i="5"/>
  <c r="L197" i="5" s="1"/>
  <c r="L198" i="5" s="1"/>
  <c r="L199" i="5" s="1"/>
  <c r="L200" i="5" s="1"/>
  <c r="L201" i="5" s="1"/>
  <c r="L202" i="5" s="1"/>
  <c r="M217" i="5"/>
  <c r="J280" i="5"/>
  <c r="L280" i="5" s="1"/>
  <c r="W182" i="5"/>
  <c r="E347" i="5"/>
  <c r="AH158" i="5"/>
  <c r="I272" i="5"/>
  <c r="K272" i="5" s="1"/>
  <c r="F182" i="5"/>
  <c r="E346" i="5"/>
  <c r="AH157" i="5"/>
  <c r="J313" i="5"/>
  <c r="J196" i="5"/>
  <c r="J197" i="5" s="1"/>
  <c r="J198" i="5" s="1"/>
  <c r="J199" i="5" s="1"/>
  <c r="J200" i="5" s="1"/>
  <c r="J201" i="5" s="1"/>
  <c r="J202" i="5" s="1"/>
  <c r="K233" i="5"/>
  <c r="J278" i="5"/>
  <c r="L278" i="5" s="1"/>
  <c r="S182" i="5"/>
  <c r="G285" i="5"/>
  <c r="D335" i="5"/>
  <c r="E312" i="5"/>
  <c r="M182" i="5"/>
  <c r="I182" i="5"/>
  <c r="N182" i="5"/>
  <c r="E311" i="5"/>
  <c r="D334" i="5"/>
  <c r="J182" i="5"/>
  <c r="L290" i="5"/>
  <c r="I281" i="5"/>
  <c r="K281" i="5" s="1"/>
  <c r="X182" i="5"/>
  <c r="H285" i="5"/>
  <c r="J279" i="5"/>
  <c r="L279" i="5" s="1"/>
  <c r="U182" i="5"/>
  <c r="AH184" i="5"/>
  <c r="L233" i="5"/>
  <c r="M196" i="5"/>
  <c r="M197" i="5" s="1"/>
  <c r="M198" i="5" s="1"/>
  <c r="M199" i="5" s="1"/>
  <c r="M200" i="5" s="1"/>
  <c r="M201" i="5" s="1"/>
  <c r="M202" i="5" s="1"/>
  <c r="AB196" i="5"/>
  <c r="AB197" i="5" s="1"/>
  <c r="AB198" i="5" s="1"/>
  <c r="AB199" i="5" s="1"/>
  <c r="AB200" i="5" s="1"/>
  <c r="AB201" i="5" s="1"/>
  <c r="AB202" i="5" s="1"/>
  <c r="J271" i="5"/>
  <c r="AG185" i="5"/>
  <c r="E182" i="5"/>
  <c r="D316" i="5"/>
  <c r="AF185" i="5"/>
  <c r="I271" i="5"/>
  <c r="D182" i="5"/>
  <c r="M302" i="5"/>
  <c r="J228" i="5"/>
  <c r="L214" i="5"/>
  <c r="L182" i="5"/>
  <c r="V182" i="5"/>
  <c r="AB182" i="5"/>
  <c r="J266" i="5"/>
  <c r="L266" i="5" s="1"/>
  <c r="L252" i="5"/>
  <c r="G334" i="5"/>
  <c r="H334" i="5" s="1"/>
  <c r="H339" i="5" s="1"/>
  <c r="F339" i="5"/>
  <c r="I279" i="5"/>
  <c r="K279" i="5" s="1"/>
  <c r="T182" i="5"/>
  <c r="AG187" i="5"/>
  <c r="I315" i="5" s="1"/>
  <c r="K315" i="5" s="1"/>
  <c r="J276" i="5"/>
  <c r="L276" i="5" s="1"/>
  <c r="O182" i="5"/>
  <c r="D328" i="5"/>
  <c r="E329" i="5" s="1"/>
  <c r="I273" i="5"/>
  <c r="K273" i="5" s="1"/>
  <c r="H182" i="5"/>
  <c r="E313" i="5"/>
  <c r="D336" i="5"/>
  <c r="K182" i="5"/>
  <c r="P182" i="5"/>
  <c r="AE182" i="5"/>
  <c r="AF187" i="5"/>
  <c r="J281" i="5"/>
  <c r="L281" i="5" s="1"/>
  <c r="Y196" i="5"/>
  <c r="Y197" i="5" s="1"/>
  <c r="Y198" i="5" s="1"/>
  <c r="Y199" i="5" s="1"/>
  <c r="Y200" i="5" s="1"/>
  <c r="Y201" i="5" s="1"/>
  <c r="Y202" i="5" s="1"/>
  <c r="Y182" i="5"/>
  <c r="F196" i="5"/>
  <c r="F197" i="5" s="1"/>
  <c r="F198" i="5" s="1"/>
  <c r="F199" i="5" s="1"/>
  <c r="F200" i="5" s="1"/>
  <c r="F201" i="5" s="1"/>
  <c r="F202" i="5" s="1"/>
  <c r="I266" i="5"/>
  <c r="K252" i="5"/>
  <c r="I284" i="5"/>
  <c r="K284" i="5" s="1"/>
  <c r="AD182" i="5"/>
  <c r="G196" i="5"/>
  <c r="G197" i="5" s="1"/>
  <c r="G198" i="5" s="1"/>
  <c r="G199" i="5" s="1"/>
  <c r="G200" i="5" s="1"/>
  <c r="G201" i="5" s="1"/>
  <c r="G202" i="5" s="1"/>
  <c r="P196" i="5"/>
  <c r="P197" i="5" s="1"/>
  <c r="P198" i="5" s="1"/>
  <c r="P199" i="5" s="1"/>
  <c r="P200" i="5" s="1"/>
  <c r="P201" i="5" s="1"/>
  <c r="P202" i="5" s="1"/>
  <c r="E196" i="5"/>
  <c r="D207" i="5"/>
  <c r="M214" i="5" l="1"/>
  <c r="M220" i="5"/>
  <c r="E207" i="5"/>
  <c r="M242" i="5"/>
  <c r="AH170" i="5"/>
  <c r="AF167" i="5"/>
  <c r="AH167" i="5" s="1"/>
  <c r="AF177" i="5"/>
  <c r="H313" i="5" s="1"/>
  <c r="AG162" i="5"/>
  <c r="L228" i="5"/>
  <c r="K266" i="5"/>
  <c r="M266" i="5" s="1"/>
  <c r="AH180" i="5"/>
  <c r="M279" i="5"/>
  <c r="I228" i="5"/>
  <c r="K228" i="5" s="1"/>
  <c r="M284" i="5"/>
  <c r="M283" i="5"/>
  <c r="AF162" i="5"/>
  <c r="AH156" i="5"/>
  <c r="F311" i="5" s="1"/>
  <c r="M273" i="5"/>
  <c r="M275" i="5"/>
  <c r="M276" i="5"/>
  <c r="AH175" i="5"/>
  <c r="M282" i="5"/>
  <c r="M272" i="5"/>
  <c r="AH185" i="5"/>
  <c r="M278" i="5"/>
  <c r="AG172" i="5"/>
  <c r="I312" i="5" s="1"/>
  <c r="K312" i="5" s="1"/>
  <c r="M277" i="5"/>
  <c r="M280" i="5"/>
  <c r="M274" i="5"/>
  <c r="AF182" i="5"/>
  <c r="H314" i="5" s="1"/>
  <c r="K313" i="5"/>
  <c r="M233" i="5"/>
  <c r="M304" i="5"/>
  <c r="J247" i="5"/>
  <c r="L247" i="5" s="1"/>
  <c r="I247" i="5"/>
  <c r="K247" i="5" s="1"/>
  <c r="AH195" i="5"/>
  <c r="M281" i="5"/>
  <c r="AF172" i="5"/>
  <c r="H312" i="5" s="1"/>
  <c r="E350" i="5"/>
  <c r="M252" i="5"/>
  <c r="I285" i="5"/>
  <c r="K285" i="5" s="1"/>
  <c r="K271" i="5"/>
  <c r="M290" i="5"/>
  <c r="E197" i="5"/>
  <c r="AG196" i="5"/>
  <c r="F206" i="5" s="1"/>
  <c r="F313" i="5"/>
  <c r="G313" i="5" s="1"/>
  <c r="D347" i="5"/>
  <c r="J285" i="5"/>
  <c r="L285" i="5" s="1"/>
  <c r="L271" i="5"/>
  <c r="G339" i="5"/>
  <c r="G345" i="5"/>
  <c r="G350" i="5" s="1"/>
  <c r="F350" i="5"/>
  <c r="D339" i="5"/>
  <c r="E340" i="5" s="1"/>
  <c r="E316" i="5"/>
  <c r="D346" i="5"/>
  <c r="F312" i="5"/>
  <c r="G312" i="5" s="1"/>
  <c r="AG182" i="5"/>
  <c r="I314" i="5" s="1"/>
  <c r="K314" i="5" s="1"/>
  <c r="D198" i="5"/>
  <c r="AF197" i="5"/>
  <c r="H315" i="5"/>
  <c r="AH187" i="5"/>
  <c r="AF196" i="5"/>
  <c r="AH162" i="5" l="1"/>
  <c r="H311" i="5"/>
  <c r="H316" i="5" s="1"/>
  <c r="M228" i="5"/>
  <c r="AH177" i="5"/>
  <c r="D345" i="5"/>
  <c r="D350" i="5" s="1"/>
  <c r="E351" i="5" s="1"/>
  <c r="H345" i="5"/>
  <c r="H350" i="5" s="1"/>
  <c r="M285" i="5"/>
  <c r="M247" i="5"/>
  <c r="AH172" i="5"/>
  <c r="AF198" i="5"/>
  <c r="D199" i="5"/>
  <c r="M271" i="5"/>
  <c r="F205" i="5"/>
  <c r="AH196" i="5"/>
  <c r="AG197" i="5"/>
  <c r="G206" i="5" s="1"/>
  <c r="E198" i="5"/>
  <c r="F316" i="5"/>
  <c r="G311" i="5"/>
  <c r="G316" i="5" s="1"/>
  <c r="F351" i="5" s="1"/>
  <c r="I316" i="5"/>
  <c r="J311" i="5"/>
  <c r="K311" i="5" s="1"/>
  <c r="K316" i="5" s="1"/>
  <c r="AH182" i="5"/>
  <c r="G205" i="5"/>
  <c r="K317" i="5" l="1"/>
  <c r="H317" i="5"/>
  <c r="I317" i="5"/>
  <c r="G207" i="5"/>
  <c r="E199" i="5"/>
  <c r="AG198" i="5"/>
  <c r="H206" i="5" s="1"/>
  <c r="F207" i="5"/>
  <c r="H329" i="5"/>
  <c r="F329" i="5"/>
  <c r="H340" i="5"/>
  <c r="F340" i="5"/>
  <c r="AH197" i="5"/>
  <c r="H351" i="5"/>
  <c r="AF199" i="5"/>
  <c r="D200" i="5"/>
  <c r="H205" i="5"/>
  <c r="D330" i="5" l="1"/>
  <c r="G318" i="5"/>
  <c r="AH198" i="5"/>
  <c r="H207" i="5"/>
  <c r="D201" i="5"/>
  <c r="AF200" i="5"/>
  <c r="I205" i="5"/>
  <c r="E200" i="5"/>
  <c r="AG199" i="5"/>
  <c r="I206" i="5" s="1"/>
  <c r="E201" i="5" l="1"/>
  <c r="AG200" i="5"/>
  <c r="J206" i="5" s="1"/>
  <c r="I207" i="5"/>
  <c r="AH199" i="5"/>
  <c r="J205" i="5"/>
  <c r="AF201" i="5"/>
  <c r="D202" i="5"/>
  <c r="AF202" i="5" s="1"/>
  <c r="J207" i="5" l="1"/>
  <c r="K205" i="5"/>
  <c r="AH200" i="5"/>
  <c r="L205" i="5"/>
  <c r="AG201" i="5"/>
  <c r="K206" i="5" s="1"/>
  <c r="E202" i="5"/>
  <c r="AG202" i="5" s="1"/>
  <c r="L206" i="5" s="1"/>
  <c r="L207" i="5" l="1"/>
  <c r="M205" i="5"/>
  <c r="AH201" i="5"/>
  <c r="AH202" i="5"/>
  <c r="K207" i="5"/>
  <c r="M206" i="5"/>
  <c r="M207" i="5" l="1"/>
</calcChain>
</file>

<file path=xl/comments1.xml><?xml version="1.0" encoding="utf-8"?>
<comments xmlns="http://schemas.openxmlformats.org/spreadsheetml/2006/main">
  <authors>
    <author/>
  </authors>
  <commentList>
    <comment ref="D23" authorId="0" shapeId="0">
      <text>
        <r>
          <rPr>
            <sz val="11"/>
            <color theme="1"/>
            <rFont val="Arial"/>
            <family val="2"/>
          </rPr>
          <t>======
ID#AAAADbK9ss8
Hewlett-Packard Company    (2019-08-23 20:32:36)
Orden de servicios o contrato de prestación de servicios, temporales, hora cátedra, bonificaciones, incentivos, monitoría proyecto</t>
        </r>
      </text>
    </comment>
    <comment ref="F23" authorId="0" shapeId="0">
      <text>
        <r>
          <rPr>
            <sz val="11"/>
            <color theme="1"/>
            <rFont val="Arial"/>
            <family val="2"/>
          </rPr>
          <t>======
ID#AAAADbK9stI
Hewlett-Packard Company    (2019-08-23 20:32:36)
Equipo de sistemas, software, equipo de protección, equipo de comunicación, equipo de laboratorio, muebles y enseres, otros equipos</t>
        </r>
      </text>
    </comment>
    <comment ref="H23" authorId="0" shapeId="0">
      <text>
        <r>
          <rPr>
            <sz val="11"/>
            <color theme="1"/>
            <rFont val="Arial"/>
            <family val="2"/>
          </rPr>
          <t>======
ID#AAAADbK9st8
Hewlett-Packard Company    (2019-08-23 20:32:36)
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11"/>
            <color theme="1"/>
            <rFont val="Arial"/>
            <family val="2"/>
          </rPr>
          <t>======
ID#AAAADbK9stk
Hewlett-Packard Company    (2019-08-23 20:32:36)
Mantenimiento para compra de equipo - mantenimiento especial para equipo: fuera del mantenimiento preventivo</t>
        </r>
      </text>
    </comment>
    <comment ref="L23" authorId="0" shapeId="0">
      <text>
        <r>
          <rPr>
            <sz val="11"/>
            <color theme="1"/>
            <rFont val="Arial"/>
            <family val="2"/>
          </rPr>
          <t>======
ID#AAAADbK9sto
Hewlett-Packard Company    (2019-08-23 20:32:36)
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sz val="11"/>
            <color theme="1"/>
            <rFont val="Arial"/>
            <family val="2"/>
          </rPr>
          <t>======
ID#AAAADbK9sts
Hewlett-Packard Company    (2019-08-23 20:32:36)
Divulgación y promoción: Avisos periódico y licitaciones, servicios ofrecidos por la emisora, servicios CRIE, servicios Univirtual 
Trabajos tipográficos: memorias en CD, Certificados, fotocopias, plegables, afiches, volantes, otros</t>
        </r>
      </text>
    </comment>
    <comment ref="R23" authorId="0" shapeId="0">
      <text>
        <r>
          <rPr>
            <sz val="11"/>
            <color theme="1"/>
            <rFont val="Arial"/>
            <family val="2"/>
          </rPr>
          <t>======
ID#AAAADbK9stA
Hewlett-Packard Company    (2019-08-23 20:32:36)
Transporte, alquiler de vehículos, mensajería local y nacional, peajes</t>
        </r>
      </text>
    </comment>
    <comment ref="T23" authorId="0" shapeId="0">
      <text>
        <r>
          <rPr>
            <sz val="11"/>
            <color theme="1"/>
            <rFont val="Arial"/>
            <family val="2"/>
          </rPr>
          <t>======
ID#AAAADbK9ss4
Hewlett-Packard Company    (2019-08-23 20:32:36)
Espacios al interior y por fuera de la UTP</t>
        </r>
      </text>
    </comment>
    <comment ref="V23" authorId="0" shapeId="0">
      <text>
        <r>
          <rPr>
            <sz val="11"/>
            <color theme="1"/>
            <rFont val="Arial"/>
            <family val="2"/>
          </rPr>
          <t>======
ID#AAAADbK9stY
Hewlett-Packard Company    (2019-08-23 20:32:36)
Convenios o contratos: publicaciones, otros) (Impuestos: derechos Ministerio, predial, trámites notariales, Sayco Acinpro, otros</t>
        </r>
      </text>
    </comment>
    <comment ref="X23" authorId="0" shapeId="0">
      <text>
        <r>
          <rPr>
            <sz val="11"/>
            <color theme="1"/>
            <rFont val="Arial"/>
            <family val="2"/>
          </rPr>
          <t>======
ID#AAAADbK9ss0
Hewlett-Packard Company    (2019-08-23 20:32:36)
Línea telefónica y puntos de red)
Servicios públicos: teléfono, internet por punto</t>
        </r>
      </text>
    </comment>
    <comment ref="Z23" authorId="0" shapeId="0">
      <text>
        <r>
          <rPr>
            <sz val="11"/>
            <color theme="1"/>
            <rFont val="Arial"/>
            <family val="2"/>
          </rPr>
          <t>======
ID#AAAADbK9stQ
Hewlett-Packard Company    (2019-08-23 20:32:36)
Pasajes y viáticos nacional e internacional</t>
        </r>
      </text>
    </comment>
    <comment ref="AB23" authorId="0" shapeId="0">
      <text>
        <r>
          <rPr>
            <sz val="11"/>
            <color theme="1"/>
            <rFont val="Arial"/>
            <family val="2"/>
          </rPr>
          <t>======
ID#AAAADbK9stM
Hewlett-Packard Company    (2019-08-23 20:32:36)
Valor inscripción incluyendo costo tiquetes y viáticos</t>
        </r>
      </text>
    </comment>
    <comment ref="AD23" authorId="0" shapeId="0">
      <text>
        <r>
          <rPr>
            <sz val="11"/>
            <color theme="1"/>
            <rFont val="Arial"/>
            <family val="2"/>
          </rPr>
          <t>======
ID#AAAADbK9st0
Hewlett-Packard Company    (2019-08-23 20:32:36)
Estudiantes pregrado, postgrado y especializaciones médico quirúrgicas</t>
        </r>
      </text>
    </comment>
    <comment ref="B26" authorId="0" shapeId="0">
      <text>
        <r>
          <rPr>
            <sz val="11"/>
            <color theme="1"/>
            <rFont val="Arial"/>
            <family val="2"/>
          </rPr>
          <t>======
ID#AAAADbK9stU
Hewlett-Packard Company    (2019-08-23 20:32:36)
DE QUÉ ACTIVIDAD O ACTIVIDADES HACE PARTE?</t>
        </r>
      </text>
    </comment>
    <comment ref="C26" authorId="0" shapeId="0">
      <text>
        <r>
          <rPr>
            <sz val="11"/>
            <color theme="1"/>
            <rFont val="Arial"/>
            <family val="2"/>
          </rPr>
          <t>======
ID#AAAADbK9stc
Hewlett-Packard Company    (2019-08-23 20:32:36)
CUÁL ES EL GASTO?
QUÉ ESTÁ PRESUPUESTANDO, QUÉ VA A CONTRATAR, COMPRAR, ETC.</t>
        </r>
      </text>
    </comment>
    <comment ref="C48" authorId="0" shapeId="0">
      <text>
        <r>
          <rPr>
            <sz val="11"/>
            <color theme="1"/>
            <rFont val="Arial"/>
            <family val="2"/>
          </rPr>
          <t>======
ID#AAAADbK9stc
Hewlett-Packard Company    (2019-08-23 20:32:36)
CUÁL ES EL GASTO?
QUÉ ESTÁ PRESUPUESTANDO, QUÉ VA A CONTRATAR, COMPRAR, ETC.</t>
        </r>
      </text>
    </comment>
  </commentList>
</comments>
</file>

<file path=xl/comments2.xml><?xml version="1.0" encoding="utf-8"?>
<comments xmlns="http://schemas.openxmlformats.org/spreadsheetml/2006/main">
  <authors>
    <author/>
  </authors>
  <commentList>
    <comment ref="H3" authorId="0" shapeId="0">
      <text>
        <r>
          <rPr>
            <sz val="11"/>
            <color theme="1"/>
            <rFont val="Arial"/>
            <family val="2"/>
          </rPr>
          <t>======
ID#AAAADbK9stw
Usuario UTP    (2019-08-23 20:32:36)
2018 - 2.4
2019 - 2.42</t>
        </r>
      </text>
    </comment>
    <comment ref="H4" authorId="0" shapeId="0">
      <text>
        <r>
          <rPr>
            <sz val="11"/>
            <color theme="1"/>
            <rFont val="Arial"/>
            <family val="2"/>
          </rPr>
          <t>======
ID#AAAADbK9stg
Usuario UTP    (2019-08-23 20:32:36)
Siempre el 90%</t>
        </r>
      </text>
    </comment>
    <comment ref="H5" authorId="0" shapeId="0">
      <text>
        <r>
          <rPr>
            <sz val="11"/>
            <color theme="1"/>
            <rFont val="Arial"/>
            <family val="2"/>
          </rPr>
          <t>======
ID#AAAADbK9st4
Usuario UTP    (2019-08-23 20:32:36)
2018 - 82%
2019 - 84%</t>
        </r>
      </text>
    </comment>
    <comment ref="H18" authorId="0" shapeId="0">
      <text>
        <r>
          <rPr>
            <sz val="11"/>
            <color theme="1"/>
            <rFont val="Arial"/>
            <family val="2"/>
          </rPr>
          <t>======
ID#AAAADbK9stE
Usuario UTP    (2019-08-23 20:32:36)
2018 - 78%
2019 - 79%</t>
        </r>
      </text>
    </comment>
  </commentList>
</comments>
</file>

<file path=xl/sharedStrings.xml><?xml version="1.0" encoding="utf-8"?>
<sst xmlns="http://schemas.openxmlformats.org/spreadsheetml/2006/main" count="2861" uniqueCount="1305">
  <si>
    <t>Código</t>
  </si>
  <si>
    <t>113-F31</t>
  </si>
  <si>
    <t>Versión</t>
  </si>
  <si>
    <t>Fecha</t>
  </si>
  <si>
    <t>Página</t>
  </si>
  <si>
    <t>3 de 8</t>
  </si>
  <si>
    <t>1 de 8</t>
  </si>
  <si>
    <t>2 de 8</t>
  </si>
  <si>
    <t>Pilar de Gestión</t>
  </si>
  <si>
    <t>Programa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</si>
  <si>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</si>
  <si>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</si>
  <si>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Nombre del proyecto</t>
  </si>
  <si>
    <t>Información Básica del Proyecto</t>
  </si>
  <si>
    <t>Dependencia responsable del proyecto</t>
  </si>
  <si>
    <t>PDI-02</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</si>
  <si>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</si>
  <si>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Vicerrectoría Administrativa y Financiera</t>
  </si>
  <si>
    <t>Diagnóstico del problema/necesidad/oportunidad</t>
  </si>
  <si>
    <t>Árbol del problema</t>
  </si>
  <si>
    <t>Problema Central</t>
  </si>
  <si>
    <t>Causas directas</t>
  </si>
  <si>
    <t>Causas Indirectas</t>
  </si>
  <si>
    <t>Coordinador Pilar de Gestión</t>
  </si>
  <si>
    <t xml:space="preserve">2.1 Inexistencia de funciones y objetivos de las dependencias.
2.2 Procesos desactualizados y duplicidad de esfuerzos entre dependencias. 
2.3 No se cuentan con procedimientos transversales que articulen las dependencias definidas por la institución </t>
  </si>
  <si>
    <t>Procesos asociados 
(Sistema Integral de Gestión)</t>
  </si>
  <si>
    <t>3.1 No existe compromiso de los directivos y líderes de las dependencias, para implementar y lograr los cambios planteados y requeridos, por resistencia a experimentar.
3.2 Limitación de esfuerzos para la implementación de cambios en la Institución.
3.3. No se percibe un ambiente de confianza entre los líderes de la Universidad, lo que afecta el clima al interior de las dependencias y con otras dependencias, limitando la implementación de cambios requeridos por la Institución</t>
  </si>
  <si>
    <t>Estratégico - Direccionamiento Institucional</t>
  </si>
  <si>
    <t>De apoyo - Administración institucional</t>
  </si>
  <si>
    <t>Efectos directos</t>
  </si>
  <si>
    <t>Efectos indirectos</t>
  </si>
  <si>
    <t>1. Demora en los tiempos de respuesta y no atención oportuna de los requerimientos de los usuarios internos y externos.</t>
  </si>
  <si>
    <t>De apoyo - Bienestar Institucional</t>
  </si>
  <si>
    <t>Factores de calidad institucional a los que apunta el proyecto</t>
  </si>
  <si>
    <t>10. Organización, gestión y administración</t>
  </si>
  <si>
    <t>Identificación del problema, necesidad u oportunidad (descripción o explicación del árbol del problema)</t>
  </si>
  <si>
    <t xml:space="preserve">El diseño organizacional permite el establecimiento de funciones, procesos y relaciones formales en la Universidad, integrando el direccionamiento estratégico con los resultados, a fin de posibilitar su sostenibilidad en el tiempo y que soporte el cumplimiento de los objetivos Institucionales definidos. </t>
  </si>
  <si>
    <t>Características relacionadas</t>
  </si>
  <si>
    <t>Descripción del proyecto</t>
  </si>
  <si>
    <t>25. Administración y gestión.</t>
  </si>
  <si>
    <t>Justificación</t>
  </si>
  <si>
    <t>27. Capacidad de gestión</t>
  </si>
  <si>
    <t>Caracterización población objetivo (beneficiarios)</t>
  </si>
  <si>
    <t xml:space="preserve">Comunidad Universitaria </t>
  </si>
  <si>
    <t>9. Bienestar institucional</t>
  </si>
  <si>
    <t xml:space="preserve">24. Estructura y funcionamiento del bienestar institucional </t>
  </si>
  <si>
    <t xml:space="preserve">Otras instancias o dependencias participantes </t>
  </si>
  <si>
    <t>Gestión del Talento Humano
Vicerrectoría Administrativa y Financiera - Sistema Integral de Calidad</t>
  </si>
  <si>
    <t>Actores o entidades externas a la UTP que participan en el proyecto</t>
  </si>
  <si>
    <t>Programas a los cuales le aporta indirectamente el proyecto</t>
  </si>
  <si>
    <t>Sostenibilidad financiera</t>
  </si>
  <si>
    <t>Gestión e Implementación de la Política de Bienestar Institucional</t>
  </si>
  <si>
    <t>Objetivos de Desarrollo Sostenible (ODS) a los cuales le aporta el proyecto</t>
  </si>
  <si>
    <t>Objetivo</t>
  </si>
  <si>
    <t>Descripción de la manera como aporta:</t>
  </si>
  <si>
    <t>3. Garantizar una vida sana y promover el bienestar para todos en todas las edades</t>
  </si>
  <si>
    <t>4 de 8</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</si>
  <si>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</si>
  <si>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</si>
  <si>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</si>
  <si>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</si>
  <si>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</si>
  <si>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</si>
  <si>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</si>
  <si>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</si>
  <si>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</si>
  <si>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</si>
  <si>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PDI-03</t>
  </si>
  <si>
    <t>MATRIZ DE MARCO LÓGICO DEL PROYECTO</t>
  </si>
  <si>
    <t>En esta sección se deberán identificar los impulsores estratégicos a los cuales contribuye el proyecto</t>
  </si>
  <si>
    <t>Fines del proyecto</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</si>
  <si>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</si>
  <si>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</si>
  <si>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</si>
  <si>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</si>
  <si>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</si>
  <si>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t>
  </si>
  <si>
    <t>Descripción del indicador</t>
  </si>
  <si>
    <t>Unidad de medida</t>
  </si>
  <si>
    <t>Fórmula</t>
  </si>
  <si>
    <t>Línea base (2018)</t>
  </si>
  <si>
    <t>Meta 2020</t>
  </si>
  <si>
    <t>Meta 2025</t>
  </si>
  <si>
    <t>Meta 2028</t>
  </si>
  <si>
    <t>3. Bienestar Institucional implementado, facilitando la formación integral, el desarrollo social e intercultural y el acompaña-miento institucional.</t>
  </si>
  <si>
    <t>5 de 8</t>
  </si>
  <si>
    <t>Fortalecer la sostenibilidad institucional a través de la gestión y la conservación de los recursos financieros, así como por el desarrollo humano y organizacional, que soporten el funcionamiento y la operación de la Institución</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</si>
  <si>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</si>
  <si>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</si>
  <si>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</si>
  <si>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t>Debe diligenciar los siguientes puntos (solo celdas naranjas), dar click en el correspondiente:</t>
  </si>
  <si>
    <t>En este nivel se ubica el programa del pilar de gestión el cual hace parte el proyecto.</t>
  </si>
  <si>
    <t>Propósitos del proyecto</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</si>
  <si>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</si>
  <si>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Responsable
Programa</t>
  </si>
  <si>
    <t>Nombre del indicador de programa</t>
  </si>
  <si>
    <t>ÍTEMS DE PRESUPUESTO PARA PROYECTOS</t>
  </si>
  <si>
    <t>AÑO 2020</t>
  </si>
  <si>
    <t>Componentes (Planes Operativos)</t>
  </si>
  <si>
    <t>Relación con los objetivos específicos</t>
  </si>
  <si>
    <t>Nombre del Plan Operativo</t>
  </si>
  <si>
    <t>Responsable
Plan Operativo</t>
  </si>
  <si>
    <t>Nombre del indicador</t>
  </si>
  <si>
    <t>Meta 2021</t>
  </si>
  <si>
    <t>Nivel de avance de análisis de empleos</t>
  </si>
  <si>
    <t xml:space="preserve">% avance de la ejecución del Plan Operativo </t>
  </si>
  <si>
    <t xml:space="preserve">Porcentaje </t>
  </si>
  <si>
    <t>Sumatoria del porcentaje de cumplimiento de las actividades establecidas.</t>
  </si>
  <si>
    <t>PRESUPUESTO DETALLADO DEL PROYECTO VIGENCIA INICIAL</t>
  </si>
  <si>
    <t>Contratación de Personal</t>
  </si>
  <si>
    <t>Compra de equipo</t>
  </si>
  <si>
    <t>Seguros</t>
  </si>
  <si>
    <t>Servicios de mantenimiento</t>
  </si>
  <si>
    <t>Materiales</t>
  </si>
  <si>
    <t>Impresos y publicaciones</t>
  </si>
  <si>
    <t>Libros y/o revistas</t>
  </si>
  <si>
    <t>Comunicación y transporte</t>
  </si>
  <si>
    <t>Arrendamiento</t>
  </si>
  <si>
    <t>Impuestos</t>
  </si>
  <si>
    <t>Nivel de avance del fortalecimiento organizacional</t>
  </si>
  <si>
    <t>Servicios públicos</t>
  </si>
  <si>
    <t xml:space="preserve">% avance en la ejecución del Plan Operativo </t>
  </si>
  <si>
    <t>Viáticos</t>
  </si>
  <si>
    <t>Capacitación</t>
  </si>
  <si>
    <t>Estudiantes (seguros)</t>
  </si>
  <si>
    <t>TOTAL 2020</t>
  </si>
  <si>
    <t>R.INV</t>
  </si>
  <si>
    <t>R.AG</t>
  </si>
  <si>
    <t>Nivel de avance de la gerencia del cambio</t>
  </si>
  <si>
    <t>Porcentaje</t>
  </si>
  <si>
    <t>PLAN OPERATIVO 1</t>
  </si>
  <si>
    <t>Fecha de inicio 2020</t>
  </si>
  <si>
    <t>Fecha fin 2020</t>
  </si>
  <si>
    <t>PLAN OPERATIVO 2</t>
  </si>
  <si>
    <t>PO2A1</t>
  </si>
  <si>
    <t>PO2A2</t>
  </si>
  <si>
    <t>PO2A3</t>
  </si>
  <si>
    <t>PO2A4</t>
  </si>
  <si>
    <t>PO2A5</t>
  </si>
  <si>
    <t>PO2A6</t>
  </si>
  <si>
    <t>PLAN OPERATIVO 3</t>
  </si>
  <si>
    <t>PO3A1</t>
  </si>
  <si>
    <t>PO3A2</t>
  </si>
  <si>
    <t>PO3A3</t>
  </si>
  <si>
    <t>PO3A4</t>
  </si>
  <si>
    <t>PO3A5</t>
  </si>
  <si>
    <t>PO3A6</t>
  </si>
  <si>
    <t>PLAN OPERATIVO 4</t>
  </si>
  <si>
    <t>PO4A1</t>
  </si>
  <si>
    <t>PO4A2</t>
  </si>
  <si>
    <t>PO4A3</t>
  </si>
  <si>
    <t>PO4A4</t>
  </si>
  <si>
    <t>PO4A5</t>
  </si>
  <si>
    <t>PO4A6</t>
  </si>
  <si>
    <t>PLAN OPERATIVO 5</t>
  </si>
  <si>
    <t>PO5A1</t>
  </si>
  <si>
    <t>PO5A2</t>
  </si>
  <si>
    <t>PO5A3</t>
  </si>
  <si>
    <t>PO5A4</t>
  </si>
  <si>
    <t>PO5A5</t>
  </si>
  <si>
    <t>PO5A6</t>
  </si>
  <si>
    <t>PROYECCIÓN PRESUPUESTAL DEL PROYECTO POR VIGENCIA</t>
  </si>
  <si>
    <t>TOTAL</t>
  </si>
  <si>
    <t>TOTAL PROYECTO</t>
  </si>
  <si>
    <t>AÑO 2021</t>
  </si>
  <si>
    <t>TOTAL 2021</t>
  </si>
  <si>
    <t>AÑO 2022</t>
  </si>
  <si>
    <t>TOTAL 2022</t>
  </si>
  <si>
    <t>PROYECCIÓN TRIANUAL POR PLAN OPERATIVO</t>
  </si>
  <si>
    <t>Subtotal Inv</t>
  </si>
  <si>
    <t>Subtotal R.AG</t>
  </si>
  <si>
    <t>GENERAL</t>
  </si>
  <si>
    <t>6 de 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</si>
  <si>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</si>
  <si>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</si>
  <si>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</si>
  <si>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</si>
  <si>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</si>
  <si>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</si>
  <si>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</si>
  <si>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</si>
  <si>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</si>
  <si>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</si>
  <si>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</si>
  <si>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</si>
  <si>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</si>
  <si>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</si>
  <si>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</si>
  <si>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</si>
  <si>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</si>
  <si>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</si>
  <si>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</si>
  <si>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</si>
  <si>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</si>
  <si>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</si>
  <si>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</si>
  <si>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</si>
  <si>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</si>
  <si>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</si>
  <si>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</si>
  <si>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</si>
  <si>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</si>
  <si>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</si>
  <si>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</si>
  <si>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</si>
  <si>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</si>
  <si>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</si>
  <si>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</si>
  <si>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</si>
  <si>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PROYECCIÓN ANUAL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</si>
  <si>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</si>
  <si>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</si>
  <si>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</si>
  <si>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</si>
  <si>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</si>
  <si>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</si>
  <si>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</si>
  <si>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</si>
  <si>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</si>
  <si>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AÑO 2023</t>
  </si>
  <si>
    <t>AÑO 2024</t>
  </si>
  <si>
    <t>AÑO 2025</t>
  </si>
  <si>
    <t>AÑO 2026</t>
  </si>
  <si>
    <t>AÑO 2027</t>
  </si>
  <si>
    <t>AÑO 2028</t>
  </si>
  <si>
    <t>PROYECCIÓN PRESUPUESTAL DEL PROYECTO 2020-2028</t>
  </si>
  <si>
    <t>TOTAL PLAN</t>
  </si>
  <si>
    <t>RECURSOS DE INVERSIÓN</t>
  </si>
  <si>
    <t>RECURSOS DE GESTIÓN</t>
  </si>
  <si>
    <t>TOTAL RECURSOS</t>
  </si>
  <si>
    <t>PRESUPUESTO  POR ÍTEMS POR PLAN OPERATIVO</t>
  </si>
  <si>
    <t>Costos (Pesos)</t>
  </si>
  <si>
    <t>Año 2020</t>
  </si>
  <si>
    <t>Año 2021</t>
  </si>
  <si>
    <t>Año 2022</t>
  </si>
  <si>
    <t>Subotal</t>
  </si>
  <si>
    <t>Total</t>
  </si>
  <si>
    <t>Descripción</t>
  </si>
  <si>
    <t>$ Inversión</t>
  </si>
  <si>
    <t>$ Autogestionados</t>
  </si>
  <si>
    <t>Contratación de personal</t>
  </si>
  <si>
    <t>Servicios de Mantenimiento</t>
  </si>
  <si>
    <t xml:space="preserve">Impresos y publicaciones </t>
  </si>
  <si>
    <t xml:space="preserve">Impuestos </t>
  </si>
  <si>
    <t>Subtotal</t>
  </si>
  <si>
    <t>7 de 8</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</si>
  <si>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</si>
  <si>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</si>
  <si>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</si>
  <si>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</si>
  <si>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</si>
  <si>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PRESUPUESTO PLURIANUAL Y POSIBLES FUENTES DE FINANCIACIÓN DEL PROYECTO</t>
  </si>
  <si>
    <t>Incremento estimado</t>
  </si>
  <si>
    <t>Presupuesto general plurianual (Pesos)</t>
  </si>
  <si>
    <t>Descripción de posibles fuentes de financiación del proyecto (Fuente y valor en pesos)</t>
  </si>
  <si>
    <t>Recursos UTP inversión</t>
  </si>
  <si>
    <t>Recursos por asignar</t>
  </si>
  <si>
    <t>Recursos UTP en especie (Funcionamiento)</t>
  </si>
  <si>
    <t>Recursos por gestionar</t>
  </si>
  <si>
    <t>Nación</t>
  </si>
  <si>
    <t xml:space="preserve">Departamento </t>
  </si>
  <si>
    <t xml:space="preserve">Municipio </t>
  </si>
  <si>
    <t>Empresa privada</t>
  </si>
  <si>
    <t>Cooperación Internacional</t>
  </si>
  <si>
    <t>Otros</t>
  </si>
  <si>
    <t>Nombre de la fuente</t>
  </si>
  <si>
    <t>Valor</t>
  </si>
  <si>
    <t>Total proyecto</t>
  </si>
  <si>
    <t xml:space="preserve">PRESUPUESTO CON FUENTES  DE  FINANCIACIÓN POR  VIGENCIA  </t>
  </si>
  <si>
    <t>8 de 8</t>
  </si>
  <si>
    <t>PDI-07</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</si>
  <si>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</si>
  <si>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</si>
  <si>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Proyecto</t>
  </si>
  <si>
    <t>Número de estudiantes vinculados al programa de Prácticas Universitarias</t>
  </si>
  <si>
    <t>x</t>
  </si>
  <si>
    <t xml:space="preserve">FACTOR  </t>
  </si>
  <si>
    <t>CARACTERISTICA</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</si>
  <si>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</si>
  <si>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</si>
  <si>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</si>
  <si>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</si>
  <si>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</si>
  <si>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</si>
  <si>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</si>
  <si>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</si>
  <si>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</si>
  <si>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</si>
  <si>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</si>
  <si>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</si>
  <si>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</si>
  <si>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</si>
  <si>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</si>
  <si>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</si>
  <si>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</si>
  <si>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</si>
  <si>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</si>
  <si>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</si>
  <si>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</si>
  <si>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</si>
  <si>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</si>
  <si>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</si>
  <si>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</si>
  <si>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</si>
  <si>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</si>
  <si>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FACTOR9</t>
  </si>
  <si>
    <t>9. Carrera docente</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</si>
  <si>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</si>
  <si>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</si>
  <si>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</si>
  <si>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</si>
  <si>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</si>
  <si>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</si>
  <si>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</si>
  <si>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</si>
  <si>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</si>
  <si>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Ninguno</t>
  </si>
  <si>
    <t>13. Pertinencia académica  y relevancia social</t>
  </si>
  <si>
    <t xml:space="preserve">14.  Procesos de creación, modificación y extensión de programas académicos. </t>
  </si>
  <si>
    <t>Impulsores estratégicos</t>
  </si>
  <si>
    <t>5. VISIBILIDAD  NACIONAL E INTERNACIONAL</t>
  </si>
  <si>
    <t xml:space="preserve">15. Inserción de la  institución en contextos académicos nacionales e internacionales. </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</si>
  <si>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</si>
  <si>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</si>
  <si>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6. INVESTIGACIÓN Y CREACIÓN ARTÍSTICA</t>
  </si>
  <si>
    <t>17. Formación para la investigación</t>
  </si>
  <si>
    <t>18. Investigación</t>
  </si>
  <si>
    <t>7. PERTINENCIA E IMPACTO SOCIAL</t>
  </si>
  <si>
    <t>19. Institución y entorno.</t>
  </si>
  <si>
    <t xml:space="preserve">Consolidar la oferta de servicios de extensión con impacto a nivel regional, nacional e internacional a través de la promoción  de estos servicios que permitan aumentar la comercialización y transferencia de las capacidades institucionales   </t>
  </si>
  <si>
    <t>20. Graduados e institución</t>
  </si>
  <si>
    <t>8. PROCESOS DE AUTOEVALUACIÓN Y AUTORREGULACIÓN</t>
  </si>
  <si>
    <t>21. Sistemas de autoevaluación</t>
  </si>
  <si>
    <t xml:space="preserve">Fortalecer la cultura de la legalidad, la transparencia, el gobierno corporativo y promover la participación ciudadana como ejes transversales del desarrollo institucional. </t>
  </si>
  <si>
    <t>22. Sistemas de información</t>
  </si>
  <si>
    <t>23. Evaluación de directivas, profesores y personal administrativo.</t>
  </si>
  <si>
    <t>Fortalecer la sostenibilidad ambiental y la gestión estratégica del campus para aportar al desarrollo social, mejorando continuamente el índice de contribución al desarrollo sostenible.</t>
  </si>
  <si>
    <t>9. BIENESTAR INSTITUCIONAL</t>
  </si>
  <si>
    <t>10. ORGANIZACIÓN, GESTIÓN Y ADMINISTRACIÓN</t>
  </si>
  <si>
    <t xml:space="preserve">26. Procesos de comunicación </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</si>
  <si>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</si>
  <si>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</si>
  <si>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</si>
  <si>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</si>
  <si>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</si>
  <si>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Nivel</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</si>
  <si>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</si>
  <si>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</si>
  <si>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</si>
  <si>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</si>
  <si>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</si>
  <si>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</si>
  <si>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</si>
  <si>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</si>
  <si>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</si>
  <si>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</si>
  <si>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</si>
  <si>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</si>
  <si>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</si>
  <si>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</si>
  <si>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</si>
  <si>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</si>
  <si>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</si>
  <si>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</si>
  <si>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Creación, Gestión y Transferencia del conocimiento</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</si>
  <si>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</si>
  <si>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</si>
  <si>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</si>
  <si>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</si>
  <si>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</si>
  <si>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</si>
  <si>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</si>
  <si>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Desarrollo Docente</t>
  </si>
  <si>
    <t>CGTC</t>
  </si>
  <si>
    <t>Consolidación de la Extensión institucional con impacto en la sociedad y reconocimiento nacional e internacional</t>
  </si>
  <si>
    <t>GC</t>
  </si>
  <si>
    <t>GSI</t>
  </si>
  <si>
    <t>CV</t>
  </si>
  <si>
    <t>Gestión Estratégica para el Bienestar</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</si>
  <si>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</si>
  <si>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</si>
  <si>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</si>
  <si>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</si>
  <si>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</si>
  <si>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</si>
  <si>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</si>
  <si>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</si>
  <si>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</si>
  <si>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</si>
  <si>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</si>
  <si>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</si>
  <si>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</si>
  <si>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</si>
  <si>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</si>
  <si>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</si>
  <si>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</si>
  <si>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</si>
  <si>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</si>
  <si>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</si>
  <si>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</si>
  <si>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</si>
  <si>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</si>
  <si>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</si>
  <si>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</si>
  <si>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</si>
  <si>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</si>
  <si>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</si>
  <si>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</si>
  <si>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</si>
  <si>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</si>
  <si>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</si>
  <si>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</si>
  <si>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</si>
  <si>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</si>
  <si>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</si>
  <si>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</si>
  <si>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</si>
  <si>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</si>
  <si>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</si>
  <si>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</si>
  <si>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</si>
  <si>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</si>
  <si>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</si>
  <si>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</si>
  <si>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</si>
  <si>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rPr>
      <t>i</t>
    </r>
    <r>
      <rPr>
        <sz val="9"/>
        <rFont val="Calibri"/>
        <family val="2"/>
      </rPr>
      <t>/NEMC</t>
    </r>
    <r>
      <rPr>
        <vertAlign val="subscript"/>
        <sz val="9"/>
        <rFont val="Calibri"/>
        <family val="2"/>
      </rPr>
      <t>i</t>
    </r>
    <r>
      <rPr>
        <sz val="9"/>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</si>
  <si>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</si>
  <si>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</si>
  <si>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</si>
  <si>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</si>
  <si>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</si>
  <si>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</si>
  <si>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</si>
  <si>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</si>
  <si>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</si>
  <si>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</si>
  <si>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</si>
  <si>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</si>
  <si>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</si>
  <si>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</si>
  <si>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</si>
  <si>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</si>
  <si>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</si>
  <si>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</si>
  <si>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</si>
  <si>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</si>
  <si>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</si>
  <si>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</si>
  <si>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</si>
  <si>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</si>
  <si>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</si>
  <si>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</si>
  <si>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</si>
  <si>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</si>
  <si>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</si>
  <si>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</si>
  <si>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</si>
  <si>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</si>
  <si>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</si>
  <si>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</si>
  <si>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</si>
  <si>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</si>
  <si>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</si>
  <si>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</si>
  <si>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</si>
  <si>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</si>
  <si>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</si>
  <si>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</si>
  <si>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</si>
  <si>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</si>
  <si>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</si>
  <si>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</si>
  <si>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</si>
  <si>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</si>
  <si>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</si>
  <si>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</si>
  <si>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</si>
  <si>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</si>
  <si>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</si>
  <si>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</si>
  <si>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</si>
  <si>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</si>
  <si>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</si>
  <si>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</si>
  <si>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</si>
  <si>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</si>
  <si>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</si>
  <si>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</si>
  <si>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</si>
  <si>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</si>
  <si>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</si>
  <si>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</si>
  <si>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</si>
  <si>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</si>
  <si>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</si>
  <si>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</si>
  <si>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</si>
  <si>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</si>
  <si>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</si>
  <si>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</si>
  <si>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</si>
  <si>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</si>
  <si>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</si>
  <si>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</si>
  <si>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</si>
  <si>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</si>
  <si>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</si>
  <si>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</si>
  <si>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</si>
  <si>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</si>
  <si>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</si>
  <si>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</si>
  <si>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rPr>
      <t xml:space="preserve">GAU = ((HA*0,5)+(NE*0,5))+((FA*0,167)+(ADCS*0,167)+(DCS*0,167)+(ECS*0,167)+(RSCR*0,167)+(TAR*0,167))/2
</t>
    </r>
    <r>
      <rPr>
        <sz val="1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</si>
  <si>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</si>
  <si>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</si>
  <si>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</si>
  <si>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</si>
  <si>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</si>
  <si>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</si>
  <si>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</si>
  <si>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</si>
  <si>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</si>
  <si>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</si>
  <si>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</si>
  <si>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</si>
  <si>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</si>
  <si>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</si>
  <si>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</si>
  <si>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</si>
  <si>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</si>
  <si>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</si>
  <si>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</si>
  <si>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</si>
  <si>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</si>
  <si>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</si>
  <si>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</si>
  <si>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</si>
  <si>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</si>
  <si>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</si>
  <si>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</si>
  <si>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</si>
  <si>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</si>
  <si>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</si>
  <si>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</si>
  <si>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</si>
  <si>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</si>
  <si>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</si>
  <si>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</si>
  <si>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</si>
  <si>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</si>
  <si>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</si>
  <si>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</si>
  <si>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</si>
  <si>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</si>
  <si>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</si>
  <si>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</si>
  <si>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</si>
  <si>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</si>
  <si>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</si>
  <si>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</si>
  <si>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</si>
  <si>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</si>
  <si>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</si>
  <si>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</si>
  <si>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</si>
  <si>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</si>
  <si>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</si>
  <si>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</si>
  <si>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</si>
  <si>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</si>
  <si>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</si>
  <si>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</si>
  <si>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</si>
  <si>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</si>
  <si>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</si>
  <si>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</si>
  <si>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</si>
  <si>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</si>
  <si>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</si>
  <si>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</si>
  <si>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</si>
  <si>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</si>
  <si>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</si>
  <si>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</si>
  <si>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</si>
  <si>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</si>
  <si>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</si>
  <si>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</si>
  <si>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</si>
  <si>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</si>
  <si>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</si>
  <si>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</si>
  <si>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</si>
  <si>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</si>
  <si>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</si>
  <si>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</si>
  <si>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</si>
  <si>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</si>
  <si>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</si>
  <si>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</si>
  <si>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</si>
  <si>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</si>
  <si>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</si>
  <si>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</si>
  <si>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</si>
  <si>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</si>
  <si>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</si>
  <si>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</si>
  <si>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</si>
  <si>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</si>
  <si>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</si>
  <si>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</si>
  <si>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</si>
  <si>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</si>
  <si>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</si>
  <si>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</si>
  <si>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</si>
  <si>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</si>
  <si>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</si>
  <si>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</si>
  <si>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</si>
  <si>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</si>
  <si>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</si>
  <si>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</si>
  <si>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</si>
  <si>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</si>
  <si>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</si>
  <si>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</si>
  <si>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</si>
  <si>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</si>
  <si>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</si>
  <si>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</si>
  <si>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</si>
  <si>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</si>
  <si>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</si>
  <si>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</si>
  <si>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</si>
  <si>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</si>
  <si>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</si>
  <si>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</si>
  <si>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</si>
  <si>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</si>
  <si>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</si>
  <si>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</si>
  <si>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</si>
  <si>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</si>
  <si>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</si>
  <si>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</si>
  <si>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</si>
  <si>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</si>
  <si>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</si>
  <si>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</si>
  <si>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</si>
  <si>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</si>
  <si>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</si>
  <si>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</si>
  <si>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</si>
  <si>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</si>
  <si>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</si>
  <si>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</si>
  <si>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</si>
  <si>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</si>
  <si>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</si>
  <si>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</si>
  <si>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</si>
  <si>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</si>
  <si>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</si>
  <si>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</si>
  <si>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</si>
  <si>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</si>
  <si>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</si>
  <si>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</si>
  <si>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</si>
  <si>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</si>
  <si>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</si>
  <si>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</si>
  <si>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</si>
  <si>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</si>
  <si>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</si>
  <si>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</si>
  <si>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</si>
  <si>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</si>
  <si>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</si>
  <si>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</si>
  <si>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</si>
  <si>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</si>
  <si>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</si>
  <si>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</si>
  <si>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</si>
  <si>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</si>
  <si>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</si>
  <si>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</si>
  <si>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</si>
  <si>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</si>
  <si>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</si>
  <si>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</si>
  <si>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</si>
  <si>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</si>
  <si>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</si>
  <si>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</si>
  <si>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</si>
  <si>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</si>
  <si>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</si>
  <si>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</si>
  <si>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</si>
  <si>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</si>
  <si>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</si>
  <si>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</si>
  <si>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</si>
  <si>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</si>
  <si>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</si>
  <si>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</si>
  <si>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</si>
  <si>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</si>
  <si>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</si>
  <si>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</si>
  <si>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</si>
  <si>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</si>
  <si>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</si>
  <si>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</si>
  <si>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</si>
  <si>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</si>
  <si>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</si>
  <si>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</si>
  <si>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</si>
  <si>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</si>
  <si>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</si>
  <si>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</si>
  <si>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</si>
  <si>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</si>
  <si>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</si>
  <si>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</si>
  <si>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</si>
  <si>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</si>
  <si>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</si>
  <si>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</si>
  <si>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</si>
  <si>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</si>
  <si>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</si>
  <si>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</si>
  <si>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</si>
  <si>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</si>
  <si>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</si>
  <si>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</si>
  <si>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</si>
  <si>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</si>
  <si>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</si>
  <si>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</si>
  <si>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</si>
  <si>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</si>
  <si>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</si>
  <si>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</si>
  <si>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</si>
  <si>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</si>
  <si>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</si>
  <si>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</si>
  <si>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</si>
  <si>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</si>
  <si>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</si>
  <si>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</si>
  <si>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</si>
  <si>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</si>
  <si>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</si>
  <si>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</si>
  <si>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</si>
  <si>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</si>
  <si>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</si>
  <si>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</si>
  <si>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</si>
  <si>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</si>
  <si>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</si>
  <si>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</si>
  <si>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</si>
  <si>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</si>
  <si>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</si>
  <si>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</si>
  <si>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</si>
  <si>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</si>
  <si>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</si>
  <si>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</si>
  <si>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</si>
  <si>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</si>
  <si>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</si>
  <si>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</si>
  <si>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</si>
  <si>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</si>
  <si>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</si>
  <si>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</si>
  <si>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</si>
  <si>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</si>
  <si>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</si>
  <si>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</si>
  <si>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</si>
  <si>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</si>
  <si>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</si>
  <si>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</si>
  <si>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</si>
  <si>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</si>
  <si>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</si>
  <si>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</si>
  <si>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</si>
  <si>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</si>
  <si>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</si>
  <si>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</si>
  <si>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</si>
  <si>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</si>
  <si>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</si>
  <si>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</si>
  <si>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</si>
  <si>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</si>
  <si>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</si>
  <si>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</si>
  <si>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</si>
  <si>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</si>
  <si>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</si>
  <si>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</si>
  <si>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</si>
  <si>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</si>
  <si>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</si>
  <si>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</si>
  <si>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</si>
  <si>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</si>
  <si>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</si>
  <si>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</si>
  <si>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</si>
  <si>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</si>
  <si>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</si>
  <si>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</si>
  <si>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</si>
  <si>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</si>
  <si>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</si>
  <si>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</si>
  <si>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</si>
  <si>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</si>
  <si>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</si>
  <si>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</si>
  <si>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</si>
  <si>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</si>
  <si>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</si>
  <si>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</si>
  <si>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</si>
  <si>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</si>
  <si>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</si>
  <si>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</si>
  <si>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</si>
  <si>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</si>
  <si>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</si>
  <si>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</si>
  <si>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</si>
  <si>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</si>
  <si>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</si>
  <si>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</si>
  <si>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</si>
  <si>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</si>
  <si>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</si>
  <si>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</si>
  <si>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</si>
  <si>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</si>
  <si>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</si>
  <si>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</si>
  <si>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</si>
  <si>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</si>
  <si>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</si>
  <si>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</si>
  <si>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</si>
  <si>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</si>
  <si>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</si>
  <si>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</si>
  <si>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</si>
  <si>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</si>
  <si>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</si>
  <si>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</si>
  <si>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</si>
  <si>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</si>
  <si>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</si>
  <si>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</si>
  <si>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</si>
  <si>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</si>
  <si>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</si>
  <si>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</si>
  <si>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</si>
  <si>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</si>
  <si>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</si>
  <si>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</si>
  <si>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</si>
  <si>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</si>
  <si>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</si>
  <si>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</si>
  <si>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</si>
  <si>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</si>
  <si>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</si>
  <si>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</si>
  <si>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</si>
  <si>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</si>
  <si>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</si>
  <si>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</si>
  <si>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</si>
  <si>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</si>
  <si>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</si>
  <si>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</si>
  <si>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</si>
  <si>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</si>
  <si>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</si>
  <si>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</si>
  <si>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</si>
  <si>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</si>
  <si>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</si>
  <si>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</si>
  <si>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</si>
  <si>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</si>
  <si>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</si>
  <si>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</si>
  <si>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</si>
  <si>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</si>
  <si>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</si>
  <si>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</si>
  <si>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</si>
  <si>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</si>
  <si>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</si>
  <si>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</si>
  <si>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</si>
  <si>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</si>
  <si>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</si>
  <si>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</si>
  <si>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</si>
  <si>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</si>
  <si>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</si>
  <si>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</si>
  <si>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</si>
  <si>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</si>
  <si>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</si>
  <si>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</si>
  <si>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</si>
  <si>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</si>
  <si>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</si>
  <si>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</si>
  <si>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</si>
  <si>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</si>
  <si>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</si>
  <si>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</si>
  <si>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</si>
  <si>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</si>
  <si>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</si>
  <si>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</si>
  <si>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</si>
  <si>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</si>
  <si>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</si>
  <si>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</si>
  <si>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</si>
  <si>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</si>
  <si>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</si>
  <si>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</si>
  <si>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</si>
  <si>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</si>
  <si>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</si>
  <si>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</si>
  <si>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</si>
  <si>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</si>
  <si>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</si>
  <si>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</si>
  <si>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</si>
  <si>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</si>
  <si>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</si>
  <si>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</si>
  <si>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</si>
  <si>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</si>
  <si>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</si>
  <si>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</si>
  <si>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</si>
  <si>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</si>
  <si>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</si>
  <si>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</si>
  <si>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</si>
  <si>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</si>
  <si>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</si>
  <si>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</si>
  <si>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</si>
  <si>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</si>
  <si>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</si>
  <si>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</si>
  <si>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</si>
  <si>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</si>
  <si>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</si>
  <si>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</si>
  <si>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</si>
  <si>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</si>
  <si>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</si>
  <si>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</si>
  <si>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</si>
  <si>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</si>
  <si>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</si>
  <si>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</si>
  <si>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</si>
  <si>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</si>
  <si>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</si>
  <si>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</si>
  <si>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</si>
  <si>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</si>
  <si>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</si>
  <si>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</si>
  <si>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</si>
  <si>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</si>
  <si>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</si>
  <si>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</si>
  <si>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</si>
  <si>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</si>
  <si>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</si>
  <si>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</si>
  <si>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</si>
  <si>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</si>
  <si>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</si>
  <si>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</si>
  <si>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</si>
  <si>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</si>
  <si>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</si>
  <si>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</si>
  <si>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</si>
  <si>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</si>
  <si>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</si>
  <si>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</si>
  <si>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</si>
  <si>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</si>
  <si>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</si>
  <si>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</si>
  <si>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</si>
  <si>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</si>
  <si>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</si>
  <si>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</si>
  <si>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</si>
  <si>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</si>
  <si>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</si>
  <si>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</si>
  <si>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</si>
  <si>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</si>
  <si>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</si>
  <si>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</si>
  <si>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</si>
  <si>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</si>
  <si>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</si>
  <si>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No aplica</t>
  </si>
  <si>
    <t xml:space="preserve">Plan de trabajo definido por vigencia </t>
  </si>
  <si>
    <t>Gestión del Desarrollo Humano y Organizacional</t>
  </si>
  <si>
    <t>Línea base (2019)</t>
  </si>
  <si>
    <t>Disponibilidad presupuestal 
Acompañamiento y toma de decisiones de la alta dirección</t>
  </si>
  <si>
    <t>Actividad 2. Preparación: Sensibilización al personal</t>
  </si>
  <si>
    <t xml:space="preserve">Actividad 3. Preparación: Diseño del Plan de comunicación </t>
  </si>
  <si>
    <t xml:space="preserve">Actividad 4. Preparación: Diseño de metas y plan de intervención </t>
  </si>
  <si>
    <t>Actividad 5. Ejecución</t>
  </si>
  <si>
    <t>Actividad 6. Mantenimiento</t>
  </si>
  <si>
    <t>Equipo de Modernización</t>
  </si>
  <si>
    <t>Actividad 2. Medición de cargas de trabajo</t>
  </si>
  <si>
    <t xml:space="preserve">Actividad 4. Elaboración de propuesta de plan de cargos para la dependencia </t>
  </si>
  <si>
    <t xml:space="preserve">Actividad 5. Entrega de resultados a los interesados </t>
  </si>
  <si>
    <t>Actividad 6. Construcción y aprobación de manuales de funciones</t>
  </si>
  <si>
    <t>Actividad 1.Construir la metodología para la identificación de procesos internos en las dependencias</t>
  </si>
  <si>
    <t xml:space="preserve">Actividad 3. Sensibilización y preparación para el inicio de la intervención </t>
  </si>
  <si>
    <t xml:space="preserve">Actividad 4. Identificación de los procesos internos de las dependencias </t>
  </si>
  <si>
    <t>Actividad 5.Ajustes al acuerdo de la estructura organizacional</t>
  </si>
  <si>
    <t xml:space="preserve">Traslado para capacitación de procesos </t>
  </si>
  <si>
    <t>Contratación de asesor para la construcción del plan de intervención</t>
  </si>
  <si>
    <t>Formación en Gestión del Cambio</t>
  </si>
  <si>
    <t xml:space="preserve">Materiales para las intervenciones y sensibilización </t>
  </si>
  <si>
    <t>2. Resistencia al cambio</t>
  </si>
  <si>
    <t>2.1 Débiles líneas de comunicación con usuarios internos y externos que permitan el desarrollo de acciones efectivas. 
2.2 No se percibe ambiente de confianza entre los líderes para el desarrollo de los objetivos propuestos. 
2.3 Percepción desfavorable de los colaboradores sobre la no implementación de cambios o mejoras de la Universidad a raíz de estudios realizados.</t>
  </si>
  <si>
    <t>3.1 Incremento de contratistas para el desarrollo de actividades misionales. 
3.2 Diversidad en la modalidad de vinculación para el desarrollo de actividades misionales que afecta directamente el clima de cada dependencia. 
3.3 Cultura del traslado de la carga laboral, responsabilidad y toma de decisiones asociadas, a otra dependencias y cargos.</t>
  </si>
  <si>
    <t xml:space="preserve">Diseño Organizacional desactualizado, poco flexible y desarticulado, que no responde a las necesidades de la Universidad del siglo XXI, ni aporta al Bienestar y crecimiento de los colaboradores, así como en la eficiencia de la Institución. </t>
  </si>
  <si>
    <t>Definir un diseño organizacional para la Institución adecuado, flexible y articulado que responda a las necesidades de la Universidad del siglo XXI, aportando al Bienestar, crecimiento y eficiencia de ésta.</t>
  </si>
  <si>
    <t>Actividad 6. Adopción e implementación del acuerdo de estructura organizacional por procesos.</t>
  </si>
  <si>
    <t>Actividad 1. Diagnóstico de las dependencias y la Universidad</t>
  </si>
  <si>
    <t>1.1 Reprocesos en el desarrollo de las actividades requeridas por la institución , debido a la poca claridad del alcance de la dependencia.
1.2 Procesos desarticulados, duplicidad de esfuerzos, falta de integración y cooperación entre los miembros de las distintas dependencias.
1.3 Niveles de insatisfacción, molestia, incomodidad, desmotivación y rumores por parte del personal de la Institución.</t>
  </si>
  <si>
    <t>1. Planta de personal insuficiente y con poca claridad del rol para el desarrollo de las actividades  acorde a las necesidades Institucionales.</t>
  </si>
  <si>
    <t xml:space="preserve">3. Incapacidad de la Institución de generar cambios organizacionales efectivos, que permitan las transformaciones requeridas para el óptimo desarrollo. </t>
  </si>
  <si>
    <t>Se viene adelantando desde la institución un proceso de modernización administrativa,  que debido a la complejidad de la Universidad, se requiere darle continuidad para responder a los requerimientos de la Alta Dirección y compromisos establecidos en las diferentes fases de intervención, que aportan al mejoramiento de la organización para la prestación eficiente y efectiva de los servicios e impacten de forma positiva la calidad de vida y bienestar del personal vinculado. 
De acuerdo al conocimiento y avance del proyecto antes mencionado, se considera pertinente ampliar el alcance del mismo, pasando a modernización y desarrollo organizacional, en el entendido que los resultados que se obtengan impactarán no solo el desempeño de la Universidad, sino también los niveles de satisfacción del personal, y su compromiso para el funcionamiento y el cambio organizacional requerido.</t>
  </si>
  <si>
    <t xml:space="preserve">Beneficios indirectos por eliminación de reprocesos que generan sobrocostos para la Institución. </t>
  </si>
  <si>
    <t>Vicerrector Administrativo y Financiero</t>
  </si>
  <si>
    <t>Capacitación Ingeniería de métodos</t>
  </si>
  <si>
    <t xml:space="preserve">Capacitación Identificación y construcción de procesos </t>
  </si>
  <si>
    <t>Contratación de servicios para el desarrollo de las actividades</t>
  </si>
  <si>
    <t xml:space="preserve">Contratación de servicios para el desarrollo de las diferentes actividades </t>
  </si>
  <si>
    <t>El proyecto pretende aportar a la eficiencia y mejoramiento de las capacidades institucionales a través de la identificación de las necesidades de las dependencias academicas y administrativa para la adecuada prestación del servicio y acorde a las objetivos institucionales; así como la definición clara de los alcance de las dependencias y la implementación de estrategias para la aplicación de los resultados obtenidos.</t>
  </si>
  <si>
    <r>
      <t xml:space="preserve">3. </t>
    </r>
    <r>
      <rPr>
        <sz val="11"/>
        <rFont val="Arial Narrow"/>
        <family val="2"/>
      </rPr>
      <t>Sobrecarga laboral y presión en la entrega de resultados a los colaboradores.</t>
    </r>
  </si>
  <si>
    <t>El proyecto consiste en realizar una modernización y desarrollo organizacional que permita:
- Definir un modelo organizacional alineado con el direccionamiento estratégico, Plan Educativo Institucional y el Plan de Desarrollo definido.
- Definir la estructura organizacional por procesos que responda a las necesidades de la Institución. 
- Redistribuir los roles de acuerdo a las características y necesidades de las dependencias, así como establecer la cantidad del personal requerido para la prestación del servicio.
- Generar estrategias que posibiliten la implementación de los resultados obtenidos, realizando una efectiva gestión del cambio.
- Aportar al mejoramiento del desempeño organizacional y a la satisfacción de los colaboradores.</t>
  </si>
  <si>
    <t>Implementar una estructura organizacional por procesos adecuada a los requerimientos Institucionales, y con claridad en el alcance de las dependencias.</t>
  </si>
  <si>
    <t>Consolidado información  Vicerrectoría Administrativa y Financiera y Sistema Integral de Gestión.</t>
  </si>
  <si>
    <t>* Insuficiente participación,  y compromiso Institucional. 
* Insuficiente recurso para la intervención y cumplimiento de actividades.
* Insuficiente articulación de las áreas  y el direccionamiento estratégico.
* Resistencia al cambio. 
* Falta de políticas y directrices claras para el cumplimiento del objetivo y apoyo de la alta dirección.</t>
  </si>
  <si>
    <t>Desarrollo Humano y Organizacional</t>
  </si>
  <si>
    <t>Este indicador mide el Nivel de Intervención Institucional a través de las  estrategias de Desarrollo Humano y Organizacional</t>
  </si>
  <si>
    <t>50% DH  + 50%  DO
DH: Desarrollo Humano 
DO: Desarrollo Organizacional</t>
  </si>
  <si>
    <t>Gestión del Talento Humano
Vicerrectoría Administrativa y Financiera
Sistema Integral de Gestión</t>
  </si>
  <si>
    <t>Gestión del Desarrollo Humano y organizacional</t>
  </si>
  <si>
    <t>Gestión y Sostenibilidad Institucional</t>
  </si>
  <si>
    <t>Consolidación de la educación virtual</t>
  </si>
  <si>
    <t>Universidad para la ciudadanía, la convivencia, la democracia y la paz</t>
  </si>
  <si>
    <t>Formación Vivencial</t>
  </si>
  <si>
    <t>Profesional I - Vicerrectoría Administrativa y Financiera/ Gestión Organizacional</t>
  </si>
  <si>
    <t>Contribuir a la calidad de vida y bienestar del personal de la Universidad, en el entendido que el talento humano es el recurso fundamental para garantizar el funcionamiento, entrega de servicios con oportunidad y calidad, así como el cumplimiento de los objetivos y de la misión Institucional. 
Es por ello que, se considera importante determinar las necesidades de personal en cuanto a número de empleos por dependencia y procesos, que componen la estructura organizacional; describiendo sus funciones, perfiles y competencias articulado a la remuneración definida de acuerdo a las responsabilidades asignadas. Esto permite que las personas cumplan con las asignaciones definidas por la Institución y de igual forman cuenten con tiempo disponible para desarrollar actividades de interés personal que aporte a una vida sana y digna.</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</si>
  <si>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</si>
  <si>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</si>
  <si>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</si>
  <si>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</si>
  <si>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</si>
  <si>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</si>
  <si>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</si>
  <si>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</si>
  <si>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</si>
  <si>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</si>
  <si>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</si>
  <si>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</si>
  <si>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</si>
  <si>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</si>
  <si>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</si>
  <si>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</si>
  <si>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</si>
  <si>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</si>
  <si>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</si>
  <si>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</si>
  <si>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</si>
  <si>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</si>
  <si>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</si>
  <si>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</si>
  <si>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</si>
  <si>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</si>
  <si>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</si>
  <si>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</si>
  <si>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Bienestar institucional, calidad de vida e inclusión en contextos universitarios</t>
  </si>
  <si>
    <t>Acompañamiento Integral e inclusión</t>
  </si>
  <si>
    <t>Excelencia Académica para la Formación Integral</t>
  </si>
  <si>
    <t>Modernización y Desarrollo Organizacional (PDI2028 – GSI - 36)</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</si>
  <si>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</si>
  <si>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Nivel de Intervención de la población objetivo en las estrategias de Desarrollo  Organizacional</t>
  </si>
  <si>
    <t>Este indicador mide el Nivel de Intervención de las dependencias desde la estrategia de desarrollo organizacional enmarcado en los proyectos Modernización y Desarrollo Organizacional (MDYO) y Consolidación de los Sistemas de Gestión (CSG)</t>
  </si>
  <si>
    <t>Porcentaje (%)</t>
  </si>
  <si>
    <t>50% Intervención MDYO + 50% Intervención CSG</t>
  </si>
  <si>
    <t>1.1 Incoherencia entre lo que se debe hacer, lo que se está haciendo y roles definidos en la Institución
1.2 Sobrecarga laboral por parte del personal vinculado en las diferentes dependencias con el propósito de lograr el cumplimiento de los objetivos trazados por la Institución.
1.3 Asignación de tareas a colaboradores que no están relacionadas con el nivel, rol y grado del cargo que desempeña, por el cumplimiento oportuno de los requerimientos presentado.</t>
  </si>
  <si>
    <t>2. Estructura organizacional por procesos inadecuada a los requerimientos Institucionales.</t>
  </si>
  <si>
    <t>Vicerrectoría Administrativa y Financiera
Sistema Integral de Gestión</t>
  </si>
  <si>
    <t>En este nivel se identifican los planes operativos a desarrollar necesarios para lograr los resultados del proyecto</t>
  </si>
  <si>
    <t xml:space="preserve">Actividad 1. Sensibilización y preparación para el inicio del análisis por dependencia intervenida </t>
  </si>
  <si>
    <t xml:space="preserve">Actividad 3. Análisis y elaboración de informes de los resultados de la dependencia </t>
  </si>
  <si>
    <t xml:space="preserve">Actividad 2. Validación de la metodología con el equipo interdisciplinario para la modernización </t>
  </si>
  <si>
    <t>Soportes del cálculo del indicador de Desarrollo Humano y Organizacional</t>
  </si>
  <si>
    <t>Programa del pilar al cual aporta directamente el proyecto</t>
  </si>
  <si>
    <t>Acta o Acto Administrativo que avala el cambio</t>
  </si>
  <si>
    <t>Fecha de modificación</t>
  </si>
  <si>
    <t>Nivel de la cadena de valor donde realiza el cambio (pilar- programa-proyecto-plan operativo)</t>
  </si>
  <si>
    <t>Tipo de ajuste (Marcar con una X)</t>
  </si>
  <si>
    <t>Descripción del ajuste</t>
  </si>
  <si>
    <t>Justificación del ajuste</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</si>
  <si>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</si>
  <si>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</si>
  <si>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</si>
  <si>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</si>
  <si>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</si>
  <si>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</si>
  <si>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</si>
  <si>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</si>
  <si>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</si>
  <si>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</si>
  <si>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</si>
  <si>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</si>
  <si>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Medición de cargas de trabajo</t>
  </si>
  <si>
    <t xml:space="preserve">Entrega de resultados a los interesados </t>
  </si>
  <si>
    <t>Identificación de los procesos internos (distribución interna) de las dependencias intervenidas</t>
  </si>
  <si>
    <t>Construcción de documentos complementarios a la Estructura Organizacional aprobada</t>
  </si>
  <si>
    <t>Estrategias de fortalecimiento y apropiación de las funciones de las dependencias definidas en el Acuerdo de Estructura Organizacional</t>
  </si>
  <si>
    <t>Meta 2023</t>
  </si>
  <si>
    <t>Nivel de avance de análisis técnico y financiero para vinculación docente</t>
  </si>
  <si>
    <t>Profesional I - Vicerrectoría Administrativa y Financiera/ Direccionamiento Económico y Financiero</t>
  </si>
  <si>
    <t>Realizar el analisis financiero para determinar la viabilidad y/o disponibilidad presupuestal de las solicitudes pertinentes.</t>
  </si>
  <si>
    <t>Presentar a las instancias competentes para su respectivo trámite, las propuestas que tengan un concepto administrativo y financiero favorable.</t>
  </si>
  <si>
    <t>Realizar los trámites adminsitrativos requeridos para la implementación de las vinculaciones aprobadas, de acuerdo a los lineamientos particulares de cada caso.</t>
  </si>
  <si>
    <t>Presentación ante las instancias competentes para su respectivo trámite, de las propuestas que tengan un concepto administrativo y financiero favorable.</t>
  </si>
  <si>
    <t xml:space="preserve">Sensibilización al Comité para la Modernización y Desarrollo Organizacional, sobre las metodologías utilizadas en las fases del proyecto y el impacto de su implementación a nivel institucional, que permita el mejoramiento de las mismas y el fortalecimiento de la cultura de la modernización. </t>
  </si>
  <si>
    <t>Equipo Direccionamiento Económico y Financiero</t>
  </si>
  <si>
    <t>NA</t>
  </si>
  <si>
    <t xml:space="preserve">Adición del Plan Operativo PO4. Análisis técnico y financiero para vinculación docente. </t>
  </si>
  <si>
    <t>Ajuste a las actividades del Plan Operativo PO1. Análisis de Empleos</t>
  </si>
  <si>
    <t>Ajuste a la descripción de las actividades del plan operativo, en el sentido de dar claridad que el alcance en su implementación, es tanto a las dependencias académicas como administrativas de la Institución.</t>
  </si>
  <si>
    <t>Ajuste a las actividades del Plan Operativo PO3. Gerencia del Cambio</t>
  </si>
  <si>
    <t>Aplicar estrategias de gestión del cambio, que facilite a la Universidad la adopción exitosa de nuevos retos que posibiliten una transformación organizacional.</t>
  </si>
  <si>
    <t>Articular el proyecto a los Retos No. 1 y No. 2 del Rector en su actual plan de gobierno, lo que permitirá el fortalecimiento de las Facultades a través del estudio técnico y financiero que permita definir necesidad de vinculación docente.</t>
  </si>
  <si>
    <t xml:space="preserve">De acuerdo con el desarrollo de actividades con el Comité para la Modernización y Desarrollo Organizacional en la vigencia 2021, se han definido la priorización de acciones que permitan aportar el cumplimiento del Reto No. 58 del Rector, asociado con la actualización del nuevo plan de cargos institucional, siendo necesario la definición de acciones concretas que tengan resultados en el corto plazo. </t>
  </si>
  <si>
    <t xml:space="preserve">Se requiere eliminar las siguientes actividades:
1. Conformación del equipo para la intervención en Gerencia del Cambio 
2. Identificación de la capacidad de cambio en las dependencias de la Universidad en proceso de intervención
Así mismo, ampliación de la descripción de las otras actividades 3 y 4 e inclusión de una actividad (Sensibilización al Comité para la Modernización y Desarrollo Organizacional, sobre las metodologías utilizadas en las fases del proyecto y el impacto de su implementación a nivel institucional, que permita el mejoramiento de las mismas y el fortalecimiento de la cultura de la modernización. </t>
  </si>
  <si>
    <t>Análisis que determine la viabilidad operativa, técnica y/o disponibilidad presupuestal de las solicitudes pertinentes.</t>
  </si>
  <si>
    <t xml:space="preserve">Sensibilización y preparación para el inicio del análisis de empleos por dependencias académicas y administrativas a intervenir </t>
  </si>
  <si>
    <t>Análisis y elaboración de informes de los resultados de las dependencias académicas y administrativas</t>
  </si>
  <si>
    <t>Análisis y elaboración de informes de los resultados de la dependencias académicas y administrativas</t>
  </si>
  <si>
    <t xml:space="preserve">Elaboración de propuesta de plan de cargos para las dependencias académicas y administrativas </t>
  </si>
  <si>
    <t xml:space="preserve">Elaboración de propuesta de plan de cargos para la dependencias académicas y administrativas </t>
  </si>
  <si>
    <t>Construcción y aprobación de manuales de funciones de los cargos de las dependencias académicas y administrativas</t>
  </si>
  <si>
    <t>Análisis de cargos solicitados por las dependencias académicas y administrativas, que sean priorizadas.</t>
  </si>
  <si>
    <t>Análisis de cargos solicitados por las dependencias académicas y administrativas, que sean priorizados.</t>
  </si>
  <si>
    <t xml:space="preserve">Acompañamiento en la implementación de los resultados de análisis de empleos, en coherencia con lo acordado con los jefes de las dependencias académicas y administrativas intervenidas. </t>
  </si>
  <si>
    <t xml:space="preserve">Diseño de un Plan de Comunicaciones que contribuya al fortalecimiento de la cultura organizacional, hacia la modernización institucional. </t>
  </si>
  <si>
    <t>Determinar la planta de personal requerida en las dependencias académicas y administrativas, para el desarrollo de sus actividades, acorde con las necesidades Institucionales.</t>
  </si>
  <si>
    <t>Acuerdo del Consejo Superior Universitario N°16 del 05 de mayo de 2021</t>
  </si>
  <si>
    <t>Meta 2022</t>
  </si>
  <si>
    <t>Este plan operativo inicia ejecución en el 2021</t>
  </si>
  <si>
    <t>En este nivel encuentran las actividades que se desarrollarán en el plan operativo 2022</t>
  </si>
  <si>
    <t>Fecha de inicio 2022</t>
  </si>
  <si>
    <t>Fecha fin 2022</t>
  </si>
  <si>
    <t>Actividades 2022</t>
  </si>
  <si>
    <t>1. Análisis de Empleos</t>
  </si>
  <si>
    <t>2. Fortalecimiento Organizacional</t>
  </si>
  <si>
    <t>4. Análisis técnico y financiero para vinculación docente</t>
  </si>
  <si>
    <t xml:space="preserve">Sensibilización y preparación para el inicio del análisis por dependencia intervenida </t>
  </si>
  <si>
    <t xml:space="preserve">Análisis y elaboración de informes de los resultados de la dependencia </t>
  </si>
  <si>
    <t>Construcción y propuesta de manuales de funciones y competencias laborales</t>
  </si>
  <si>
    <t>Análisis de cargos solicitados por las dependencias y priorizado por el Vicerrector Administrativo y Financiero</t>
  </si>
  <si>
    <t>Estrategias de fortalecimiento y apropiación del Acuerdo de Estructura Organizacional aprobado</t>
  </si>
  <si>
    <t xml:space="preserve">Realización de análisis de servicios especificos priorizado por el Vicerrector Administrativo y Financiero con propuestas de mejora correspondientes </t>
  </si>
  <si>
    <t xml:space="preserve">Orientar y hacer seguimiento a la implementación parcial de los resultados obtenidos de las dependencias intervenidas y priorizadas por el Rector </t>
  </si>
  <si>
    <t xml:space="preserve">Acompañamiento en la implementación de las mejoras identificadas en las dependencias intervenidas en el marco de análisis de empleos </t>
  </si>
  <si>
    <t xml:space="preserve">Implementar estrategia de sensibilización y comunicación para el fortalecimiento de la cultura organizacional, hacia la modernización Institucional. </t>
  </si>
  <si>
    <t>Análisis que determine la viabilidad operativa, técnica y/o disponibilidad presupuestal de las solicitudes pertinentes</t>
  </si>
  <si>
    <t>Implementación de los trámites administrativos requeridos para las vinculaciones aprobadas, de acuerdo a los lineamientos particulares de cada caso.</t>
  </si>
  <si>
    <t>Socialización y divulgación de la Estructura Organizacional aprobada y terminología a emplear</t>
  </si>
  <si>
    <t>Identificar y proponer lineamientos, directrices o guías de la estructura organizacional en los casos requeridos</t>
  </si>
  <si>
    <t xml:space="preserve">Realización de análisis de servicios específicos priorizado por el Vicerrector Administrativo y Financiero con propuestas de mejora correspondientes </t>
  </si>
  <si>
    <t>Inclusión de un nuevo Plan Operativo con sus correspondientes actividades, que permita realizar el seguimiento a la realización de análisis técnicos y financieros necesarios para la vinculación de docentes en la modalidad de planta y transitorio. Lo anterior implicó el ajuste en el objetivo específico No. 1.</t>
  </si>
  <si>
    <t xml:space="preserve">Clarificar que el alcance la intervención realizada por el proyecto, incluye las dependencias académicas y administrativas, lo que permite que a través de este proyecto se contribuya al cumplimiento del Reto No. 51 del Rector, estando igualmente alineado con lo planteado en el Reto No. 58. </t>
  </si>
  <si>
    <t>Actividades 2023</t>
  </si>
  <si>
    <t>En este nivel encuentran las actividades que se desarrollarán en el plan operativo 2023</t>
  </si>
  <si>
    <t>Fecha de inicio 2023</t>
  </si>
  <si>
    <t>Fecha fin 2023</t>
  </si>
  <si>
    <t>Identificar y proponer lineamientos, directrices o guias de la estructura organizacional en los casos requeridos</t>
  </si>
  <si>
    <t xml:space="preserve">Orientar y hacer seguimiento a la implementación parcial de los resultados obtenidos y mejoras identificadas de las dependencias intervenidas y priorizadas por el Rector </t>
  </si>
  <si>
    <t>Meta 2024</t>
  </si>
  <si>
    <t>En este nivel encuentran las actividades que se desarrollarán en el plan operativo 2024</t>
  </si>
  <si>
    <t>Fecha de inicio 2024</t>
  </si>
  <si>
    <t>Fecha fin 2024</t>
  </si>
  <si>
    <t>Actividades 2024</t>
  </si>
  <si>
    <t>Análisis y presentación de los resultados obtenidos en la dependencia intervenida</t>
  </si>
  <si>
    <t>Construcción y propuesta de: manuales de funciones y competencias laborales y descripción de responsabilidades y requisitos</t>
  </si>
  <si>
    <t>Análisis de cargas de trabajo específicos solicitados por las dependencias y priorizado por el Vicerrector Administrativo y Financiero</t>
  </si>
  <si>
    <t xml:space="preserve">Generación de propuestas de mejoramiento de procesos y distribución de actividades en las dependencias en intervención desde análisis de empleos. </t>
  </si>
  <si>
    <t xml:space="preserve">Implementar estrategias de sensibilización y comunicación para el fortalecimiento de la cultura organizacional, hacia la modernización Institucional. </t>
  </si>
  <si>
    <t>En este nivel encuentran las actividades que se desarrollarán en el plan operativo 2025</t>
  </si>
  <si>
    <t>Fecha de inicio 2025</t>
  </si>
  <si>
    <t>Fecha fin 2025</t>
  </si>
  <si>
    <t>Actividades 2025</t>
  </si>
  <si>
    <r>
      <rPr>
        <sz val="11"/>
        <color rgb="FF000000"/>
        <rFont val="Arial Narrow"/>
        <family val="2"/>
      </rPr>
      <t xml:space="preserve">Identificar y proponer lineamientos, directrices o guias </t>
    </r>
    <r>
      <rPr>
        <sz val="11"/>
        <color rgb="FF000000"/>
        <rFont val="Arial Narrow"/>
        <family val="2"/>
      </rPr>
      <t xml:space="preserve">asociadas a la organización interna de la Universidad, </t>
    </r>
    <r>
      <rPr>
        <sz val="11"/>
        <color rgb="FF000000"/>
        <rFont val="Arial Narrow"/>
        <family val="2"/>
      </rPr>
      <t>en los casos requeridos</t>
    </r>
  </si>
  <si>
    <r>
      <rPr>
        <sz val="11"/>
        <color rgb="FF000000"/>
        <rFont val="Arial Narrow"/>
        <family val="2"/>
      </rPr>
      <t>Estrategias de fortalecimiento</t>
    </r>
    <r>
      <rPr>
        <sz val="11"/>
        <color rgb="FF000000"/>
        <rFont val="Arial Narrow"/>
        <family val="2"/>
      </rPr>
      <t xml:space="preserve"> y articulación con las dependencias en el marco del </t>
    </r>
    <r>
      <rPr>
        <sz val="11"/>
        <color rgb="FF000000"/>
        <rFont val="Arial Narrow"/>
        <family val="2"/>
      </rPr>
      <t>Acuerdo de Estructura Organizacional aprobado.</t>
    </r>
  </si>
  <si>
    <t>Actividades para plan operativo 3. Gerencia del cambio</t>
  </si>
  <si>
    <t>3. Mejoramiento organizacional</t>
  </si>
  <si>
    <t>Generación de propuesta de mejoramiento de procesos y distribución de actividades en las vinculaciones de los procesos en intervención de la dependencia.</t>
  </si>
  <si>
    <t>Presentación de propuesta de mejoramiento para el inicio de la implementación en la dependencia intervenida, con claridad de los alcance de los diferentes actores.</t>
  </si>
  <si>
    <t>Acompañamiento en la implementación del mejoramiento del proceso en la dependencia en intervención, desde el alcance del equipo técnico.</t>
  </si>
  <si>
    <t>Evaluación del resultado del mejoramiento de procesos implementado en la dependencia.</t>
  </si>
  <si>
    <t>Implementar estrategias de sensibilización y comunicación hacia la gestión del cambio, hacia el mejoramiento organizacional.</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</si>
  <si>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</si>
  <si>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</si>
  <si>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</si>
  <si>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</si>
  <si>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</si>
  <si>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</si>
  <si>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</si>
  <si>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</si>
  <si>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</si>
  <si>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</si>
  <si>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</si>
  <si>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</si>
  <si>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</si>
  <si>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</si>
  <si>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</si>
  <si>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</si>
  <si>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</si>
  <si>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</si>
  <si>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</si>
  <si>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</si>
  <si>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</si>
  <si>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</si>
  <si>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</si>
  <si>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</si>
  <si>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</si>
  <si>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</si>
  <si>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</si>
  <si>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</si>
  <si>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</si>
  <si>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</si>
  <si>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</si>
  <si>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</si>
  <si>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</si>
  <si>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</si>
  <si>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</si>
  <si>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</si>
  <si>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</si>
  <si>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</si>
  <si>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</si>
  <si>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</si>
  <si>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</si>
  <si>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</si>
  <si>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</si>
  <si>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</si>
  <si>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</si>
  <si>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</si>
  <si>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</si>
  <si>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</si>
  <si>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Análisis de Empleos</t>
  </si>
  <si>
    <t>Plan operativo 2. Fortalecimiento Organizacional</t>
  </si>
  <si>
    <t>Plan operativo 3. Mejoramiento organizacional</t>
  </si>
  <si>
    <t>Plan operativo 4. Análisis técnico y financiero para vinculación docente</t>
  </si>
  <si>
    <t xml:space="preserve">Identificar el proceso que requiere ser mejorado en las dependencias en intervención desde análisis de empleos. </t>
  </si>
  <si>
    <t>Implementación de los trámites administrativos requeridos para las vinculaciones aprobadas, de acuerdo a los lineamientos particulares de cada caso, el cual incluye, en el caso de los programas nuevos, el seguimiento al cumplimiento de las condiciones que permitan atender las vinculaciones antes enunciadas.</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</si>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</sst>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quot;$&quot;\ #,##0"/>
    <numFmt numFmtId="165" formatCode="_-&quot;$&quot;\ * #,##0_-;\-&quot;$&quot;\ * #,##0_-;_-&quot;$&quot;\ * &quot;-&quot;_-;_-@"/>
    <numFmt numFmtId="166" formatCode="0.00000"/>
    <numFmt numFmtId="167" formatCode="&quot;$&quot;\ #,##0.00"/>
    <numFmt numFmtId="168" formatCode="_(&quot;$&quot;\ * #,##0_);_(&quot;$&quot;\ * \(#,##0\);_(&quot;$&quot;\ * &quot;-&quot;??_);_(@_)"/>
    <numFmt numFmtId="169" formatCode="0.0%"/>
    <numFmt numFmtId="170" formatCode="0.0"/>
    <numFmt numFmtId="171" formatCode="_(* #,##0_);_(* \(#,##0\);_(* &quot;-&quot;??_);_(@_)"/>
    <numFmt numFmtId="172" formatCode="d/m/yyyy"/>
    <numFmt numFmtId="173" formatCode="_(&quot;$&quot;\ * #,##0.00_);_(&quot;$&quot;\ * \(#,##0.00\);_(&quot;$&quot;\ * &quot;-&quot;??_);_(@_)"/>
  </numFmts>
  <fonts count="72" x14ac:knownFonts="1">
    <font>
      <sz val="11"/>
      <color theme="1"/>
      <name val="Arial"/>
    </font>
    <font>
      <sz val="11"/>
      <color theme="1"/>
      <name val="Calibri"/>
      <family val="2"/>
      <scheme val="minor"/>
    </font>
    <font>
      <sz val="11"/>
      <color theme="1"/>
      <name val="Calibri"/>
      <family val="2"/>
    </font>
    <font>
      <b/>
      <sz val="11"/>
      <color theme="1"/>
      <name val="Calibri"/>
      <family val="2"/>
    </font>
    <font>
      <b/>
      <sz val="11"/>
      <color theme="0"/>
      <name val="Arial"/>
      <family val="2"/>
    </font>
    <font>
      <sz val="11"/>
      <name val="Arial"/>
      <family val="2"/>
    </font>
    <font>
      <b/>
      <sz val="11"/>
      <color theme="1"/>
      <name val="Arial"/>
      <family val="2"/>
    </font>
    <font>
      <sz val="11"/>
      <color rgb="FF000000"/>
      <name val="Arial Narrow"/>
      <family val="2"/>
    </font>
    <font>
      <b/>
      <sz val="11"/>
      <color rgb="FF000000"/>
      <name val="Arial Narrow"/>
      <family val="2"/>
    </font>
    <font>
      <b/>
      <sz val="11"/>
      <color theme="1"/>
      <name val="Arial Narrow"/>
      <family val="2"/>
    </font>
    <font>
      <b/>
      <sz val="11"/>
      <color rgb="FF000000"/>
      <name val="Calibri"/>
      <family val="2"/>
    </font>
    <font>
      <sz val="11"/>
      <color theme="1"/>
      <name val="Arial Narrow"/>
      <family val="2"/>
    </font>
    <font>
      <b/>
      <sz val="12"/>
      <color rgb="FF000000"/>
      <name val="Arial Narrow"/>
      <family val="2"/>
    </font>
    <font>
      <sz val="11"/>
      <color theme="0"/>
      <name val="Arial Narrow"/>
      <family val="2"/>
    </font>
    <font>
      <i/>
      <sz val="11"/>
      <color theme="1"/>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b/>
      <sz val="12"/>
      <color theme="1"/>
      <name val="Calibri"/>
      <family val="2"/>
    </font>
    <font>
      <sz val="9"/>
      <color theme="1"/>
      <name val="Calibri"/>
      <family val="2"/>
    </font>
    <font>
      <b/>
      <sz val="11"/>
      <color theme="0"/>
      <name val="Calibri"/>
      <family val="2"/>
    </font>
    <font>
      <sz val="11"/>
      <color rgb="FFFF0000"/>
      <name val="Calibri"/>
      <family val="2"/>
    </font>
    <font>
      <u/>
      <sz val="11"/>
      <color rgb="FFFF0000"/>
      <name val="Arial"/>
      <family val="2"/>
    </font>
    <font>
      <b/>
      <sz val="11"/>
      <color rgb="FF0D4808"/>
      <name val="Calibri"/>
      <family val="2"/>
    </font>
    <font>
      <sz val="11"/>
      <name val="Arial Narrow"/>
      <family val="2"/>
    </font>
    <font>
      <sz val="11"/>
      <color rgb="FF632423"/>
      <name val="Calibri"/>
      <family val="2"/>
    </font>
    <font>
      <sz val="11"/>
      <color rgb="FFF2F2F2"/>
      <name val="Calibri"/>
      <family val="2"/>
    </font>
    <font>
      <b/>
      <sz val="10"/>
      <color rgb="FF000000"/>
      <name val="Calibri"/>
      <family val="2"/>
    </font>
    <font>
      <b/>
      <sz val="11"/>
      <color rgb="FFFF0000"/>
      <name val="Calibri"/>
      <family val="2"/>
    </font>
    <font>
      <sz val="8"/>
      <color rgb="FF000000"/>
      <name val="Calibri"/>
      <family val="2"/>
    </font>
    <font>
      <sz val="11"/>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vertAlign val="subscript"/>
      <sz val="9"/>
      <name val="Calibri"/>
      <family val="2"/>
    </font>
    <font>
      <sz val="9"/>
      <name val="Calibri"/>
      <family val="2"/>
    </font>
    <font>
      <b/>
      <sz val="11"/>
      <name val="Calibri"/>
      <family val="2"/>
    </font>
    <font>
      <sz val="11"/>
      <name val="Calibri"/>
      <family val="2"/>
    </font>
    <font>
      <sz val="11"/>
      <color theme="1"/>
      <name val="Arial"/>
      <family val="2"/>
    </font>
    <font>
      <b/>
      <sz val="11"/>
      <color rgb="FF000000"/>
      <name val="Arial Narrow"/>
      <family val="2"/>
    </font>
    <font>
      <sz val="11"/>
      <color rgb="FF000000"/>
      <name val="Arial Narrow"/>
      <family val="2"/>
    </font>
    <font>
      <sz val="11"/>
      <color theme="1"/>
      <name val="Arial Narrow"/>
      <family val="2"/>
    </font>
    <font>
      <sz val="11"/>
      <name val="Arial Narrow"/>
      <family val="2"/>
    </font>
    <font>
      <sz val="11"/>
      <name val="Arial"/>
      <family val="2"/>
    </font>
    <font>
      <b/>
      <sz val="11"/>
      <color rgb="FF0D4808"/>
      <name val="Calibri"/>
      <family val="2"/>
    </font>
    <font>
      <sz val="11"/>
      <color theme="1"/>
      <name val="Calibri"/>
      <family val="2"/>
    </font>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3" tint="-0.499984740745262"/>
      <name val="Calibri"/>
      <family val="2"/>
      <scheme val="minor"/>
    </font>
    <font>
      <b/>
      <sz val="11"/>
      <name val="Calibri"/>
      <family val="2"/>
      <scheme val="minor"/>
    </font>
    <font>
      <b/>
      <sz val="8"/>
      <color theme="0"/>
      <name val="Calibri"/>
      <family val="2"/>
      <scheme val="minor"/>
    </font>
    <font>
      <b/>
      <sz val="11"/>
      <color indexed="8"/>
      <name val="Arial Narrow"/>
      <family val="2"/>
    </font>
    <font>
      <b/>
      <sz val="11"/>
      <name val="Arial Narrow"/>
      <family val="2"/>
    </font>
    <font>
      <sz val="11"/>
      <color theme="1"/>
      <name val="Arial Narrow"/>
      <family val="2"/>
    </font>
    <font>
      <sz val="11"/>
      <name val="Calibri"/>
      <family val="2"/>
    </font>
    <font>
      <sz val="11"/>
      <color rgb="FF000000"/>
      <name val="Arial Narrow"/>
      <family val="2"/>
    </font>
    <font>
      <b/>
      <sz val="11"/>
      <color indexed="8"/>
      <name val="Calibri"/>
      <family val="2"/>
      <scheme val="minor"/>
    </font>
    <font>
      <sz val="11"/>
      <color indexed="8"/>
      <name val="Calibri"/>
      <family val="2"/>
      <scheme val="minor"/>
    </font>
    <font>
      <sz val="10"/>
      <color theme="1"/>
      <name val="Arial Narrow"/>
      <family val="2"/>
    </font>
    <font>
      <b/>
      <sz val="10"/>
      <color theme="1"/>
      <name val="Arial Narrow"/>
      <family val="2"/>
    </font>
    <font>
      <sz val="11"/>
      <color indexed="8"/>
      <name val="Arial Narrow"/>
      <family val="2"/>
    </font>
    <font>
      <i/>
      <sz val="9"/>
      <color theme="1"/>
      <name val="Arial Narrow"/>
      <family val="2"/>
    </font>
    <font>
      <b/>
      <i/>
      <sz val="9"/>
      <color theme="1"/>
      <name val="Arial Narrow"/>
      <family val="2"/>
    </font>
    <font>
      <sz val="11"/>
      <color indexed="8"/>
      <name val="Calibri"/>
      <family val="2"/>
    </font>
    <font>
      <b/>
      <sz val="11"/>
      <color theme="0"/>
      <name val="Arial Narrow"/>
      <family val="2"/>
    </font>
  </fonts>
  <fills count="41">
    <fill>
      <patternFill patternType="none"/>
    </fill>
    <fill>
      <patternFill patternType="gray125"/>
    </fill>
    <fill>
      <patternFill patternType="solid">
        <fgColor rgb="FF167C0E"/>
        <bgColor rgb="FF167C0E"/>
      </patternFill>
    </fill>
    <fill>
      <patternFill patternType="solid">
        <fgColor rgb="FF0D4808"/>
        <bgColor rgb="FF0D4808"/>
      </patternFill>
    </fill>
    <fill>
      <patternFill patternType="solid">
        <fgColor rgb="FF5F497A"/>
        <bgColor rgb="FF5F497A"/>
      </patternFill>
    </fill>
    <fill>
      <patternFill patternType="solid">
        <fgColor rgb="FF31859B"/>
        <bgColor rgb="FF31859B"/>
      </patternFill>
    </fill>
    <fill>
      <patternFill patternType="solid">
        <fgColor rgb="FFBDF296"/>
        <bgColor rgb="FFBDF296"/>
      </patternFill>
    </fill>
    <fill>
      <patternFill patternType="solid">
        <fgColor rgb="FFB2A1C7"/>
        <bgColor rgb="FFB2A1C7"/>
      </patternFill>
    </fill>
    <fill>
      <patternFill patternType="solid">
        <fgColor rgb="FFFFFF00"/>
        <bgColor rgb="FFFFFF00"/>
      </patternFill>
    </fill>
    <fill>
      <patternFill patternType="solid">
        <fgColor rgb="FFEAF1DD"/>
        <bgColor rgb="FFEAF1DD"/>
      </patternFill>
    </fill>
    <fill>
      <patternFill patternType="solid">
        <fgColor rgb="FFDAF8C4"/>
        <bgColor rgb="FFDAF8C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DE9D9"/>
        <bgColor rgb="FFFDE9D9"/>
      </patternFill>
    </fill>
    <fill>
      <patternFill patternType="solid">
        <fgColor rgb="FF99EB5B"/>
        <bgColor rgb="FF99EB5B"/>
      </patternFill>
    </fill>
    <fill>
      <patternFill patternType="solid">
        <fgColor rgb="FF92E951"/>
        <bgColor rgb="FF92E951"/>
      </patternFill>
    </fill>
    <fill>
      <patternFill patternType="solid">
        <fgColor rgb="FFB0EF81"/>
        <bgColor rgb="FFB0EF81"/>
      </patternFill>
    </fill>
    <fill>
      <patternFill patternType="solid">
        <fgColor rgb="FFDAEEF3"/>
        <bgColor rgb="FFDAEEF3"/>
      </patternFill>
    </fill>
    <fill>
      <patternFill patternType="solid">
        <fgColor rgb="FFDDD9C3"/>
        <bgColor rgb="FFDDD9C3"/>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indexed="65"/>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rgb="FF167C0E"/>
        <bgColor indexed="64"/>
      </patternFill>
    </fill>
    <fill>
      <patternFill patternType="solid">
        <fgColor theme="7" tint="-0.249977111117893"/>
        <bgColor indexed="64"/>
      </patternFill>
    </fill>
    <fill>
      <patternFill patternType="solid">
        <fgColor theme="0"/>
        <bgColor indexed="64"/>
      </patternFill>
    </fill>
    <fill>
      <patternFill patternType="solid">
        <fgColor indexed="9"/>
        <bgColor indexed="64"/>
      </patternFill>
    </fill>
    <fill>
      <patternFill patternType="solid">
        <fgColor rgb="FFB0EF81"/>
        <bgColor indexed="64"/>
      </patternFill>
    </fill>
    <fill>
      <patternFill patternType="solid">
        <fgColor rgb="FF0D4808"/>
        <bgColor indexed="64"/>
      </patternFill>
    </fill>
    <fill>
      <patternFill patternType="solid">
        <fgColor rgb="FF17830F"/>
        <bgColor indexed="64"/>
      </patternFill>
    </fill>
    <fill>
      <patternFill patternType="solid">
        <fgColor rgb="FFBDF296"/>
        <bgColor indexed="64"/>
      </patternFill>
    </fill>
    <fill>
      <patternFill patternType="solid">
        <fgColor rgb="FFFFFF00"/>
        <bgColor indexed="64"/>
      </patternFill>
    </fill>
    <fill>
      <patternFill patternType="solid">
        <fgColor theme="0" tint="-0.249977111117893"/>
        <bgColor indexed="64"/>
      </patternFill>
    </fill>
    <fill>
      <patternFill patternType="solid">
        <fgColor rgb="FFE2E2E2"/>
        <bgColor indexed="64"/>
      </patternFill>
    </fill>
    <fill>
      <patternFill patternType="solid">
        <fgColor rgb="FFDAF8C4"/>
        <bgColor indexed="64"/>
      </patternFill>
    </fill>
    <fill>
      <patternFill patternType="solid">
        <fgColor theme="0"/>
        <bgColor rgb="FFD9EAD3"/>
      </patternFill>
    </fill>
  </fills>
  <borders count="94">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thin">
        <color rgb="FF000000"/>
      </left>
      <right/>
      <top/>
      <bottom style="thin">
        <color rgb="FF000000"/>
      </bottom>
      <diagonal/>
    </border>
    <border>
      <left/>
      <right/>
      <top/>
      <bottom style="thin">
        <color rgb="FF000000"/>
      </bottom>
      <diagonal/>
    </border>
    <border>
      <left style="medium">
        <color rgb="FF0D4808"/>
      </left>
      <right/>
      <top/>
      <bottom style="medium">
        <color rgb="FF0D4808"/>
      </bottom>
      <diagonal/>
    </border>
    <border>
      <left/>
      <right/>
      <top/>
      <bottom style="thin">
        <color rgb="FF000000"/>
      </bottom>
      <diagonal/>
    </border>
    <border>
      <left/>
      <right/>
      <top/>
      <bottom style="medium">
        <color rgb="FF0D4808"/>
      </bottom>
      <diagonal/>
    </border>
    <border>
      <left/>
      <right style="medium">
        <color rgb="FF0D4808"/>
      </right>
      <top/>
      <bottom style="medium">
        <color rgb="FF0D4808"/>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style="thin">
        <color rgb="FF000000"/>
      </left>
      <right style="thin">
        <color rgb="FF000000"/>
      </right>
      <top/>
      <bottom style="thin">
        <color rgb="FF000000"/>
      </bottom>
      <diagonal/>
    </border>
    <border>
      <left style="double">
        <color theme="0"/>
      </left>
      <right/>
      <top style="double">
        <color theme="0"/>
      </top>
      <bottom/>
      <diagonal/>
    </border>
    <border>
      <left/>
      <right style="double">
        <color theme="0"/>
      </right>
      <top style="double">
        <color theme="0"/>
      </top>
      <bottom/>
      <diagonal/>
    </border>
    <border>
      <left/>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thin">
        <color rgb="FF000000"/>
      </right>
      <top/>
      <bottom style="thin">
        <color rgb="FF000000"/>
      </bottom>
      <diagonal/>
    </border>
    <border>
      <left style="double">
        <color theme="0"/>
      </left>
      <right/>
      <top style="double">
        <color theme="0"/>
      </top>
      <bottom style="double">
        <color theme="0"/>
      </bottom>
      <diagonal/>
    </border>
    <border>
      <left style="thin">
        <color theme="0"/>
      </left>
      <right style="thin">
        <color theme="0"/>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right style="thin">
        <color rgb="FF000000"/>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bottom/>
      <diagonal/>
    </border>
    <border>
      <left style="double">
        <color theme="0"/>
      </left>
      <right style="double">
        <color theme="0"/>
      </right>
      <top/>
      <bottom/>
      <diagonal/>
    </border>
    <border>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rgb="FF000000"/>
      </left>
      <right/>
      <top style="thin">
        <color rgb="FF000000"/>
      </top>
      <bottom/>
      <diagonal/>
    </border>
    <border>
      <left/>
      <right style="thin">
        <color rgb="FF000000"/>
      </right>
      <top style="thin">
        <color rgb="FF000000"/>
      </top>
      <bottom/>
      <diagonal/>
    </border>
    <border>
      <left style="double">
        <color theme="0"/>
      </left>
      <right style="thin">
        <color theme="0"/>
      </right>
      <top style="double">
        <color theme="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rgb="FF000000"/>
      </top>
      <bottom style="thin">
        <color indexed="64"/>
      </bottom>
      <diagonal/>
    </border>
  </borders>
  <cellStyleXfs count="5">
    <xf numFmtId="0" fontId="0" fillId="0" borderId="0"/>
    <xf numFmtId="9" fontId="43" fillId="0" borderId="0" applyFont="0" applyFill="0" applyBorder="0" applyAlignment="0" applyProtection="0"/>
    <xf numFmtId="9" fontId="1" fillId="0" borderId="5" applyFont="0" applyFill="0" applyBorder="0" applyAlignment="0" applyProtection="0"/>
    <xf numFmtId="0" fontId="54" fillId="25" borderId="0" applyNumberFormat="0" applyBorder="0" applyAlignment="0" applyProtection="0"/>
    <xf numFmtId="173" fontId="70" fillId="0" borderId="5" applyFont="0" applyFill="0" applyBorder="0" applyAlignment="0" applyProtection="0"/>
  </cellStyleXfs>
  <cellXfs count="815">
    <xf numFmtId="0" fontId="0" fillId="0" borderId="0" xfId="0" applyFont="1" applyAlignment="1"/>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3" fillId="2" borderId="1" xfId="0" applyFont="1" applyFill="1" applyBorder="1" applyAlignment="1">
      <alignment vertical="center"/>
    </xf>
    <xf numFmtId="0" fontId="6" fillId="3" borderId="1" xfId="0" applyFont="1" applyFill="1" applyBorder="1" applyAlignment="1">
      <alignment vertical="center"/>
    </xf>
    <xf numFmtId="0" fontId="6" fillId="2" borderId="1" xfId="0" applyFont="1" applyFill="1" applyBorder="1" applyAlignment="1">
      <alignment vertical="center"/>
    </xf>
    <xf numFmtId="0" fontId="6" fillId="2" borderId="7" xfId="0" applyFont="1" applyFill="1" applyBorder="1" applyAlignment="1">
      <alignment vertical="center"/>
    </xf>
    <xf numFmtId="0" fontId="3" fillId="2" borderId="1" xfId="0" applyFont="1" applyFill="1" applyBorder="1" applyAlignment="1">
      <alignment vertical="center" wrapText="1"/>
    </xf>
    <xf numFmtId="0" fontId="7" fillId="0" borderId="0" xfId="0" applyFont="1"/>
    <xf numFmtId="0" fontId="8" fillId="0" borderId="0" xfId="0" applyFont="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vertical="center"/>
    </xf>
    <xf numFmtId="0" fontId="2" fillId="0" borderId="0" xfId="0" applyFont="1"/>
    <xf numFmtId="0" fontId="10" fillId="0" borderId="0" xfId="0" applyFont="1" applyAlignment="1">
      <alignment horizontal="center" vertical="center" wrapText="1"/>
    </xf>
    <xf numFmtId="0" fontId="7"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11" fillId="0" borderId="0" xfId="0" applyFont="1"/>
    <xf numFmtId="0" fontId="8" fillId="6" borderId="13" xfId="0" applyFont="1" applyFill="1" applyBorder="1" applyAlignment="1">
      <alignment horizontal="center" vertical="center" wrapText="1"/>
    </xf>
    <xf numFmtId="0" fontId="8" fillId="7" borderId="14" xfId="0" applyFont="1" applyFill="1" applyBorder="1" applyAlignment="1">
      <alignment horizontal="center" vertical="center"/>
    </xf>
    <xf numFmtId="0" fontId="8" fillId="0" borderId="0" xfId="0" applyFont="1" applyAlignment="1">
      <alignment horizontal="center"/>
    </xf>
    <xf numFmtId="0" fontId="11" fillId="0" borderId="0" xfId="0" applyFont="1" applyAlignment="1">
      <alignment horizontal="center" vertical="center"/>
    </xf>
    <xf numFmtId="0" fontId="8" fillId="6" borderId="15"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3" fillId="0" borderId="0" xfId="0" applyFont="1"/>
    <xf numFmtId="0" fontId="8" fillId="8" borderId="14" xfId="0" applyFont="1" applyFill="1" applyBorder="1" applyAlignment="1">
      <alignment horizontal="center" vertical="center"/>
    </xf>
    <xf numFmtId="0" fontId="8" fillId="8" borderId="13" xfId="0" applyFont="1" applyFill="1" applyBorder="1" applyAlignment="1">
      <alignment horizontal="center" vertical="center"/>
    </xf>
    <xf numFmtId="0" fontId="14" fillId="3" borderId="1" xfId="0" applyFont="1" applyFill="1" applyBorder="1"/>
    <xf numFmtId="0" fontId="8" fillId="6" borderId="28" xfId="0" applyFont="1" applyFill="1" applyBorder="1" applyAlignment="1">
      <alignment horizontal="center" vertical="center" wrapText="1"/>
    </xf>
    <xf numFmtId="0" fontId="8" fillId="0" borderId="18" xfId="0" applyFont="1" applyBorder="1" applyAlignment="1">
      <alignment horizontal="center" vertical="center"/>
    </xf>
    <xf numFmtId="0" fontId="8" fillId="6" borderId="28" xfId="0" applyFont="1" applyFill="1" applyBorder="1" applyAlignment="1">
      <alignment horizontal="center" vertical="center"/>
    </xf>
    <xf numFmtId="0" fontId="8" fillId="7" borderId="28" xfId="0" applyFont="1" applyFill="1" applyBorder="1" applyAlignment="1">
      <alignment horizontal="center" vertical="center" wrapText="1"/>
    </xf>
    <xf numFmtId="0" fontId="2" fillId="0" borderId="28" xfId="0" applyFont="1" applyBorder="1"/>
    <xf numFmtId="0" fontId="2" fillId="2" borderId="1" xfId="0" applyFont="1" applyFill="1" applyBorder="1" applyAlignment="1">
      <alignment horizontal="center" vertical="center" wrapText="1"/>
    </xf>
    <xf numFmtId="0" fontId="15" fillId="0" borderId="0" xfId="0" applyFont="1"/>
    <xf numFmtId="0" fontId="15" fillId="0" borderId="0" xfId="0" applyFont="1" applyAlignment="1">
      <alignment wrapText="1"/>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6" borderId="14" xfId="0" applyFont="1" applyFill="1" applyBorder="1" applyAlignment="1">
      <alignment horizontal="center" vertical="center"/>
    </xf>
    <xf numFmtId="0" fontId="8" fillId="10" borderId="14" xfId="0" applyFont="1" applyFill="1" applyBorder="1" applyAlignment="1">
      <alignment horizontal="center" vertical="center" wrapText="1"/>
    </xf>
    <xf numFmtId="0" fontId="8" fillId="10" borderId="28" xfId="0" applyFont="1" applyFill="1" applyBorder="1" applyAlignment="1">
      <alignment horizontal="center" vertical="center"/>
    </xf>
    <xf numFmtId="0" fontId="7" fillId="0" borderId="0" xfId="0" applyFont="1" applyAlignment="1">
      <alignment wrapText="1"/>
    </xf>
    <xf numFmtId="0" fontId="8" fillId="0" borderId="0" xfId="0" applyFont="1" applyAlignment="1">
      <alignment wrapText="1"/>
    </xf>
    <xf numFmtId="0" fontId="8" fillId="11" borderId="1" xfId="0" applyFont="1" applyFill="1" applyBorder="1" applyAlignment="1">
      <alignment horizontal="center" vertical="center" wrapText="1"/>
    </xf>
    <xf numFmtId="0" fontId="7" fillId="11" borderId="1" xfId="0" applyFont="1" applyFill="1" applyBorder="1"/>
    <xf numFmtId="0" fontId="8" fillId="11" borderId="1" xfId="0" applyFont="1" applyFill="1" applyBorder="1" applyAlignment="1">
      <alignment wrapText="1"/>
    </xf>
    <xf numFmtId="0" fontId="8" fillId="6" borderId="14" xfId="0" applyFont="1" applyFill="1" applyBorder="1" applyAlignment="1">
      <alignment horizontal="center" vertical="center" wrapText="1"/>
    </xf>
    <xf numFmtId="0" fontId="7" fillId="0" borderId="0" xfId="0" applyFont="1" applyAlignment="1">
      <alignment horizontal="left"/>
    </xf>
    <xf numFmtId="0" fontId="11" fillId="0" borderId="28" xfId="0" applyFont="1" applyBorder="1" applyAlignment="1">
      <alignment horizontal="center" vertical="center" wrapText="1"/>
    </xf>
    <xf numFmtId="0" fontId="7" fillId="0" borderId="0" xfId="0" applyFont="1" applyAlignment="1">
      <alignment horizontal="left" vertical="center"/>
    </xf>
    <xf numFmtId="0" fontId="17" fillId="2" borderId="1" xfId="0" applyFont="1" applyFill="1" applyBorder="1"/>
    <xf numFmtId="0" fontId="18" fillId="2" borderId="1" xfId="0" applyFont="1" applyFill="1" applyBorder="1"/>
    <xf numFmtId="0" fontId="19" fillId="2" borderId="1" xfId="0" applyFont="1" applyFill="1" applyBorder="1"/>
    <xf numFmtId="0" fontId="17" fillId="0" borderId="0" xfId="0" applyFont="1"/>
    <xf numFmtId="0" fontId="17" fillId="0" borderId="0" xfId="0" applyFont="1" applyAlignment="1">
      <alignment horizontal="center" vertical="center"/>
    </xf>
    <xf numFmtId="0" fontId="15" fillId="0" borderId="0" xfId="0" applyFont="1" applyAlignment="1">
      <alignment horizontal="center" vertical="center"/>
    </xf>
    <xf numFmtId="164" fontId="2" fillId="0" borderId="0" xfId="0" applyNumberFormat="1" applyFont="1" applyAlignment="1">
      <alignment horizontal="left" vertical="center" wrapText="1"/>
    </xf>
    <xf numFmtId="164" fontId="15" fillId="0" borderId="0" xfId="0" applyNumberFormat="1" applyFont="1" applyAlignment="1">
      <alignment vertical="center" wrapText="1"/>
    </xf>
    <xf numFmtId="0" fontId="8" fillId="11" borderId="1" xfId="0" applyFont="1" applyFill="1" applyBorder="1" applyAlignment="1">
      <alignment horizontal="center" vertical="center" textRotation="90" wrapText="1"/>
    </xf>
    <xf numFmtId="0" fontId="8" fillId="11" borderId="1" xfId="0" applyFont="1" applyFill="1" applyBorder="1" applyAlignment="1">
      <alignment horizontal="center" wrapText="1"/>
    </xf>
    <xf numFmtId="0" fontId="10" fillId="12" borderId="1" xfId="0" applyFont="1" applyFill="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wrapText="1"/>
    </xf>
    <xf numFmtId="0" fontId="20" fillId="0" borderId="0" xfId="0" applyFont="1" applyAlignment="1">
      <alignment horizontal="left" vertical="center"/>
    </xf>
    <xf numFmtId="0" fontId="8" fillId="0" borderId="0" xfId="0" applyFont="1" applyAlignment="1">
      <alignment horizontal="center" vertical="center" textRotation="90" wrapText="1"/>
    </xf>
    <xf numFmtId="164" fontId="15" fillId="0" borderId="0" xfId="0" applyNumberFormat="1" applyFont="1" applyAlignment="1">
      <alignment wrapText="1"/>
    </xf>
    <xf numFmtId="0" fontId="2" fillId="0" borderId="0" xfId="0" applyFont="1" applyAlignment="1">
      <alignment horizontal="right" vertical="center"/>
    </xf>
    <xf numFmtId="0" fontId="2" fillId="0" borderId="0" xfId="0" applyFont="1" applyAlignment="1">
      <alignment wrapText="1"/>
    </xf>
    <xf numFmtId="0" fontId="17" fillId="0" borderId="0" xfId="0" applyFont="1" applyAlignment="1">
      <alignment textRotation="90" wrapText="1"/>
    </xf>
    <xf numFmtId="0" fontId="23" fillId="0" borderId="0" xfId="0" applyFont="1" applyAlignment="1">
      <alignment horizontal="right" vertical="center" textRotation="90" wrapText="1"/>
    </xf>
    <xf numFmtId="0" fontId="23" fillId="0" borderId="0" xfId="0" applyFont="1" applyAlignment="1">
      <alignment textRotation="90" wrapText="1"/>
    </xf>
    <xf numFmtId="0" fontId="23" fillId="0" borderId="44" xfId="0" applyFont="1" applyBorder="1" applyAlignment="1">
      <alignment horizontal="center" textRotation="90" wrapText="1"/>
    </xf>
    <xf numFmtId="0" fontId="24" fillId="0" borderId="44" xfId="0" applyFont="1" applyBorder="1" applyAlignment="1">
      <alignment horizontal="center" textRotation="90" wrapText="1"/>
    </xf>
    <xf numFmtId="0" fontId="7" fillId="11" borderId="1" xfId="0" applyFont="1" applyFill="1" applyBorder="1" applyAlignment="1">
      <alignment wrapText="1"/>
    </xf>
    <xf numFmtId="0" fontId="8" fillId="6" borderId="45" xfId="0" applyFont="1" applyFill="1" applyBorder="1" applyAlignment="1">
      <alignment horizontal="center" vertical="center" wrapText="1"/>
    </xf>
    <xf numFmtId="0" fontId="17" fillId="2" borderId="15" xfId="0" applyFont="1" applyFill="1" applyBorder="1" applyAlignment="1">
      <alignment horizontal="center" textRotation="90" wrapText="1"/>
    </xf>
    <xf numFmtId="0" fontId="17" fillId="0" borderId="0" xfId="0" applyFont="1" applyAlignment="1">
      <alignment vertical="center"/>
    </xf>
    <xf numFmtId="0" fontId="17" fillId="0" borderId="0" xfId="0" applyFont="1" applyAlignment="1">
      <alignment vertical="center" wrapText="1"/>
    </xf>
    <xf numFmtId="0" fontId="2" fillId="6" borderId="49"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6" fillId="0" borderId="28" xfId="0" applyFont="1" applyBorder="1" applyAlignment="1">
      <alignment horizontal="center" vertical="center" wrapText="1"/>
    </xf>
    <xf numFmtId="0" fontId="2" fillId="6" borderId="5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5" fillId="13" borderId="52" xfId="0" applyFont="1" applyFill="1" applyBorder="1" applyAlignment="1">
      <alignment horizontal="right" vertical="center"/>
    </xf>
    <xf numFmtId="0" fontId="2" fillId="6" borderId="52" xfId="0" applyFont="1" applyFill="1" applyBorder="1" applyAlignment="1">
      <alignment vertical="center" wrapText="1"/>
    </xf>
    <xf numFmtId="165" fontId="2" fillId="10" borderId="49" xfId="0" applyNumberFormat="1" applyFont="1" applyFill="1" applyBorder="1"/>
    <xf numFmtId="165" fontId="2" fillId="10" borderId="50" xfId="0" applyNumberFormat="1" applyFont="1" applyFill="1" applyBorder="1"/>
    <xf numFmtId="165" fontId="2" fillId="10" borderId="51" xfId="0" applyNumberFormat="1" applyFont="1" applyFill="1" applyBorder="1"/>
    <xf numFmtId="165" fontId="2" fillId="6" borderId="49" xfId="0" applyNumberFormat="1" applyFont="1" applyFill="1" applyBorder="1"/>
    <xf numFmtId="165" fontId="2" fillId="6" borderId="51" xfId="0" applyNumberFormat="1" applyFont="1" applyFill="1" applyBorder="1"/>
    <xf numFmtId="0" fontId="27" fillId="14" borderId="52" xfId="0" applyFont="1" applyFill="1" applyBorder="1" applyAlignment="1">
      <alignment horizontal="center" vertical="center"/>
    </xf>
    <xf numFmtId="0" fontId="2" fillId="10" borderId="52" xfId="0" applyFont="1" applyFill="1" applyBorder="1" applyAlignment="1">
      <alignment vertical="center" wrapText="1"/>
    </xf>
    <xf numFmtId="165" fontId="2" fillId="15" borderId="49" xfId="0" applyNumberFormat="1" applyFont="1" applyFill="1" applyBorder="1"/>
    <xf numFmtId="0" fontId="11" fillId="0" borderId="0" xfId="0" applyFont="1" applyAlignment="1">
      <alignment vertical="center" wrapText="1"/>
    </xf>
    <xf numFmtId="165" fontId="2" fillId="15" borderId="50" xfId="0" applyNumberFormat="1" applyFont="1" applyFill="1" applyBorder="1"/>
    <xf numFmtId="0" fontId="11" fillId="0" borderId="0" xfId="0" applyFont="1" applyAlignment="1">
      <alignment horizontal="center" vertical="center" wrapText="1"/>
    </xf>
    <xf numFmtId="165" fontId="2" fillId="15" borderId="51" xfId="0" applyNumberFormat="1" applyFont="1" applyFill="1" applyBorder="1"/>
    <xf numFmtId="164" fontId="15" fillId="0" borderId="0" xfId="0" applyNumberFormat="1" applyFont="1"/>
    <xf numFmtId="0" fontId="2" fillId="0" borderId="0" xfId="0" applyFont="1" applyAlignment="1">
      <alignment vertical="center" wrapText="1"/>
    </xf>
    <xf numFmtId="165" fontId="23" fillId="0" borderId="0" xfId="0" applyNumberFormat="1" applyFont="1"/>
    <xf numFmtId="0" fontId="28" fillId="14" borderId="52" xfId="0" applyFont="1" applyFill="1" applyBorder="1" applyAlignment="1">
      <alignment horizontal="center" vertical="center"/>
    </xf>
    <xf numFmtId="0" fontId="22" fillId="3" borderId="54" xfId="0" applyFont="1" applyFill="1" applyBorder="1" applyAlignment="1">
      <alignment horizontal="center" vertical="center"/>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2" xfId="0" applyFont="1" applyFill="1" applyBorder="1" applyAlignment="1">
      <alignment vertical="center" wrapText="1"/>
    </xf>
    <xf numFmtId="165" fontId="2" fillId="14" borderId="49" xfId="0" applyNumberFormat="1" applyFont="1" applyFill="1" applyBorder="1"/>
    <xf numFmtId="165" fontId="2" fillId="14" borderId="50" xfId="0" applyNumberFormat="1" applyFont="1" applyFill="1" applyBorder="1"/>
    <xf numFmtId="165" fontId="2" fillId="14" borderId="51" xfId="0" applyNumberFormat="1" applyFont="1" applyFill="1" applyBorder="1"/>
    <xf numFmtId="165" fontId="2" fillId="10" borderId="52" xfId="0" applyNumberFormat="1" applyFont="1" applyFill="1" applyBorder="1"/>
    <xf numFmtId="165" fontId="23" fillId="0" borderId="49" xfId="0" applyNumberFormat="1" applyFont="1" applyBorder="1"/>
    <xf numFmtId="165" fontId="23" fillId="0" borderId="50" xfId="0" applyNumberFormat="1" applyFont="1" applyBorder="1"/>
    <xf numFmtId="0" fontId="2" fillId="0" borderId="52" xfId="0" applyFont="1" applyBorder="1"/>
    <xf numFmtId="165" fontId="2" fillId="6" borderId="50" xfId="0" applyNumberFormat="1" applyFont="1" applyFill="1" applyBorder="1"/>
    <xf numFmtId="165" fontId="2" fillId="6" borderId="52" xfId="0" applyNumberFormat="1" applyFont="1" applyFill="1" applyBorder="1"/>
    <xf numFmtId="166" fontId="2" fillId="0" borderId="0" xfId="0" applyNumberFormat="1" applyFont="1"/>
    <xf numFmtId="0" fontId="17" fillId="3" borderId="49"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2" borderId="56" xfId="0" applyFont="1" applyFill="1" applyBorder="1" applyAlignment="1">
      <alignment vertical="center" wrapText="1"/>
    </xf>
    <xf numFmtId="0" fontId="17" fillId="2" borderId="57" xfId="0" applyFont="1" applyFill="1" applyBorder="1" applyAlignment="1">
      <alignment vertical="center" wrapText="1"/>
    </xf>
    <xf numFmtId="0" fontId="17" fillId="2" borderId="58" xfId="0" applyFont="1" applyFill="1" applyBorder="1" applyAlignment="1">
      <alignment vertical="center" wrapText="1"/>
    </xf>
    <xf numFmtId="0" fontId="2" fillId="10" borderId="1" xfId="0" applyFont="1" applyFill="1" applyBorder="1"/>
    <xf numFmtId="49" fontId="2" fillId="10" borderId="52" xfId="0" applyNumberFormat="1" applyFont="1" applyFill="1" applyBorder="1" applyAlignment="1">
      <alignment horizontal="center" vertical="center" wrapText="1"/>
    </xf>
    <xf numFmtId="0" fontId="15" fillId="11" borderId="1" xfId="0" applyFont="1" applyFill="1" applyBorder="1"/>
    <xf numFmtId="0" fontId="15" fillId="11" borderId="1" xfId="0" applyFont="1" applyFill="1" applyBorder="1" applyAlignment="1">
      <alignment wrapText="1"/>
    </xf>
    <xf numFmtId="0" fontId="7"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1" fillId="11" borderId="1" xfId="0" applyFont="1" applyFill="1" applyBorder="1"/>
    <xf numFmtId="0" fontId="7" fillId="11" borderId="1" xfId="0" applyFont="1" applyFill="1" applyBorder="1" applyAlignment="1">
      <alignment vertical="center" wrapText="1"/>
    </xf>
    <xf numFmtId="164" fontId="8" fillId="6" borderId="28" xfId="0" applyNumberFormat="1" applyFont="1" applyFill="1" applyBorder="1" applyAlignment="1">
      <alignment horizontal="center" vertical="center" wrapText="1"/>
    </xf>
    <xf numFmtId="0" fontId="7" fillId="6" borderId="28" xfId="0" applyFont="1" applyFill="1" applyBorder="1" applyAlignment="1">
      <alignment horizontal="center" vertical="center" wrapText="1"/>
    </xf>
    <xf numFmtId="164" fontId="8" fillId="11" borderId="28" xfId="0" applyNumberFormat="1" applyFont="1" applyFill="1" applyBorder="1" applyAlignment="1">
      <alignment horizontal="center" vertical="center" wrapText="1"/>
    </xf>
    <xf numFmtId="0" fontId="11" fillId="11" borderId="28" xfId="0" applyFont="1" applyFill="1" applyBorder="1" applyAlignment="1">
      <alignment horizontal="center" vertical="center" wrapText="1"/>
    </xf>
    <xf numFmtId="164" fontId="7" fillId="6" borderId="28" xfId="0" applyNumberFormat="1" applyFont="1" applyFill="1" applyBorder="1" applyAlignment="1">
      <alignment horizontal="center" vertical="center" wrapText="1"/>
    </xf>
    <xf numFmtId="0" fontId="8" fillId="11" borderId="2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8" fillId="11" borderId="1" xfId="0" applyFont="1" applyFill="1" applyBorder="1" applyAlignment="1">
      <alignment vertical="center" wrapText="1"/>
    </xf>
    <xf numFmtId="0" fontId="25" fillId="13" borderId="54" xfId="0" applyFont="1" applyFill="1" applyBorder="1" applyAlignment="1">
      <alignment horizontal="center" vertical="center"/>
    </xf>
    <xf numFmtId="0" fontId="11" fillId="12" borderId="1" xfId="0" applyFont="1" applyFill="1" applyBorder="1"/>
    <xf numFmtId="0" fontId="2" fillId="11" borderId="1" xfId="0" applyFont="1" applyFill="1" applyBorder="1"/>
    <xf numFmtId="0" fontId="2" fillId="11" borderId="28" xfId="0" applyFont="1" applyFill="1" applyBorder="1"/>
    <xf numFmtId="0" fontId="17" fillId="3" borderId="54" xfId="0" applyFont="1" applyFill="1" applyBorder="1" applyAlignment="1">
      <alignment horizontal="center" vertical="center"/>
    </xf>
    <xf numFmtId="0" fontId="17" fillId="2" borderId="49" xfId="0" applyFont="1" applyFill="1" applyBorder="1" applyAlignment="1">
      <alignment horizontal="right" vertical="center" wrapText="1"/>
    </xf>
    <xf numFmtId="165" fontId="2" fillId="6" borderId="64" xfId="0" applyNumberFormat="1" applyFont="1" applyFill="1" applyBorder="1"/>
    <xf numFmtId="0" fontId="17" fillId="2" borderId="50" xfId="0" applyFont="1" applyFill="1" applyBorder="1" applyAlignment="1">
      <alignment horizontal="right" vertical="center" wrapText="1"/>
    </xf>
    <xf numFmtId="0" fontId="17" fillId="2" borderId="52" xfId="0" applyFont="1" applyFill="1" applyBorder="1" applyAlignment="1">
      <alignment horizontal="right" vertical="center" wrapText="1"/>
    </xf>
    <xf numFmtId="165" fontId="3" fillId="16" borderId="52" xfId="0" applyNumberFormat="1" applyFont="1" applyFill="1" applyBorder="1"/>
    <xf numFmtId="0" fontId="17" fillId="3" borderId="66" xfId="0" applyFont="1" applyFill="1" applyBorder="1"/>
    <xf numFmtId="0" fontId="17" fillId="3" borderId="67" xfId="0" applyFont="1" applyFill="1" applyBorder="1"/>
    <xf numFmtId="164" fontId="15" fillId="0" borderId="0" xfId="0" applyNumberFormat="1" applyFont="1" applyAlignment="1">
      <alignment horizontal="center" vertical="center" wrapText="1"/>
    </xf>
    <xf numFmtId="1" fontId="2" fillId="0" borderId="0" xfId="0" applyNumberFormat="1" applyFont="1" applyAlignment="1">
      <alignment horizontal="center" vertical="center"/>
    </xf>
    <xf numFmtId="0" fontId="10" fillId="6" borderId="45" xfId="0" applyFont="1" applyFill="1" applyBorder="1" applyAlignment="1">
      <alignment horizontal="center" vertical="center" wrapText="1"/>
    </xf>
    <xf numFmtId="0" fontId="2" fillId="0" borderId="0" xfId="0" applyFont="1" applyAlignment="1">
      <alignment horizontal="center" vertical="center"/>
    </xf>
    <xf numFmtId="0" fontId="3" fillId="6" borderId="2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2" fillId="10" borderId="28" xfId="0" applyFont="1" applyFill="1" applyBorder="1" applyAlignment="1">
      <alignment horizontal="center" vertical="center" wrapText="1"/>
    </xf>
    <xf numFmtId="167" fontId="15" fillId="14" borderId="45" xfId="0" applyNumberFormat="1" applyFont="1" applyFill="1" applyBorder="1" applyAlignment="1">
      <alignment horizontal="center" vertical="center" wrapText="1"/>
    </xf>
    <xf numFmtId="164" fontId="2" fillId="10" borderId="45" xfId="0" applyNumberFormat="1" applyFont="1" applyFill="1" applyBorder="1" applyAlignment="1">
      <alignment horizontal="center" vertical="center"/>
    </xf>
    <xf numFmtId="164" fontId="2" fillId="10" borderId="28"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164" fontId="3" fillId="6" borderId="28" xfId="0" applyNumberFormat="1" applyFont="1" applyFill="1" applyBorder="1" applyAlignment="1">
      <alignment horizontal="center" vertical="center"/>
    </xf>
    <xf numFmtId="0" fontId="3" fillId="0" borderId="0" xfId="0" applyFont="1" applyAlignment="1">
      <alignment horizontal="center" vertical="center" wrapText="1"/>
    </xf>
    <xf numFmtId="0" fontId="3" fillId="4" borderId="1" xfId="0" applyFont="1" applyFill="1" applyBorder="1" applyAlignment="1">
      <alignment vertical="center" wrapText="1"/>
    </xf>
    <xf numFmtId="0" fontId="11" fillId="11" borderId="1" xfId="0" applyFont="1" applyFill="1" applyBorder="1" applyAlignment="1">
      <alignment horizontal="center" vertical="center"/>
    </xf>
    <xf numFmtId="0" fontId="29" fillId="6" borderId="28" xfId="0" applyFont="1" applyFill="1" applyBorder="1" applyAlignment="1">
      <alignment horizontal="center" vertical="center" wrapText="1"/>
    </xf>
    <xf numFmtId="0" fontId="10" fillId="0" borderId="0" xfId="0" applyFont="1" applyAlignment="1">
      <alignment horizontal="center" wrapText="1"/>
    </xf>
    <xf numFmtId="164" fontId="22" fillId="3" borderId="54" xfId="0" applyNumberFormat="1" applyFont="1" applyFill="1" applyBorder="1" applyAlignment="1">
      <alignment horizontal="center" vertical="center"/>
    </xf>
    <xf numFmtId="164" fontId="15" fillId="3" borderId="66" xfId="0" applyNumberFormat="1" applyFont="1" applyFill="1" applyBorder="1"/>
    <xf numFmtId="0" fontId="2" fillId="3" borderId="66" xfId="0" applyFont="1" applyFill="1" applyBorder="1"/>
    <xf numFmtId="0" fontId="23" fillId="3" borderId="67" xfId="0" applyFont="1" applyFill="1" applyBorder="1"/>
    <xf numFmtId="0" fontId="30" fillId="0" borderId="0" xfId="0" applyFont="1" applyAlignment="1">
      <alignment horizontal="right"/>
    </xf>
    <xf numFmtId="9" fontId="2" fillId="8" borderId="70" xfId="0" applyNumberFormat="1" applyFont="1" applyFill="1" applyBorder="1"/>
    <xf numFmtId="0" fontId="23" fillId="0" borderId="0" xfId="0" applyFont="1"/>
    <xf numFmtId="0" fontId="10" fillId="17" borderId="28"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31" fillId="10" borderId="28"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30" fillId="0" borderId="0" xfId="0" applyFont="1"/>
    <xf numFmtId="0" fontId="15" fillId="0" borderId="28" xfId="0" applyFont="1" applyBorder="1" applyAlignment="1">
      <alignment horizontal="center" vertical="center" wrapText="1"/>
    </xf>
    <xf numFmtId="164" fontId="15" fillId="14" borderId="28" xfId="0" applyNumberFormat="1" applyFont="1" applyFill="1" applyBorder="1" applyAlignment="1">
      <alignment horizontal="center" vertical="center"/>
    </xf>
    <xf numFmtId="164" fontId="15" fillId="10" borderId="28" xfId="0" applyNumberFormat="1" applyFont="1" applyFill="1" applyBorder="1" applyAlignment="1">
      <alignment horizontal="center" vertical="center"/>
    </xf>
    <xf numFmtId="164" fontId="15" fillId="0" borderId="28" xfId="0" applyNumberFormat="1"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left" vertical="center" wrapText="1"/>
    </xf>
    <xf numFmtId="164" fontId="10" fillId="17" borderId="28" xfId="0" applyNumberFormat="1" applyFont="1" applyFill="1" applyBorder="1" applyAlignment="1">
      <alignment horizontal="center" vertical="center"/>
    </xf>
    <xf numFmtId="164" fontId="10" fillId="10" borderId="28" xfId="0" applyNumberFormat="1" applyFont="1" applyFill="1" applyBorder="1" applyAlignment="1">
      <alignment horizontal="center" vertical="center"/>
    </xf>
    <xf numFmtId="164" fontId="17" fillId="0" borderId="0" xfId="0" applyNumberFormat="1" applyFont="1"/>
    <xf numFmtId="164" fontId="10" fillId="0" borderId="28"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10" fillId="0" borderId="28" xfId="0" applyNumberFormat="1" applyFont="1" applyBorder="1" applyAlignment="1">
      <alignment horizontal="center" vertical="center"/>
    </xf>
    <xf numFmtId="10" fontId="10" fillId="0" borderId="0" xfId="0" applyNumberFormat="1" applyFont="1" applyAlignment="1">
      <alignment horizontal="center" vertical="center"/>
    </xf>
    <xf numFmtId="9" fontId="3" fillId="0" borderId="16" xfId="0" applyNumberFormat="1" applyFont="1" applyBorder="1" applyAlignment="1">
      <alignment horizontal="center" vertical="center"/>
    </xf>
    <xf numFmtId="164" fontId="2" fillId="0" borderId="0" xfId="0" applyNumberFormat="1" applyFont="1"/>
    <xf numFmtId="0" fontId="15" fillId="10" borderId="28" xfId="0" applyFont="1" applyFill="1" applyBorder="1" applyAlignment="1">
      <alignment horizontal="center" vertical="center" wrapText="1"/>
    </xf>
    <xf numFmtId="164" fontId="15" fillId="15" borderId="28" xfId="0" applyNumberFormat="1" applyFont="1" applyFill="1" applyBorder="1" applyAlignment="1">
      <alignment horizontal="center" vertical="center"/>
    </xf>
    <xf numFmtId="168" fontId="2" fillId="15" borderId="28" xfId="0" applyNumberFormat="1" applyFont="1" applyFill="1" applyBorder="1" applyAlignment="1">
      <alignment vertical="center" wrapText="1"/>
    </xf>
    <xf numFmtId="9" fontId="3" fillId="0" borderId="28" xfId="0" applyNumberFormat="1" applyFont="1" applyBorder="1" applyAlignment="1">
      <alignment horizontal="center" vertical="center"/>
    </xf>
    <xf numFmtId="0" fontId="17" fillId="0" borderId="0" xfId="0" applyFont="1" applyAlignment="1">
      <alignment horizontal="center"/>
    </xf>
    <xf numFmtId="0" fontId="2" fillId="0" borderId="0" xfId="0" applyFont="1" applyAlignment="1">
      <alignment horizontal="center"/>
    </xf>
    <xf numFmtId="0" fontId="23" fillId="0" borderId="0" xfId="0" applyFont="1" applyAlignment="1">
      <alignment horizontal="center"/>
    </xf>
    <xf numFmtId="0" fontId="11" fillId="19" borderId="28" xfId="0" applyFont="1" applyFill="1" applyBorder="1" applyAlignment="1">
      <alignment horizontal="center" vertical="center" wrapText="1"/>
    </xf>
    <xf numFmtId="0" fontId="32" fillId="0" borderId="0" xfId="0" applyFont="1"/>
    <xf numFmtId="0" fontId="21" fillId="0" borderId="0" xfId="0" applyFont="1"/>
    <xf numFmtId="0" fontId="33" fillId="7" borderId="28" xfId="0" applyFont="1" applyFill="1" applyBorder="1" applyAlignment="1">
      <alignment horizontal="center" vertical="center" wrapText="1"/>
    </xf>
    <xf numFmtId="0" fontId="33" fillId="7" borderId="28" xfId="0" applyFont="1" applyFill="1" applyBorder="1" applyAlignment="1">
      <alignment vertical="center" wrapText="1"/>
    </xf>
    <xf numFmtId="0" fontId="21" fillId="0" borderId="0" xfId="0" applyFont="1" applyAlignment="1">
      <alignment vertical="center"/>
    </xf>
    <xf numFmtId="0" fontId="33" fillId="12" borderId="15" xfId="0" applyFont="1" applyFill="1" applyBorder="1" applyAlignment="1">
      <alignment vertical="center" wrapText="1"/>
    </xf>
    <xf numFmtId="0" fontId="33" fillId="12" borderId="14" xfId="0" applyFont="1" applyFill="1" applyBorder="1" applyAlignment="1">
      <alignment horizontal="left" vertical="center" wrapText="1"/>
    </xf>
    <xf numFmtId="0" fontId="33" fillId="12" borderId="28" xfId="0" applyFont="1" applyFill="1" applyBorder="1" applyAlignment="1">
      <alignment horizontal="center" vertical="center" wrapText="1"/>
    </xf>
    <xf numFmtId="0" fontId="33" fillId="12" borderId="28" xfId="0" applyFont="1" applyFill="1" applyBorder="1" applyAlignment="1">
      <alignment horizontal="left" vertical="center" wrapText="1"/>
    </xf>
    <xf numFmtId="10" fontId="33" fillId="0" borderId="28" xfId="0" applyNumberFormat="1" applyFont="1" applyBorder="1" applyAlignment="1">
      <alignment horizontal="center" vertical="center" wrapText="1"/>
    </xf>
    <xf numFmtId="10" fontId="33" fillId="0" borderId="16" xfId="0" applyNumberFormat="1" applyFont="1" applyBorder="1" applyAlignment="1">
      <alignment horizontal="center" vertical="center" wrapText="1"/>
    </xf>
    <xf numFmtId="0" fontId="34" fillId="12" borderId="15" xfId="0" applyFont="1" applyFill="1" applyBorder="1" applyAlignment="1">
      <alignment vertical="center" wrapText="1"/>
    </xf>
    <xf numFmtId="0" fontId="34" fillId="0" borderId="16" xfId="0" applyFont="1" applyBorder="1" applyAlignment="1">
      <alignment vertical="center" wrapText="1"/>
    </xf>
    <xf numFmtId="0" fontId="21"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0" xfId="0" applyFont="1" applyBorder="1" applyAlignment="1">
      <alignment horizontal="center" vertical="center" wrapText="1"/>
    </xf>
    <xf numFmtId="10" fontId="21" fillId="0" borderId="28" xfId="0" applyNumberFormat="1" applyFont="1" applyBorder="1" applyAlignment="1">
      <alignment horizontal="center" vertical="center" wrapText="1"/>
    </xf>
    <xf numFmtId="0" fontId="34" fillId="0" borderId="28" xfId="0" applyFont="1" applyBorder="1" applyAlignment="1">
      <alignment vertical="center" wrapText="1"/>
    </xf>
    <xf numFmtId="10" fontId="34" fillId="0" borderId="28" xfId="0" applyNumberFormat="1" applyFont="1" applyBorder="1" applyAlignment="1">
      <alignment horizontal="center" vertical="center" wrapText="1"/>
    </xf>
    <xf numFmtId="169" fontId="34" fillId="0" borderId="28" xfId="0" applyNumberFormat="1" applyFont="1" applyBorder="1" applyAlignment="1">
      <alignment horizontal="center" vertical="center" wrapText="1"/>
    </xf>
    <xf numFmtId="9" fontId="34" fillId="0" borderId="28" xfId="0" applyNumberFormat="1" applyFont="1" applyBorder="1" applyAlignment="1">
      <alignment horizontal="center" vertical="center" wrapText="1"/>
    </xf>
    <xf numFmtId="9" fontId="34" fillId="0" borderId="16" xfId="0" applyNumberFormat="1" applyFont="1" applyBorder="1" applyAlignment="1">
      <alignment horizontal="center" vertical="center" wrapText="1"/>
    </xf>
    <xf numFmtId="0" fontId="34" fillId="0" borderId="76" xfId="0" applyFont="1" applyBorder="1" applyAlignment="1">
      <alignment horizontal="center" vertical="center" wrapText="1"/>
    </xf>
    <xf numFmtId="0" fontId="34" fillId="0" borderId="12" xfId="0" applyFont="1" applyBorder="1" applyAlignment="1">
      <alignment horizontal="center" vertical="center" wrapText="1"/>
    </xf>
    <xf numFmtId="1" fontId="34" fillId="0" borderId="28" xfId="0" applyNumberFormat="1" applyFont="1" applyBorder="1" applyAlignment="1">
      <alignment horizontal="center" vertical="center" wrapText="1"/>
    </xf>
    <xf numFmtId="9" fontId="34" fillId="0" borderId="12" xfId="0" applyNumberFormat="1" applyFont="1" applyBorder="1" applyAlignment="1">
      <alignment horizontal="center" vertical="center" wrapText="1"/>
    </xf>
    <xf numFmtId="9" fontId="21" fillId="0" borderId="1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9" fontId="21" fillId="0" borderId="28" xfId="0" applyNumberFormat="1" applyFont="1" applyBorder="1" applyAlignment="1">
      <alignment horizontal="center" vertical="center" wrapText="1"/>
    </xf>
    <xf numFmtId="0" fontId="21" fillId="0" borderId="28" xfId="0" applyFont="1" applyBorder="1" applyAlignment="1">
      <alignment horizontal="center" vertical="center"/>
    </xf>
    <xf numFmtId="9" fontId="21" fillId="0" borderId="28" xfId="0" applyNumberFormat="1" applyFont="1" applyBorder="1" applyAlignment="1">
      <alignment horizontal="center" vertical="center"/>
    </xf>
    <xf numFmtId="0" fontId="10" fillId="20" borderId="28" xfId="0" applyFont="1" applyFill="1" applyBorder="1" applyAlignment="1">
      <alignment horizontal="center" vertical="center" wrapText="1"/>
    </xf>
    <xf numFmtId="0" fontId="3" fillId="19" borderId="73" xfId="0" applyFont="1" applyFill="1" applyBorder="1" applyAlignment="1">
      <alignment vertical="center" wrapText="1"/>
    </xf>
    <xf numFmtId="0" fontId="10" fillId="19" borderId="28" xfId="0" applyFont="1" applyFill="1" applyBorder="1" applyAlignment="1">
      <alignment vertical="center" wrapText="1"/>
    </xf>
    <xf numFmtId="0" fontId="2" fillId="19" borderId="28" xfId="0" applyFont="1" applyFill="1" applyBorder="1" applyAlignment="1">
      <alignment horizontal="center" vertical="center" wrapText="1"/>
    </xf>
    <xf numFmtId="0" fontId="2" fillId="19" borderId="28" xfId="0" applyFont="1" applyFill="1" applyBorder="1" applyAlignment="1">
      <alignment horizontal="left" vertical="center" wrapText="1"/>
    </xf>
    <xf numFmtId="10" fontId="2" fillId="19" borderId="28" xfId="0" applyNumberFormat="1" applyFont="1" applyFill="1" applyBorder="1" applyAlignment="1">
      <alignment horizontal="center" vertical="center" wrapText="1"/>
    </xf>
    <xf numFmtId="0" fontId="8" fillId="19" borderId="15" xfId="0" applyFont="1" applyFill="1" applyBorder="1" applyAlignment="1">
      <alignment vertical="center" wrapText="1"/>
    </xf>
    <xf numFmtId="0" fontId="11" fillId="19" borderId="28" xfId="0" applyFont="1" applyFill="1" applyBorder="1" applyAlignment="1">
      <alignment horizontal="left" vertical="center" wrapText="1"/>
    </xf>
    <xf numFmtId="0" fontId="7" fillId="19" borderId="14" xfId="0" applyFont="1" applyFill="1" applyBorder="1" applyAlignment="1">
      <alignment horizontal="left" vertical="center" wrapText="1"/>
    </xf>
    <xf numFmtId="10" fontId="7" fillId="19" borderId="28" xfId="0" applyNumberFormat="1" applyFont="1" applyFill="1" applyBorder="1" applyAlignment="1">
      <alignment horizontal="center" vertical="center" wrapText="1"/>
    </xf>
    <xf numFmtId="0" fontId="9" fillId="19" borderId="28" xfId="0" applyFont="1" applyFill="1" applyBorder="1" applyAlignment="1">
      <alignment horizontal="left" vertical="center" wrapText="1"/>
    </xf>
    <xf numFmtId="0" fontId="7" fillId="19" borderId="28" xfId="0" applyFont="1" applyFill="1" applyBorder="1" applyAlignment="1">
      <alignment horizontal="left" vertical="center" wrapText="1"/>
    </xf>
    <xf numFmtId="0" fontId="11" fillId="19" borderId="28" xfId="0" applyFont="1" applyFill="1" applyBorder="1" applyAlignment="1">
      <alignment horizontal="left" wrapText="1"/>
    </xf>
    <xf numFmtId="9" fontId="7" fillId="19" borderId="28" xfId="0" applyNumberFormat="1" applyFont="1" applyFill="1" applyBorder="1" applyAlignment="1">
      <alignment horizontal="center" vertical="center" wrapText="1"/>
    </xf>
    <xf numFmtId="0" fontId="11" fillId="19" borderId="15" xfId="0" applyFont="1" applyFill="1" applyBorder="1" applyAlignment="1">
      <alignment vertical="center" wrapText="1"/>
    </xf>
    <xf numFmtId="10" fontId="11" fillId="19" borderId="28" xfId="0" applyNumberFormat="1" applyFont="1" applyFill="1" applyBorder="1" applyAlignment="1">
      <alignment horizontal="center" vertical="center" wrapText="1"/>
    </xf>
    <xf numFmtId="0" fontId="7" fillId="19" borderId="28" xfId="0" applyFont="1" applyFill="1" applyBorder="1" applyAlignment="1">
      <alignment horizontal="center" vertical="center" wrapText="1"/>
    </xf>
    <xf numFmtId="0" fontId="11" fillId="19" borderId="45" xfId="0" applyFont="1" applyFill="1" applyBorder="1" applyAlignment="1">
      <alignment horizontal="left" vertical="center" wrapText="1"/>
    </xf>
    <xf numFmtId="0" fontId="3" fillId="21" borderId="28" xfId="0" applyFont="1" applyFill="1" applyBorder="1" applyAlignment="1">
      <alignment vertical="center" wrapText="1"/>
    </xf>
    <xf numFmtId="0" fontId="9" fillId="21" borderId="15" xfId="0" applyFont="1" applyFill="1" applyBorder="1" applyAlignment="1">
      <alignment vertical="center" wrapText="1"/>
    </xf>
    <xf numFmtId="0" fontId="11" fillId="21" borderId="28"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11" fillId="21" borderId="28" xfId="0" applyFont="1" applyFill="1" applyBorder="1" applyAlignment="1">
      <alignment horizontal="center" vertical="center"/>
    </xf>
    <xf numFmtId="2" fontId="7" fillId="21" borderId="28" xfId="0" applyNumberFormat="1" applyFont="1" applyFill="1" applyBorder="1" applyAlignment="1">
      <alignment horizontal="center" vertical="center" wrapText="1"/>
    </xf>
    <xf numFmtId="0" fontId="11" fillId="21" borderId="14" xfId="0" applyFont="1" applyFill="1" applyBorder="1" applyAlignment="1">
      <alignment horizontal="center" vertical="center" wrapText="1"/>
    </xf>
    <xf numFmtId="0" fontId="7" fillId="21" borderId="28" xfId="0" applyFont="1" applyFill="1" applyBorder="1" applyAlignment="1">
      <alignment horizontal="center" vertical="center" wrapText="1"/>
    </xf>
    <xf numFmtId="10" fontId="7" fillId="21" borderId="28" xfId="0" applyNumberFormat="1" applyFont="1" applyFill="1" applyBorder="1" applyAlignment="1">
      <alignment horizontal="center" vertical="center" wrapText="1"/>
    </xf>
    <xf numFmtId="9" fontId="11" fillId="21" borderId="28" xfId="0" applyNumberFormat="1" applyFont="1" applyFill="1" applyBorder="1" applyAlignment="1">
      <alignment horizontal="center" vertical="center"/>
    </xf>
    <xf numFmtId="9" fontId="7" fillId="21" borderId="28" xfId="0" applyNumberFormat="1" applyFont="1" applyFill="1" applyBorder="1" applyAlignment="1">
      <alignment horizontal="center" vertical="center" wrapText="1"/>
    </xf>
    <xf numFmtId="10" fontId="11" fillId="21" borderId="28" xfId="0" applyNumberFormat="1" applyFont="1" applyFill="1" applyBorder="1" applyAlignment="1">
      <alignment horizontal="center" vertical="center" wrapText="1"/>
    </xf>
    <xf numFmtId="169" fontId="7" fillId="21" borderId="28" xfId="0" applyNumberFormat="1" applyFont="1" applyFill="1" applyBorder="1" applyAlignment="1">
      <alignment horizontal="center" vertical="center" wrapText="1"/>
    </xf>
    <xf numFmtId="9" fontId="7" fillId="21" borderId="28" xfId="0" applyNumberFormat="1" applyFont="1" applyFill="1" applyBorder="1" applyAlignment="1">
      <alignment horizontal="center" vertical="center"/>
    </xf>
    <xf numFmtId="0" fontId="7" fillId="21" borderId="14" xfId="0" applyFont="1" applyFill="1" applyBorder="1"/>
    <xf numFmtId="0" fontId="8" fillId="21" borderId="15" xfId="0" applyFont="1" applyFill="1" applyBorder="1" applyAlignment="1">
      <alignment vertical="center" wrapText="1"/>
    </xf>
    <xf numFmtId="1" fontId="7" fillId="21" borderId="28" xfId="0" applyNumberFormat="1" applyFont="1" applyFill="1" applyBorder="1" applyAlignment="1">
      <alignment horizontal="center" vertical="center" wrapText="1"/>
    </xf>
    <xf numFmtId="1" fontId="11" fillId="21" borderId="28" xfId="0" applyNumberFormat="1" applyFont="1" applyFill="1" applyBorder="1" applyAlignment="1">
      <alignment horizontal="center" vertical="center"/>
    </xf>
    <xf numFmtId="170" fontId="7" fillId="21" borderId="28" xfId="0" applyNumberFormat="1" applyFont="1" applyFill="1" applyBorder="1" applyAlignment="1">
      <alignment horizontal="center" vertical="center" wrapText="1"/>
    </xf>
    <xf numFmtId="0" fontId="11" fillId="21" borderId="28" xfId="0" applyFont="1" applyFill="1" applyBorder="1" applyAlignment="1">
      <alignment horizontal="center" wrapText="1"/>
    </xf>
    <xf numFmtId="2" fontId="11" fillId="21" borderId="28" xfId="0" applyNumberFormat="1" applyFont="1" applyFill="1" applyBorder="1" applyAlignment="1">
      <alignment horizontal="center" vertical="center"/>
    </xf>
    <xf numFmtId="1" fontId="11" fillId="21" borderId="28" xfId="0" applyNumberFormat="1" applyFont="1" applyFill="1" applyBorder="1" applyAlignment="1">
      <alignment horizontal="center" vertical="center" wrapText="1"/>
    </xf>
    <xf numFmtId="2" fontId="11" fillId="21" borderId="28" xfId="0" applyNumberFormat="1" applyFont="1" applyFill="1" applyBorder="1" applyAlignment="1">
      <alignment horizontal="center" vertical="center" wrapText="1"/>
    </xf>
    <xf numFmtId="0" fontId="9" fillId="21" borderId="28" xfId="0" applyFont="1" applyFill="1" applyBorder="1" applyAlignment="1">
      <alignment vertical="center" wrapText="1"/>
    </xf>
    <xf numFmtId="0" fontId="11" fillId="21" borderId="28" xfId="0" applyFont="1" applyFill="1" applyBorder="1" applyAlignment="1">
      <alignment vertical="center" wrapText="1"/>
    </xf>
    <xf numFmtId="9" fontId="11" fillId="21" borderId="28" xfId="0" applyNumberFormat="1" applyFont="1" applyFill="1" applyBorder="1" applyAlignment="1">
      <alignment horizontal="center" vertical="center" wrapText="1"/>
    </xf>
    <xf numFmtId="169" fontId="11" fillId="21" borderId="28" xfId="0" applyNumberFormat="1" applyFont="1" applyFill="1" applyBorder="1" applyAlignment="1">
      <alignment horizontal="center" vertical="center" wrapText="1"/>
    </xf>
    <xf numFmtId="0" fontId="7" fillId="21" borderId="15" xfId="0" applyFont="1" applyFill="1" applyBorder="1" applyAlignment="1">
      <alignment horizontal="center" vertical="center" wrapText="1"/>
    </xf>
    <xf numFmtId="0" fontId="11" fillId="21" borderId="15" xfId="0" applyFont="1" applyFill="1" applyBorder="1" applyAlignment="1">
      <alignment horizontal="center" vertical="center" wrapText="1"/>
    </xf>
    <xf numFmtId="10" fontId="7" fillId="21" borderId="15" xfId="0" applyNumberFormat="1" applyFont="1" applyFill="1" applyBorder="1" applyAlignment="1">
      <alignment horizontal="center" vertical="center" wrapText="1"/>
    </xf>
    <xf numFmtId="10" fontId="7" fillId="21" borderId="15" xfId="0" applyNumberFormat="1" applyFont="1" applyFill="1" applyBorder="1" applyAlignment="1">
      <alignment horizontal="center" vertical="center"/>
    </xf>
    <xf numFmtId="9" fontId="7" fillId="21" borderId="15" xfId="0" applyNumberFormat="1" applyFont="1" applyFill="1" applyBorder="1" applyAlignment="1">
      <alignment horizontal="center" vertical="center"/>
    </xf>
    <xf numFmtId="0" fontId="3" fillId="22" borderId="28" xfId="0" applyFont="1" applyFill="1" applyBorder="1" applyAlignment="1">
      <alignment vertical="center" wrapText="1"/>
    </xf>
    <xf numFmtId="0" fontId="8" fillId="22" borderId="28" xfId="0" applyFont="1" applyFill="1" applyBorder="1" applyAlignment="1">
      <alignment vertical="center" wrapText="1"/>
    </xf>
    <xf numFmtId="0" fontId="11" fillId="22" borderId="28" xfId="0" applyFont="1" applyFill="1" applyBorder="1" applyAlignment="1">
      <alignment vertical="center" wrapText="1"/>
    </xf>
    <xf numFmtId="0" fontId="7" fillId="22" borderId="28" xfId="0" applyFont="1" applyFill="1" applyBorder="1" applyAlignment="1">
      <alignment horizontal="center" vertical="center" wrapText="1"/>
    </xf>
    <xf numFmtId="9" fontId="7"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wrapText="1"/>
    </xf>
    <xf numFmtId="169" fontId="7" fillId="22" borderId="28" xfId="0" applyNumberFormat="1" applyFont="1" applyFill="1" applyBorder="1" applyAlignment="1">
      <alignment horizontal="center" vertical="center" wrapText="1"/>
    </xf>
    <xf numFmtId="10" fontId="7" fillId="22" borderId="28" xfId="0" applyNumberFormat="1" applyFont="1" applyFill="1" applyBorder="1" applyAlignment="1">
      <alignment horizontal="center" vertical="center" wrapText="1"/>
    </xf>
    <xf numFmtId="0" fontId="11" fillId="22" borderId="28" xfId="0" applyFont="1" applyFill="1" applyBorder="1" applyAlignment="1">
      <alignment horizontal="left" vertical="center" wrapText="1"/>
    </xf>
    <xf numFmtId="171" fontId="11" fillId="22" borderId="28" xfId="0" applyNumberFormat="1" applyFont="1" applyFill="1" applyBorder="1" applyAlignment="1">
      <alignment horizontal="center" vertical="center" wrapText="1"/>
    </xf>
    <xf numFmtId="0" fontId="7" fillId="22" borderId="28" xfId="0" applyFont="1" applyFill="1" applyBorder="1" applyAlignment="1">
      <alignment horizontal="center" vertical="center"/>
    </xf>
    <xf numFmtId="0" fontId="11" fillId="22" borderId="28" xfId="0" applyFont="1" applyFill="1" applyBorder="1" applyAlignment="1">
      <alignment horizontal="center" vertical="center"/>
    </xf>
    <xf numFmtId="0" fontId="11" fillId="22" borderId="28" xfId="0" applyFont="1" applyFill="1" applyBorder="1" applyAlignment="1">
      <alignment horizontal="center" vertical="center" wrapText="1"/>
    </xf>
    <xf numFmtId="9" fontId="11"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xf>
    <xf numFmtId="0" fontId="8" fillId="22" borderId="28" xfId="0" applyFont="1" applyFill="1" applyBorder="1" applyAlignment="1">
      <alignment vertical="center"/>
    </xf>
    <xf numFmtId="0" fontId="8" fillId="22" borderId="28" xfId="0" applyFont="1" applyFill="1" applyBorder="1" applyAlignment="1">
      <alignment horizontal="center" vertical="center" wrapText="1"/>
    </xf>
    <xf numFmtId="0" fontId="7" fillId="22" borderId="28" xfId="0" applyFont="1" applyFill="1" applyBorder="1" applyAlignment="1">
      <alignment vertical="center" wrapText="1"/>
    </xf>
    <xf numFmtId="0" fontId="15" fillId="22" borderId="28" xfId="0" applyFont="1" applyFill="1" applyBorder="1" applyAlignment="1">
      <alignment horizontal="left" vertical="center" wrapText="1"/>
    </xf>
    <xf numFmtId="0" fontId="3" fillId="15" borderId="45" xfId="0" applyFont="1" applyFill="1" applyBorder="1" applyAlignment="1">
      <alignment vertical="center" wrapText="1"/>
    </xf>
    <xf numFmtId="0" fontId="8" fillId="15" borderId="77" xfId="0" applyFont="1" applyFill="1" applyBorder="1" applyAlignment="1">
      <alignment vertical="center" wrapText="1"/>
    </xf>
    <xf numFmtId="0" fontId="7" fillId="15" borderId="45" xfId="0" applyFont="1" applyFill="1" applyBorder="1" applyAlignment="1">
      <alignment horizontal="center" vertical="center" wrapText="1"/>
    </xf>
    <xf numFmtId="0" fontId="7" fillId="15" borderId="78" xfId="0" applyFont="1" applyFill="1" applyBorder="1" applyAlignment="1">
      <alignment horizontal="center" vertical="center" wrapText="1"/>
    </xf>
    <xf numFmtId="0" fontId="11" fillId="15" borderId="45" xfId="0" applyFont="1" applyFill="1" applyBorder="1" applyAlignment="1">
      <alignment horizontal="center" vertical="center" wrapText="1"/>
    </xf>
    <xf numFmtId="0" fontId="8" fillId="15" borderId="28" xfId="0" applyFont="1" applyFill="1" applyBorder="1" applyAlignment="1">
      <alignment vertical="center" wrapText="1"/>
    </xf>
    <xf numFmtId="0" fontId="7" fillId="15" borderId="71"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7" fillId="15" borderId="28" xfId="0" applyFont="1" applyFill="1" applyBorder="1" applyAlignment="1">
      <alignment horizontal="center" vertical="center" wrapText="1"/>
    </xf>
    <xf numFmtId="0" fontId="8" fillId="15" borderId="73" xfId="0" applyFont="1" applyFill="1" applyBorder="1" applyAlignment="1">
      <alignment vertical="center" wrapText="1"/>
    </xf>
    <xf numFmtId="9" fontId="7" fillId="15" borderId="28" xfId="0" applyNumberFormat="1"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28" xfId="0" applyFont="1" applyFill="1" applyBorder="1" applyAlignment="1">
      <alignment vertical="center" wrapText="1"/>
    </xf>
    <xf numFmtId="0" fontId="7" fillId="15" borderId="28" xfId="0" applyFont="1" applyFill="1" applyBorder="1" applyAlignment="1">
      <alignment horizontal="center" vertical="center"/>
    </xf>
    <xf numFmtId="0" fontId="11" fillId="15" borderId="28" xfId="0" applyFont="1" applyFill="1" applyBorder="1" applyAlignment="1">
      <alignment horizontal="center" vertical="center"/>
    </xf>
    <xf numFmtId="0" fontId="8" fillId="15" borderId="28" xfId="0" applyFont="1" applyFill="1" applyBorder="1" applyAlignment="1">
      <alignment horizontal="center" vertical="center" wrapText="1"/>
    </xf>
    <xf numFmtId="0" fontId="3" fillId="23" borderId="28" xfId="0" applyFont="1" applyFill="1" applyBorder="1" applyAlignment="1">
      <alignment vertical="center"/>
    </xf>
    <xf numFmtId="0" fontId="9" fillId="23" borderId="28" xfId="0" applyFont="1" applyFill="1" applyBorder="1" applyAlignment="1">
      <alignment vertical="center" wrapText="1"/>
    </xf>
    <xf numFmtId="0" fontId="11" fillId="23" borderId="28" xfId="0" applyFont="1" applyFill="1" applyBorder="1" applyAlignment="1">
      <alignment horizontal="center" vertical="center" wrapText="1"/>
    </xf>
    <xf numFmtId="0" fontId="11" fillId="23" borderId="14" xfId="0" applyFont="1" applyFill="1" applyBorder="1" applyAlignment="1">
      <alignment horizontal="center" vertical="center" wrapText="1"/>
    </xf>
    <xf numFmtId="169" fontId="11" fillId="23" borderId="28" xfId="0" applyNumberFormat="1" applyFont="1" applyFill="1" applyBorder="1" applyAlignment="1">
      <alignment horizontal="center" vertical="center" wrapText="1"/>
    </xf>
    <xf numFmtId="9" fontId="11" fillId="23" borderId="28" xfId="0" applyNumberFormat="1" applyFont="1" applyFill="1" applyBorder="1" applyAlignment="1">
      <alignment horizontal="center" vertical="center" wrapText="1"/>
    </xf>
    <xf numFmtId="171" fontId="11" fillId="23" borderId="28" xfId="0" applyNumberFormat="1" applyFont="1" applyFill="1" applyBorder="1" applyAlignment="1">
      <alignment horizontal="center" vertical="center" wrapText="1"/>
    </xf>
    <xf numFmtId="171" fontId="11" fillId="23" borderId="28" xfId="0" applyNumberFormat="1" applyFont="1" applyFill="1" applyBorder="1" applyAlignment="1">
      <alignment horizontal="center" vertical="center"/>
    </xf>
    <xf numFmtId="0" fontId="9" fillId="23" borderId="28" xfId="0" applyFont="1" applyFill="1" applyBorder="1" applyAlignment="1">
      <alignment horizontal="center" vertical="center" wrapText="1"/>
    </xf>
    <xf numFmtId="0" fontId="3" fillId="21" borderId="28" xfId="0" applyFont="1" applyFill="1" applyBorder="1" applyAlignment="1">
      <alignment vertical="center"/>
    </xf>
    <xf numFmtId="0" fontId="8" fillId="21" borderId="28" xfId="0" applyFont="1" applyFill="1" applyBorder="1" applyAlignment="1">
      <alignment vertical="center" wrapText="1"/>
    </xf>
    <xf numFmtId="0" fontId="36" fillId="21" borderId="28" xfId="0" applyFont="1" applyFill="1" applyBorder="1" applyAlignment="1">
      <alignment horizontal="center" vertical="center"/>
    </xf>
    <xf numFmtId="0" fontId="37" fillId="21" borderId="71"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7" fillId="21" borderId="28" xfId="0" applyFont="1" applyFill="1" applyBorder="1" applyAlignment="1">
      <alignment horizontal="center" vertical="center"/>
    </xf>
    <xf numFmtId="0" fontId="37" fillId="21" borderId="75" xfId="0" applyFont="1" applyFill="1" applyBorder="1" applyAlignment="1">
      <alignment horizontal="center" vertical="center" wrapText="1"/>
    </xf>
    <xf numFmtId="0" fontId="11" fillId="21" borderId="75" xfId="0" applyFont="1" applyFill="1" applyBorder="1" applyAlignment="1">
      <alignment horizontal="center" vertical="center" wrapText="1"/>
    </xf>
    <xf numFmtId="0" fontId="9" fillId="21" borderId="28"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11" fillId="23" borderId="28" xfId="0" applyFont="1" applyFill="1" applyBorder="1" applyAlignment="1">
      <alignment horizontal="center" vertical="center"/>
    </xf>
    <xf numFmtId="9" fontId="7" fillId="23" borderId="28" xfId="0" applyNumberFormat="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9" fillId="23" borderId="15" xfId="0" applyFont="1" applyFill="1" applyBorder="1" applyAlignment="1">
      <alignment vertical="center" wrapText="1"/>
    </xf>
    <xf numFmtId="0" fontId="11" fillId="23" borderId="45" xfId="0" applyFont="1" applyFill="1" applyBorder="1" applyAlignment="1">
      <alignment horizontal="center" vertical="center" wrapText="1"/>
    </xf>
    <xf numFmtId="0" fontId="11" fillId="23" borderId="78" xfId="0" applyFont="1" applyFill="1" applyBorder="1" applyAlignment="1">
      <alignment horizontal="center" vertical="center" wrapText="1"/>
    </xf>
    <xf numFmtId="0" fontId="11" fillId="23" borderId="45" xfId="0" applyFont="1" applyFill="1" applyBorder="1" applyAlignment="1">
      <alignment horizontal="center" vertical="center"/>
    </xf>
    <xf numFmtId="1" fontId="7" fillId="23" borderId="28" xfId="0" applyNumberFormat="1" applyFont="1" applyFill="1" applyBorder="1" applyAlignment="1">
      <alignment horizontal="center" vertical="center" wrapText="1"/>
    </xf>
    <xf numFmtId="0" fontId="38" fillId="23" borderId="28" xfId="0" applyFont="1" applyFill="1" applyBorder="1" applyAlignment="1">
      <alignment vertical="center" wrapText="1"/>
    </xf>
    <xf numFmtId="0" fontId="0" fillId="0" borderId="0" xfId="0" applyFont="1" applyAlignment="1">
      <alignment vertical="center"/>
    </xf>
    <xf numFmtId="0" fontId="44" fillId="6" borderId="28" xfId="0" applyFont="1" applyFill="1" applyBorder="1" applyAlignment="1">
      <alignment horizontal="center" vertical="center" wrapText="1"/>
    </xf>
    <xf numFmtId="9" fontId="7" fillId="0" borderId="28" xfId="1" applyFont="1" applyBorder="1" applyAlignment="1">
      <alignment horizontal="center" vertical="center" wrapText="1"/>
    </xf>
    <xf numFmtId="14" fontId="7" fillId="0" borderId="28" xfId="0" applyNumberFormat="1" applyFont="1" applyBorder="1" applyAlignment="1">
      <alignment horizontal="center" wrapText="1"/>
    </xf>
    <xf numFmtId="14" fontId="45" fillId="0" borderId="28" xfId="0" applyNumberFormat="1" applyFont="1" applyBorder="1" applyAlignment="1">
      <alignment horizontal="center" wrapText="1"/>
    </xf>
    <xf numFmtId="0" fontId="49" fillId="13" borderId="52" xfId="0" applyFont="1" applyFill="1" applyBorder="1" applyAlignment="1">
      <alignment horizontal="right" vertical="center"/>
    </xf>
    <xf numFmtId="0" fontId="50" fillId="10" borderId="52" xfId="0" applyFont="1" applyFill="1" applyBorder="1" applyAlignment="1">
      <alignment vertical="center" wrapText="1"/>
    </xf>
    <xf numFmtId="3" fontId="2" fillId="0" borderId="0" xfId="0" applyNumberFormat="1" applyFont="1"/>
    <xf numFmtId="164" fontId="44" fillId="11" borderId="28" xfId="0" applyNumberFormat="1" applyFont="1" applyFill="1" applyBorder="1" applyAlignment="1">
      <alignment horizontal="center" vertical="center" wrapText="1"/>
    </xf>
    <xf numFmtId="0" fontId="44" fillId="11" borderId="28" xfId="0" applyFont="1" applyFill="1" applyBorder="1" applyAlignment="1">
      <alignment horizontal="center" vertical="center" wrapText="1"/>
    </xf>
    <xf numFmtId="0" fontId="7" fillId="12" borderId="28" xfId="0" applyFont="1" applyFill="1" applyBorder="1" applyAlignment="1">
      <alignment horizontal="left" vertical="center" wrapText="1"/>
    </xf>
    <xf numFmtId="0" fontId="8" fillId="6" borderId="16"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0" fillId="0" borderId="0" xfId="0" applyAlignment="1"/>
    <xf numFmtId="0" fontId="0" fillId="0" borderId="0" xfId="0"/>
    <xf numFmtId="0" fontId="52" fillId="25" borderId="79" xfId="3" applyFont="1" applyBorder="1" applyAlignment="1"/>
    <xf numFmtId="0" fontId="53" fillId="26" borderId="79" xfId="0" applyFont="1" applyFill="1" applyBorder="1" applyAlignment="1">
      <alignment vertical="center"/>
    </xf>
    <xf numFmtId="0" fontId="0" fillId="26" borderId="79" xfId="0" applyFill="1" applyBorder="1" applyAlignment="1">
      <alignment vertical="center"/>
    </xf>
    <xf numFmtId="0" fontId="53" fillId="0" borderId="79" xfId="0" applyFont="1" applyBorder="1" applyAlignment="1">
      <alignment vertical="center"/>
    </xf>
    <xf numFmtId="0" fontId="0" fillId="26" borderId="79" xfId="0" applyFill="1" applyBorder="1" applyAlignment="1"/>
    <xf numFmtId="0" fontId="53" fillId="0" borderId="79" xfId="0" applyFont="1" applyBorder="1" applyAlignment="1">
      <alignment vertical="center" wrapText="1"/>
    </xf>
    <xf numFmtId="0" fontId="0" fillId="0" borderId="79" xfId="0" applyBorder="1" applyAlignment="1">
      <alignment vertical="center"/>
    </xf>
    <xf numFmtId="0" fontId="53" fillId="26" borderId="80" xfId="0" applyFont="1" applyFill="1" applyBorder="1" applyAlignment="1">
      <alignment vertical="center"/>
    </xf>
    <xf numFmtId="0" fontId="53" fillId="0" borderId="79" xfId="0" applyFont="1" applyBorder="1" applyAlignment="1"/>
    <xf numFmtId="0" fontId="0" fillId="0" borderId="79" xfId="0" applyBorder="1" applyAlignment="1">
      <alignment wrapText="1"/>
    </xf>
    <xf numFmtId="0" fontId="53" fillId="27" borderId="79" xfId="0" applyFont="1" applyFill="1" applyBorder="1" applyAlignment="1">
      <alignment horizontal="center"/>
    </xf>
    <xf numFmtId="0" fontId="0" fillId="0" borderId="79" xfId="0" applyBorder="1" applyAlignment="1">
      <alignment horizontal="left" vertical="center"/>
    </xf>
    <xf numFmtId="0" fontId="0" fillId="0" borderId="5" xfId="0" applyFill="1" applyBorder="1" applyAlignment="1"/>
    <xf numFmtId="0" fontId="55" fillId="0" borderId="5" xfId="0" applyFont="1" applyFill="1" applyBorder="1" applyAlignment="1">
      <alignment vertical="center" wrapText="1"/>
    </xf>
    <xf numFmtId="0" fontId="55" fillId="0" borderId="5" xfId="0" applyFont="1" applyFill="1" applyBorder="1" applyAlignment="1">
      <alignment vertical="top" wrapText="1"/>
    </xf>
    <xf numFmtId="0" fontId="53" fillId="0" borderId="5" xfId="0" applyFont="1" applyFill="1" applyBorder="1" applyAlignment="1">
      <alignment horizontal="center" vertical="center"/>
    </xf>
    <xf numFmtId="0" fontId="53" fillId="0" borderId="0" xfId="0" applyFont="1" applyAlignment="1">
      <alignment horizontal="center"/>
    </xf>
    <xf numFmtId="0" fontId="0" fillId="0" borderId="0" xfId="0" applyAlignment="1">
      <alignment vertical="center" wrapText="1"/>
    </xf>
    <xf numFmtId="0" fontId="51" fillId="0" borderId="0" xfId="0" applyFont="1" applyAlignment="1">
      <alignment vertical="center"/>
    </xf>
    <xf numFmtId="0" fontId="51" fillId="0" borderId="0" xfId="0" applyFont="1" applyAlignment="1">
      <alignment vertical="center" wrapText="1"/>
    </xf>
    <xf numFmtId="0" fontId="0" fillId="0" borderId="5" xfId="0" applyFill="1" applyBorder="1" applyAlignment="1">
      <alignment vertical="center"/>
    </xf>
    <xf numFmtId="0" fontId="51" fillId="0" borderId="0" xfId="0" applyFont="1"/>
    <xf numFmtId="0" fontId="8" fillId="0" borderId="16" xfId="0" applyFont="1" applyBorder="1" applyAlignment="1">
      <alignment horizontal="center" vertical="center" wrapText="1"/>
    </xf>
    <xf numFmtId="0" fontId="26" fillId="24" borderId="79" xfId="0" applyFont="1" applyFill="1" applyBorder="1" applyAlignment="1" applyProtection="1">
      <alignment horizontal="center" vertical="center" wrapText="1"/>
      <protection locked="0"/>
    </xf>
    <xf numFmtId="9" fontId="26" fillId="0" borderId="79" xfId="2" applyFont="1" applyFill="1" applyBorder="1" applyAlignment="1" applyProtection="1">
      <alignment horizontal="center" vertical="center" wrapText="1"/>
      <protection locked="0"/>
    </xf>
    <xf numFmtId="0" fontId="11" fillId="0" borderId="85" xfId="0" applyFont="1" applyBorder="1" applyAlignment="1">
      <alignment horizontal="center" vertical="center" wrapText="1"/>
    </xf>
    <xf numFmtId="169" fontId="26" fillId="24" borderId="79" xfId="0" applyNumberFormat="1" applyFont="1" applyFill="1" applyBorder="1" applyAlignment="1" applyProtection="1">
      <alignment horizontal="center" vertical="center" wrapText="1"/>
      <protection locked="0"/>
    </xf>
    <xf numFmtId="0" fontId="11" fillId="0" borderId="79" xfId="0" applyFont="1" applyFill="1" applyBorder="1" applyAlignment="1" applyProtection="1">
      <alignment horizontal="center" vertical="center" wrapText="1"/>
      <protection locked="0"/>
    </xf>
    <xf numFmtId="0" fontId="26" fillId="0" borderId="79" xfId="0" applyNumberFormat="1" applyFont="1" applyFill="1" applyBorder="1" applyAlignment="1" applyProtection="1">
      <alignment horizontal="center" vertical="center" wrapText="1"/>
      <protection locked="0"/>
    </xf>
    <xf numFmtId="0" fontId="8" fillId="0" borderId="81"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81" xfId="0" applyFont="1" applyBorder="1" applyAlignment="1">
      <alignment horizontal="left" vertical="center" wrapText="1"/>
    </xf>
    <xf numFmtId="169" fontId="51" fillId="0" borderId="86" xfId="1" applyNumberFormat="1" applyFont="1" applyFill="1" applyBorder="1" applyAlignment="1" applyProtection="1">
      <alignment horizontal="center" vertical="center" wrapText="1"/>
      <protection locked="0"/>
    </xf>
    <xf numFmtId="0" fontId="26" fillId="0" borderId="81" xfId="0" applyFont="1" applyFill="1" applyBorder="1" applyAlignment="1">
      <alignment horizontal="center" vertical="center" wrapText="1"/>
    </xf>
    <xf numFmtId="0" fontId="26" fillId="0" borderId="16" xfId="0" applyFont="1" applyBorder="1" applyAlignment="1">
      <alignment horizontal="center" vertical="center" wrapText="1"/>
    </xf>
    <xf numFmtId="0" fontId="0" fillId="0" borderId="79" xfId="0" applyBorder="1" applyAlignment="1">
      <alignment vertical="center" wrapText="1"/>
    </xf>
    <xf numFmtId="0" fontId="0" fillId="0" borderId="5" xfId="0" applyFill="1" applyBorder="1" applyAlignment="1">
      <alignment vertical="center" wrapText="1"/>
    </xf>
    <xf numFmtId="0" fontId="56" fillId="0" borderId="0" xfId="0" applyFont="1" applyAlignment="1">
      <alignment horizontal="center"/>
    </xf>
    <xf numFmtId="0" fontId="51" fillId="0" borderId="0" xfId="0" applyFont="1" applyFill="1" applyAlignment="1">
      <alignment vertical="center"/>
    </xf>
    <xf numFmtId="0" fontId="51" fillId="0" borderId="0" xfId="0" applyFont="1" applyAlignment="1"/>
    <xf numFmtId="0" fontId="0" fillId="28" borderId="0" xfId="0" applyFont="1" applyFill="1" applyProtection="1"/>
    <xf numFmtId="0" fontId="0" fillId="28" borderId="0" xfId="0" applyFont="1" applyFill="1" applyAlignment="1" applyProtection="1">
      <alignment vertical="center"/>
    </xf>
    <xf numFmtId="0" fontId="0" fillId="29" borderId="0" xfId="0" applyFont="1" applyFill="1" applyProtection="1"/>
    <xf numFmtId="0" fontId="0" fillId="30" borderId="0" xfId="0" applyFont="1" applyFill="1" applyProtection="1"/>
    <xf numFmtId="0" fontId="0" fillId="31" borderId="0" xfId="0" applyFont="1" applyFill="1" applyProtection="1"/>
    <xf numFmtId="0" fontId="0" fillId="31" borderId="0" xfId="0" applyFont="1" applyFill="1" applyAlignment="1" applyProtection="1">
      <alignment vertical="center"/>
    </xf>
    <xf numFmtId="0" fontId="0" fillId="0" borderId="0" xfId="0" applyFont="1" applyProtection="1"/>
    <xf numFmtId="0" fontId="58" fillId="32" borderId="79" xfId="0" applyFont="1" applyFill="1" applyBorder="1" applyAlignment="1" applyProtection="1">
      <alignment horizontal="center" vertical="center"/>
    </xf>
    <xf numFmtId="0" fontId="11" fillId="30" borderId="5" xfId="0" applyFont="1" applyFill="1" applyBorder="1" applyAlignment="1" applyProtection="1">
      <alignment vertical="center" wrapText="1"/>
    </xf>
    <xf numFmtId="0" fontId="11" fillId="30" borderId="88" xfId="0" applyFont="1" applyFill="1" applyBorder="1" applyAlignment="1" applyProtection="1">
      <alignment vertical="center" wrapText="1"/>
    </xf>
    <xf numFmtId="0" fontId="11" fillId="30" borderId="79" xfId="0" applyFont="1" applyFill="1" applyBorder="1" applyAlignment="1" applyProtection="1">
      <alignment vertical="center" wrapText="1"/>
    </xf>
    <xf numFmtId="0" fontId="11" fillId="30" borderId="0" xfId="0" applyFont="1" applyFill="1" applyProtection="1"/>
    <xf numFmtId="0" fontId="11" fillId="0" borderId="0" xfId="0" applyFont="1" applyProtection="1"/>
    <xf numFmtId="0" fontId="9" fillId="30" borderId="5" xfId="0" applyFont="1" applyFill="1" applyBorder="1" applyAlignment="1" applyProtection="1">
      <alignment vertical="center" wrapText="1"/>
    </xf>
    <xf numFmtId="0" fontId="9" fillId="32" borderId="89" xfId="0" applyFont="1" applyFill="1" applyBorder="1" applyAlignment="1" applyProtection="1">
      <alignment vertical="center" wrapText="1"/>
    </xf>
    <xf numFmtId="0" fontId="9" fillId="32" borderId="88" xfId="0" applyFont="1" applyFill="1" applyBorder="1" applyAlignment="1" applyProtection="1">
      <alignment vertical="center" wrapText="1"/>
    </xf>
    <xf numFmtId="0" fontId="58" fillId="31" borderId="5" xfId="0" applyFont="1" applyFill="1" applyBorder="1" applyAlignment="1" applyProtection="1">
      <alignment horizontal="center" vertical="center" wrapText="1"/>
    </xf>
    <xf numFmtId="0" fontId="0" fillId="30" borderId="5" xfId="0" applyFont="1" applyFill="1" applyBorder="1" applyProtection="1"/>
    <xf numFmtId="0" fontId="0" fillId="30" borderId="5" xfId="0" applyFont="1" applyFill="1" applyBorder="1" applyAlignment="1" applyProtection="1">
      <alignment vertical="center"/>
    </xf>
    <xf numFmtId="0" fontId="9" fillId="32" borderId="88" xfId="0" applyFont="1" applyFill="1" applyBorder="1" applyAlignment="1">
      <alignment horizontal="center" vertical="center" wrapText="1"/>
    </xf>
    <xf numFmtId="0" fontId="9" fillId="32"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79" xfId="0" applyFont="1" applyBorder="1" applyAlignment="1">
      <alignment horizontal="justify" vertical="center" wrapText="1"/>
    </xf>
    <xf numFmtId="14" fontId="11" fillId="0" borderId="79" xfId="0" applyNumberFormat="1" applyFont="1" applyBorder="1" applyAlignment="1">
      <alignment horizontal="center" vertical="center" wrapText="1"/>
    </xf>
    <xf numFmtId="0" fontId="0" fillId="30" borderId="79" xfId="0" applyFont="1" applyFill="1" applyBorder="1" applyProtection="1"/>
    <xf numFmtId="0" fontId="0" fillId="0" borderId="0" xfId="0" applyFont="1" applyAlignment="1"/>
    <xf numFmtId="14" fontId="11" fillId="0" borderId="79" xfId="0" applyNumberFormat="1" applyFont="1" applyFill="1" applyBorder="1" applyAlignment="1">
      <alignment horizontal="center" vertical="center" wrapText="1"/>
    </xf>
    <xf numFmtId="0" fontId="8" fillId="0" borderId="0" xfId="0" applyFont="1" applyAlignment="1">
      <alignment horizontal="center" vertical="center"/>
    </xf>
    <xf numFmtId="0" fontId="57" fillId="33" borderId="4" xfId="0" applyFont="1" applyFill="1" applyBorder="1" applyAlignment="1">
      <alignment horizontal="center" vertical="center"/>
    </xf>
    <xf numFmtId="0" fontId="57" fillId="33" borderId="6" xfId="0" applyFont="1" applyFill="1" applyBorder="1" applyAlignment="1">
      <alignment horizontal="center" vertical="center"/>
    </xf>
    <xf numFmtId="0" fontId="57" fillId="33" borderId="8" xfId="0" applyFont="1" applyFill="1" applyBorder="1" applyAlignment="1">
      <alignment horizontal="center" vertical="center"/>
    </xf>
    <xf numFmtId="0" fontId="57" fillId="33" borderId="7" xfId="0" applyFont="1" applyFill="1" applyBorder="1" applyAlignment="1">
      <alignment horizontal="center" vertical="center"/>
    </xf>
    <xf numFmtId="14" fontId="57" fillId="33" borderId="6" xfId="0" quotePrefix="1" applyNumberFormat="1" applyFont="1" applyFill="1" applyBorder="1" applyAlignment="1">
      <alignment horizontal="center" vertical="center"/>
    </xf>
    <xf numFmtId="0" fontId="8" fillId="6" borderId="79" xfId="0" applyFont="1" applyFill="1" applyBorder="1" applyAlignment="1">
      <alignment horizontal="center" vertical="center" wrapText="1"/>
    </xf>
    <xf numFmtId="14" fontId="7" fillId="0" borderId="79" xfId="0" applyNumberFormat="1"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59" fillId="0" borderId="79" xfId="0" applyFont="1" applyFill="1" applyBorder="1" applyAlignment="1">
      <alignment horizontal="center" vertical="center" wrapText="1"/>
    </xf>
    <xf numFmtId="0" fontId="59" fillId="0" borderId="79"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1" xfId="0" applyFont="1" applyBorder="1" applyAlignment="1">
      <alignment horizontal="center" vertical="center" wrapText="1"/>
    </xf>
    <xf numFmtId="0" fontId="26" fillId="12" borderId="28" xfId="0" applyFont="1" applyFill="1" applyBorder="1" applyAlignment="1">
      <alignment horizontal="left" vertical="center" wrapText="1"/>
    </xf>
    <xf numFmtId="9" fontId="26" fillId="0" borderId="28" xfId="1" applyFont="1" applyBorder="1" applyAlignment="1">
      <alignment horizontal="center" vertical="center" wrapText="1"/>
    </xf>
    <xf numFmtId="0" fontId="59" fillId="6" borderId="79" xfId="0" applyFont="1" applyFill="1" applyBorder="1" applyAlignment="1">
      <alignment horizontal="center" vertical="center" wrapText="1"/>
    </xf>
    <xf numFmtId="14" fontId="26" fillId="0" borderId="79" xfId="0" applyNumberFormat="1" applyFont="1" applyFill="1" applyBorder="1" applyAlignment="1">
      <alignment horizontal="center" vertical="center" wrapText="1"/>
    </xf>
    <xf numFmtId="0" fontId="11" fillId="0" borderId="79" xfId="0" applyFont="1" applyFill="1" applyBorder="1" applyAlignment="1">
      <alignment horizontal="center" vertical="center" wrapText="1"/>
    </xf>
    <xf numFmtId="0" fontId="8" fillId="6" borderId="79" xfId="0" applyFont="1" applyFill="1" applyBorder="1" applyAlignment="1">
      <alignment horizontal="center" vertical="center" wrapText="1"/>
    </xf>
    <xf numFmtId="0" fontId="0" fillId="0" borderId="0" xfId="0" applyFont="1" applyAlignment="1"/>
    <xf numFmtId="0" fontId="59" fillId="6" borderId="79" xfId="0" applyFont="1" applyFill="1" applyBorder="1" applyAlignment="1">
      <alignment horizontal="center" vertical="center" wrapText="1"/>
    </xf>
    <xf numFmtId="42" fontId="2" fillId="10" borderId="49" xfId="0" applyNumberFormat="1" applyFont="1" applyFill="1" applyBorder="1"/>
    <xf numFmtId="42" fontId="2" fillId="10" borderId="50" xfId="0" applyNumberFormat="1" applyFont="1" applyFill="1" applyBorder="1"/>
    <xf numFmtId="42" fontId="2" fillId="10" borderId="52" xfId="0" applyNumberFormat="1" applyFont="1" applyFill="1" applyBorder="1"/>
    <xf numFmtId="42" fontId="23" fillId="0" borderId="49" xfId="0" applyNumberFormat="1" applyFont="1" applyBorder="1"/>
    <xf numFmtId="42" fontId="23" fillId="0" borderId="50" xfId="0" applyNumberFormat="1" applyFont="1" applyBorder="1"/>
    <xf numFmtId="42" fontId="2" fillId="0" borderId="52" xfId="0" applyNumberFormat="1" applyFont="1" applyBorder="1"/>
    <xf numFmtId="42" fontId="2" fillId="6" borderId="49" xfId="0" applyNumberFormat="1" applyFont="1" applyFill="1" applyBorder="1"/>
    <xf numFmtId="42" fontId="2" fillId="6" borderId="50" xfId="0" applyNumberFormat="1" applyFont="1" applyFill="1" applyBorder="1"/>
    <xf numFmtId="42" fontId="2" fillId="6" borderId="52" xfId="0" applyNumberFormat="1" applyFont="1" applyFill="1" applyBorder="1"/>
    <xf numFmtId="42" fontId="2" fillId="0" borderId="0" xfId="0" applyNumberFormat="1" applyFont="1"/>
    <xf numFmtId="165" fontId="2" fillId="0" borderId="0" xfId="0" applyNumberFormat="1" applyFont="1"/>
    <xf numFmtId="0" fontId="2" fillId="2" borderId="5" xfId="0" applyFont="1" applyFill="1" applyBorder="1"/>
    <xf numFmtId="0" fontId="3" fillId="2" borderId="5" xfId="0" applyFont="1" applyFill="1" applyBorder="1" applyAlignment="1">
      <alignment vertical="center" wrapText="1"/>
    </xf>
    <xf numFmtId="0" fontId="8" fillId="11" borderId="5" xfId="0" applyFont="1" applyFill="1" applyBorder="1" applyAlignment="1">
      <alignment horizontal="center" vertical="center" wrapText="1"/>
    </xf>
    <xf numFmtId="0" fontId="7" fillId="11" borderId="5" xfId="0" applyFont="1" applyFill="1" applyBorder="1"/>
    <xf numFmtId="0" fontId="59" fillId="6" borderId="79" xfId="0" applyFont="1" applyFill="1" applyBorder="1" applyAlignment="1">
      <alignment horizontal="center" vertical="center" wrapText="1"/>
    </xf>
    <xf numFmtId="0" fontId="8" fillId="6" borderId="79" xfId="0" applyFont="1" applyFill="1" applyBorder="1" applyAlignment="1">
      <alignment horizontal="center" vertical="center" wrapText="1"/>
    </xf>
    <xf numFmtId="0" fontId="0" fillId="0" borderId="0" xfId="0" applyFont="1" applyAlignment="1"/>
    <xf numFmtId="0" fontId="59" fillId="6" borderId="79" xfId="0" applyFont="1" applyFill="1" applyBorder="1" applyAlignment="1">
      <alignment horizontal="center" vertical="center" wrapText="1"/>
    </xf>
    <xf numFmtId="0" fontId="8" fillId="6" borderId="79" xfId="0" applyFont="1" applyFill="1" applyBorder="1" applyAlignment="1">
      <alignment horizontal="center" vertical="center" wrapText="1"/>
    </xf>
    <xf numFmtId="0" fontId="8" fillId="6" borderId="87" xfId="0" applyFont="1" applyFill="1" applyBorder="1" applyAlignment="1">
      <alignment horizontal="center" vertical="center" wrapText="1"/>
    </xf>
    <xf numFmtId="169" fontId="26" fillId="24" borderId="90" xfId="0" applyNumberFormat="1" applyFont="1" applyFill="1" applyBorder="1" applyAlignment="1" applyProtection="1">
      <alignment horizontal="center" vertical="center" wrapText="1"/>
      <protection locked="0"/>
    </xf>
    <xf numFmtId="0" fontId="8" fillId="6" borderId="14" xfId="0" applyFont="1" applyFill="1" applyBorder="1" applyAlignment="1">
      <alignment horizontal="center" vertical="center" wrapText="1"/>
    </xf>
    <xf numFmtId="169" fontId="51" fillId="0" borderId="93" xfId="1" applyNumberFormat="1" applyFont="1" applyFill="1" applyBorder="1" applyAlignment="1" applyProtection="1">
      <alignment horizontal="center" vertical="center" wrapText="1"/>
      <protection locked="0"/>
    </xf>
    <xf numFmtId="0" fontId="0" fillId="0" borderId="0" xfId="0" applyFont="1" applyAlignment="1"/>
    <xf numFmtId="0" fontId="5" fillId="0" borderId="5" xfId="0" applyFont="1" applyBorder="1"/>
    <xf numFmtId="0" fontId="8" fillId="6" borderId="16" xfId="0" applyFont="1" applyFill="1" applyBorder="1" applyAlignment="1">
      <alignment horizontal="center" vertical="center" wrapText="1"/>
    </xf>
    <xf numFmtId="0" fontId="26" fillId="0" borderId="79" xfId="0" applyFont="1" applyBorder="1" applyAlignment="1">
      <alignment horizontal="center" vertical="center" wrapText="1"/>
    </xf>
    <xf numFmtId="0" fontId="0" fillId="0" borderId="0" xfId="0" applyFont="1" applyAlignment="1"/>
    <xf numFmtId="0" fontId="11" fillId="0" borderId="79" xfId="0" applyFont="1" applyBorder="1" applyAlignment="1">
      <alignment horizontal="center" vertical="center" wrapText="1"/>
    </xf>
    <xf numFmtId="0" fontId="8" fillId="6" borderId="79" xfId="0" applyFont="1" applyFill="1" applyBorder="1" applyAlignment="1">
      <alignment horizontal="center" vertical="center" wrapText="1"/>
    </xf>
    <xf numFmtId="0" fontId="2" fillId="3" borderId="5" xfId="0" applyFont="1" applyFill="1" applyBorder="1"/>
    <xf numFmtId="0" fontId="2" fillId="4" borderId="5" xfId="0" applyFont="1" applyFill="1" applyBorder="1"/>
    <xf numFmtId="0" fontId="11" fillId="0" borderId="45" xfId="0" applyFont="1" applyBorder="1" applyAlignment="1">
      <alignment horizontal="center" vertical="center" wrapText="1"/>
    </xf>
    <xf numFmtId="0" fontId="7" fillId="12" borderId="45" xfId="0" applyFont="1" applyFill="1" applyBorder="1" applyAlignment="1">
      <alignment horizontal="left" vertical="center" wrapText="1"/>
    </xf>
    <xf numFmtId="9" fontId="7" fillId="0" borderId="45" xfId="1" applyFont="1" applyBorder="1" applyAlignment="1">
      <alignment horizontal="center" vertical="center" wrapText="1"/>
    </xf>
    <xf numFmtId="0" fontId="57" fillId="33" borderId="5" xfId="0" applyFont="1" applyFill="1" applyBorder="1" applyAlignment="1">
      <alignment horizontal="center" vertical="center"/>
    </xf>
    <xf numFmtId="14" fontId="57" fillId="33" borderId="5" xfId="0" quotePrefix="1" applyNumberFormat="1" applyFont="1" applyFill="1" applyBorder="1" applyAlignment="1">
      <alignment horizontal="center" vertical="center"/>
    </xf>
    <xf numFmtId="0" fontId="5" fillId="0" borderId="5" xfId="0" applyFont="1" applyBorder="1" applyAlignment="1">
      <alignment vertical="center"/>
    </xf>
    <xf numFmtId="0" fontId="8" fillId="6" borderId="90" xfId="0" applyFont="1" applyFill="1" applyBorder="1" applyAlignment="1">
      <alignment horizontal="center" vertical="center" wrapText="1"/>
    </xf>
    <xf numFmtId="9" fontId="7" fillId="0" borderId="78" xfId="1" applyFont="1" applyBorder="1" applyAlignment="1">
      <alignment horizontal="center" vertical="center" wrapText="1"/>
    </xf>
    <xf numFmtId="9" fontId="7" fillId="0" borderId="14" xfId="1" applyFont="1" applyBorder="1" applyAlignment="1">
      <alignment horizontal="center" vertical="center" wrapText="1"/>
    </xf>
    <xf numFmtId="9" fontId="26" fillId="0" borderId="14" xfId="1" applyFont="1" applyBorder="1" applyAlignment="1">
      <alignment horizontal="center" vertical="center" wrapText="1"/>
    </xf>
    <xf numFmtId="9" fontId="7" fillId="0" borderId="79" xfId="1" applyFont="1" applyBorder="1" applyAlignment="1">
      <alignment horizontal="center" vertical="center" wrapText="1"/>
    </xf>
    <xf numFmtId="9" fontId="26" fillId="0" borderId="79" xfId="1" applyFont="1" applyBorder="1" applyAlignment="1">
      <alignment horizontal="center" vertical="center" wrapText="1"/>
    </xf>
    <xf numFmtId="0" fontId="5" fillId="0" borderId="5" xfId="0" applyFont="1" applyBorder="1" applyAlignment="1"/>
    <xf numFmtId="0" fontId="59" fillId="6" borderId="79" xfId="0" applyFont="1" applyFill="1" applyBorder="1" applyAlignment="1">
      <alignment horizontal="center" vertical="center" wrapText="1"/>
    </xf>
    <xf numFmtId="0" fontId="8" fillId="6" borderId="79" xfId="0" applyFont="1" applyFill="1" applyBorder="1" applyAlignment="1">
      <alignment horizontal="center" vertical="center" wrapText="1"/>
    </xf>
    <xf numFmtId="0" fontId="0" fillId="0" borderId="0" xfId="0" applyFont="1" applyAlignment="1"/>
    <xf numFmtId="0" fontId="8" fillId="6" borderId="79" xfId="0" applyFont="1" applyFill="1" applyBorder="1" applyAlignment="1">
      <alignment horizontal="center" vertical="center" wrapText="1"/>
    </xf>
    <xf numFmtId="0" fontId="0" fillId="0" borderId="0" xfId="0" applyFont="1" applyAlignment="1"/>
    <xf numFmtId="172" fontId="60" fillId="0" borderId="28" xfId="0" applyNumberFormat="1" applyFont="1" applyFill="1" applyBorder="1" applyAlignment="1">
      <alignment horizontal="center" vertical="center" wrapText="1"/>
    </xf>
    <xf numFmtId="172" fontId="62" fillId="0" borderId="28" xfId="0" applyNumberFormat="1" applyFont="1" applyFill="1" applyBorder="1" applyAlignment="1">
      <alignment horizontal="center" vertical="center" wrapText="1"/>
    </xf>
    <xf numFmtId="1" fontId="7" fillId="0" borderId="79" xfId="0" applyNumberFormat="1" applyFont="1" applyBorder="1" applyAlignment="1">
      <alignment vertical="center" wrapText="1"/>
    </xf>
    <xf numFmtId="1" fontId="26" fillId="0" borderId="79" xfId="0" applyNumberFormat="1" applyFont="1" applyBorder="1" applyAlignment="1">
      <alignment vertical="center" wrapText="1"/>
    </xf>
    <xf numFmtId="0" fontId="0" fillId="34" borderId="0" xfId="0" applyFill="1" applyProtection="1">
      <protection locked="0"/>
    </xf>
    <xf numFmtId="0" fontId="54" fillId="34" borderId="0" xfId="0" applyFont="1" applyFill="1" applyProtection="1">
      <protection locked="0"/>
    </xf>
    <xf numFmtId="0" fontId="0" fillId="34" borderId="0" xfId="0" applyFont="1" applyFill="1" applyProtection="1">
      <protection locked="0"/>
    </xf>
    <xf numFmtId="0" fontId="0" fillId="34" borderId="5" xfId="0" applyFont="1" applyFill="1" applyBorder="1" applyProtection="1">
      <protection locked="0"/>
    </xf>
    <xf numFmtId="0" fontId="0" fillId="28" borderId="0" xfId="0" applyFont="1" applyFill="1" applyProtection="1">
      <protection locked="0"/>
    </xf>
    <xf numFmtId="0" fontId="0" fillId="0" borderId="0" xfId="0" applyProtection="1">
      <protection locked="0"/>
    </xf>
    <xf numFmtId="0" fontId="56" fillId="34" borderId="5" xfId="0" applyFont="1" applyFill="1" applyBorder="1" applyAlignment="1" applyProtection="1">
      <alignment vertical="center"/>
      <protection locked="0"/>
    </xf>
    <xf numFmtId="0" fontId="57" fillId="33" borderId="4" xfId="0" applyFont="1" applyFill="1" applyBorder="1" applyAlignment="1" applyProtection="1">
      <alignment horizontal="center" vertical="center"/>
      <protection locked="0"/>
    </xf>
    <xf numFmtId="0" fontId="57" fillId="33" borderId="6" xfId="0" applyFont="1" applyFill="1" applyBorder="1" applyAlignment="1" applyProtection="1">
      <alignment horizontal="center" vertical="center"/>
      <protection locked="0"/>
    </xf>
    <xf numFmtId="0" fontId="57" fillId="34" borderId="5" xfId="0" applyFont="1" applyFill="1" applyBorder="1" applyAlignment="1" applyProtection="1">
      <alignment horizontal="center" vertical="center"/>
      <protection locked="0"/>
    </xf>
    <xf numFmtId="0" fontId="57" fillId="33" borderId="8" xfId="0" applyFont="1" applyFill="1" applyBorder="1" applyAlignment="1" applyProtection="1">
      <alignment horizontal="center" vertical="center"/>
      <protection locked="0"/>
    </xf>
    <xf numFmtId="0" fontId="57" fillId="33" borderId="7" xfId="0" applyFont="1" applyFill="1" applyBorder="1" applyAlignment="1" applyProtection="1">
      <alignment horizontal="center" vertical="center"/>
      <protection locked="0"/>
    </xf>
    <xf numFmtId="14" fontId="57" fillId="33" borderId="6" xfId="0" quotePrefix="1" applyNumberFormat="1" applyFont="1" applyFill="1" applyBorder="1" applyAlignment="1" applyProtection="1">
      <alignment horizontal="center" vertical="center"/>
      <protection locked="0"/>
    </xf>
    <xf numFmtId="14" fontId="57" fillId="34" borderId="5" xfId="0" quotePrefix="1" applyNumberFormat="1" applyFont="1" applyFill="1" applyBorder="1" applyAlignment="1" applyProtection="1">
      <alignment horizontal="center" vertical="center"/>
      <protection locked="0"/>
    </xf>
    <xf numFmtId="0" fontId="53" fillId="34" borderId="5" xfId="0" applyFont="1" applyFill="1" applyBorder="1" applyAlignment="1" applyProtection="1">
      <alignment vertical="center" wrapText="1"/>
      <protection locked="0"/>
    </xf>
    <xf numFmtId="0" fontId="0" fillId="30" borderId="0" xfId="0" applyFill="1" applyProtection="1">
      <protection locked="0"/>
    </xf>
    <xf numFmtId="0" fontId="0" fillId="30" borderId="5" xfId="0" applyFill="1" applyBorder="1" applyProtection="1">
      <protection locked="0"/>
    </xf>
    <xf numFmtId="0" fontId="63" fillId="0" borderId="5" xfId="0" applyFont="1" applyBorder="1" applyAlignment="1" applyProtection="1">
      <alignment horizontal="center" vertical="center"/>
    </xf>
    <xf numFmtId="0" fontId="63" fillId="30" borderId="5" xfId="0" applyFont="1" applyFill="1" applyBorder="1" applyAlignment="1" applyProtection="1">
      <alignment vertical="center"/>
      <protection locked="0"/>
    </xf>
    <xf numFmtId="0" fontId="63" fillId="30" borderId="5" xfId="0" applyFont="1" applyFill="1" applyBorder="1" applyAlignment="1" applyProtection="1">
      <alignment horizontal="center" vertical="center"/>
    </xf>
    <xf numFmtId="0" fontId="63" fillId="30" borderId="5" xfId="0" applyFont="1" applyFill="1" applyBorder="1" applyAlignment="1" applyProtection="1">
      <alignment horizontal="center" vertical="center"/>
      <protection locked="0"/>
    </xf>
    <xf numFmtId="0" fontId="64" fillId="30" borderId="5" xfId="0" applyFont="1" applyFill="1" applyBorder="1" applyAlignment="1" applyProtection="1">
      <alignment horizontal="center" vertical="center"/>
    </xf>
    <xf numFmtId="0" fontId="64" fillId="30" borderId="5" xfId="0" applyFont="1" applyFill="1" applyBorder="1" applyAlignment="1" applyProtection="1">
      <alignment horizontal="center" vertical="center"/>
      <protection locked="0"/>
    </xf>
    <xf numFmtId="0" fontId="0" fillId="30" borderId="5" xfId="0" applyFont="1" applyFill="1" applyBorder="1" applyProtection="1">
      <protection locked="0"/>
    </xf>
    <xf numFmtId="164" fontId="11" fillId="30" borderId="5" xfId="0" applyNumberFormat="1" applyFont="1" applyFill="1" applyBorder="1" applyAlignment="1" applyProtection="1">
      <alignment vertical="center" wrapText="1"/>
      <protection locked="0"/>
    </xf>
    <xf numFmtId="0" fontId="63" fillId="30" borderId="5" xfId="0" applyFont="1" applyFill="1" applyBorder="1" applyAlignment="1" applyProtection="1">
      <alignment vertical="center" wrapText="1"/>
      <protection locked="0"/>
    </xf>
    <xf numFmtId="0" fontId="0" fillId="30" borderId="0" xfId="0" applyFill="1" applyProtection="1"/>
    <xf numFmtId="0" fontId="11" fillId="30" borderId="0" xfId="0" applyFont="1" applyFill="1" applyProtection="1">
      <protection locked="0"/>
    </xf>
    <xf numFmtId="0" fontId="9" fillId="37" borderId="79" xfId="0" applyNumberFormat="1" applyFont="1" applyFill="1" applyBorder="1" applyAlignment="1" applyProtection="1">
      <alignment horizontal="center" vertical="center" wrapText="1"/>
    </xf>
    <xf numFmtId="0" fontId="9" fillId="37" borderId="79" xfId="0" applyFont="1" applyFill="1" applyBorder="1" applyAlignment="1" applyProtection="1">
      <alignment horizontal="center" vertical="center" wrapText="1"/>
    </xf>
    <xf numFmtId="0" fontId="58" fillId="37" borderId="79" xfId="0" applyFont="1" applyFill="1" applyBorder="1" applyAlignment="1" applyProtection="1">
      <alignment horizontal="center" vertical="center" wrapText="1"/>
    </xf>
    <xf numFmtId="0" fontId="11" fillId="30" borderId="5" xfId="0" applyFont="1" applyFill="1" applyBorder="1" applyProtection="1">
      <protection locked="0"/>
    </xf>
    <xf numFmtId="0" fontId="58" fillId="30" borderId="5" xfId="0" applyFont="1" applyFill="1" applyBorder="1" applyAlignment="1" applyProtection="1">
      <alignment horizontal="center" vertical="center" wrapText="1"/>
      <protection locked="0"/>
    </xf>
    <xf numFmtId="0" fontId="9" fillId="38" borderId="79" xfId="0" applyNumberFormat="1" applyFont="1" applyFill="1" applyBorder="1" applyAlignment="1" applyProtection="1">
      <alignment horizontal="left" vertical="center" wrapText="1"/>
    </xf>
    <xf numFmtId="0" fontId="11" fillId="38" borderId="79" xfId="0" applyNumberFormat="1" applyFont="1" applyFill="1" applyBorder="1" applyAlignment="1" applyProtection="1">
      <alignment horizontal="center" vertical="center" wrapText="1"/>
      <protection locked="0"/>
    </xf>
    <xf numFmtId="164" fontId="67" fillId="0" borderId="79" xfId="0" applyNumberFormat="1" applyFont="1" applyBorder="1" applyAlignment="1" applyProtection="1">
      <alignment horizontal="center" vertical="center" wrapText="1"/>
      <protection locked="0"/>
    </xf>
    <xf numFmtId="164" fontId="11" fillId="38" borderId="79" xfId="0" applyNumberFormat="1" applyFont="1" applyFill="1" applyBorder="1" applyAlignment="1" applyProtection="1">
      <alignment horizontal="center" vertical="center"/>
    </xf>
    <xf numFmtId="0" fontId="67" fillId="30" borderId="5" xfId="0" applyFont="1" applyFill="1" applyBorder="1" applyAlignment="1" applyProtection="1">
      <alignment horizontal="center" vertical="center"/>
      <protection locked="0"/>
    </xf>
    <xf numFmtId="164" fontId="11" fillId="30" borderId="5" xfId="0" applyNumberFormat="1" applyFont="1" applyFill="1" applyBorder="1" applyProtection="1">
      <protection locked="0"/>
    </xf>
    <xf numFmtId="0" fontId="11" fillId="0" borderId="0" xfId="0" applyFont="1" applyProtection="1">
      <protection locked="0"/>
    </xf>
    <xf numFmtId="164" fontId="58" fillId="37" borderId="79" xfId="0" applyNumberFormat="1" applyFont="1" applyFill="1" applyBorder="1" applyAlignment="1" applyProtection="1">
      <alignment horizontal="center" vertical="center"/>
    </xf>
    <xf numFmtId="0" fontId="9" fillId="30" borderId="5" xfId="0" applyFont="1" applyFill="1" applyBorder="1" applyAlignment="1" applyProtection="1">
      <alignment horizontal="center" vertical="center" wrapText="1"/>
      <protection locked="0"/>
    </xf>
    <xf numFmtId="0" fontId="11" fillId="30" borderId="0" xfId="0" applyFont="1" applyFill="1" applyAlignment="1" applyProtection="1">
      <alignment wrapText="1"/>
      <protection locked="0"/>
    </xf>
    <xf numFmtId="0" fontId="67" fillId="30" borderId="0" xfId="0" applyFont="1" applyFill="1" applyProtection="1">
      <protection locked="0"/>
    </xf>
    <xf numFmtId="164" fontId="67" fillId="30" borderId="0" xfId="0" applyNumberFormat="1" applyFont="1" applyFill="1" applyProtection="1">
      <protection locked="0"/>
    </xf>
    <xf numFmtId="164" fontId="67" fillId="30" borderId="5" xfId="0" applyNumberFormat="1" applyFont="1" applyFill="1" applyBorder="1" applyProtection="1">
      <protection locked="0"/>
    </xf>
    <xf numFmtId="0" fontId="11" fillId="0" borderId="0" xfId="0" applyFont="1" applyAlignment="1" applyProtection="1">
      <alignment horizontal="justify" vertical="justify" wrapText="1"/>
      <protection locked="0"/>
    </xf>
    <xf numFmtId="0" fontId="9" fillId="38" borderId="79" xfId="0" applyNumberFormat="1" applyFont="1" applyFill="1" applyBorder="1" applyAlignment="1" applyProtection="1">
      <alignment horizontal="center" vertical="center" wrapText="1"/>
      <protection locked="0"/>
    </xf>
    <xf numFmtId="0" fontId="58" fillId="30" borderId="5" xfId="0" applyFont="1" applyFill="1" applyBorder="1" applyAlignment="1" applyProtection="1">
      <alignment vertical="center" wrapText="1"/>
    </xf>
    <xf numFmtId="0" fontId="58" fillId="30" borderId="5" xfId="0" applyFont="1" applyFill="1" applyBorder="1" applyAlignment="1" applyProtection="1">
      <alignment horizontal="center" vertical="center" wrapText="1"/>
    </xf>
    <xf numFmtId="0" fontId="67" fillId="0" borderId="79" xfId="0" applyFont="1" applyBorder="1" applyAlignment="1" applyProtection="1">
      <alignment horizontal="left" vertical="center" wrapText="1"/>
    </xf>
    <xf numFmtId="168" fontId="11" fillId="30" borderId="5" xfId="4" applyNumberFormat="1" applyFont="1" applyFill="1" applyBorder="1" applyAlignment="1" applyProtection="1">
      <alignment vertical="center" wrapText="1"/>
      <protection locked="0"/>
    </xf>
    <xf numFmtId="164" fontId="58" fillId="39" borderId="79" xfId="0" applyNumberFormat="1" applyFont="1" applyFill="1" applyBorder="1" applyAlignment="1" applyProtection="1">
      <alignment horizontal="center" vertical="center"/>
    </xf>
    <xf numFmtId="164" fontId="58" fillId="30" borderId="5" xfId="0" applyNumberFormat="1" applyFont="1" applyFill="1" applyBorder="1" applyAlignment="1" applyProtection="1">
      <alignment horizontal="center" vertical="center"/>
    </xf>
    <xf numFmtId="173" fontId="58" fillId="30" borderId="5" xfId="4" applyFont="1" applyFill="1" applyBorder="1" applyAlignment="1" applyProtection="1">
      <alignment horizontal="center" vertical="center"/>
    </xf>
    <xf numFmtId="164" fontId="58" fillId="0" borderId="79" xfId="0" applyNumberFormat="1" applyFont="1" applyBorder="1" applyAlignment="1" applyProtection="1">
      <alignment horizontal="center" vertical="center"/>
    </xf>
    <xf numFmtId="10" fontId="9" fillId="0" borderId="79" xfId="1" applyNumberFormat="1" applyFont="1" applyBorder="1" applyAlignment="1" applyProtection="1">
      <alignment horizontal="center" vertical="center"/>
    </xf>
    <xf numFmtId="10" fontId="58" fillId="30" borderId="5" xfId="0" applyNumberFormat="1" applyFont="1" applyFill="1" applyBorder="1" applyAlignment="1" applyProtection="1">
      <alignment horizontal="center" vertical="center"/>
    </xf>
    <xf numFmtId="10" fontId="58" fillId="30" borderId="5" xfId="0" applyNumberFormat="1" applyFont="1" applyFill="1" applyBorder="1" applyAlignment="1" applyProtection="1">
      <alignment horizontal="center" vertical="center"/>
      <protection locked="0"/>
    </xf>
    <xf numFmtId="164" fontId="13" fillId="30" borderId="5" xfId="0" applyNumberFormat="1" applyFont="1" applyFill="1" applyBorder="1" applyProtection="1">
      <protection locked="0"/>
    </xf>
    <xf numFmtId="9" fontId="59" fillId="30" borderId="79" xfId="1" applyFont="1" applyFill="1" applyBorder="1" applyAlignment="1" applyProtection="1">
      <alignment horizontal="center" vertical="center"/>
    </xf>
    <xf numFmtId="164" fontId="13" fillId="30" borderId="0" xfId="0" applyNumberFormat="1" applyFont="1" applyFill="1" applyProtection="1"/>
    <xf numFmtId="164" fontId="13" fillId="30" borderId="5" xfId="0" applyNumberFormat="1" applyFont="1" applyFill="1" applyBorder="1" applyProtection="1"/>
    <xf numFmtId="164" fontId="11" fillId="30" borderId="0" xfId="0" applyNumberFormat="1" applyFont="1" applyFill="1" applyProtection="1">
      <protection locked="0"/>
    </xf>
    <xf numFmtId="168" fontId="11" fillId="30" borderId="5" xfId="4" applyNumberFormat="1" applyFont="1" applyFill="1" applyBorder="1" applyAlignment="1" applyProtection="1">
      <alignment horizontal="center" vertical="center" wrapText="1"/>
      <protection locked="0"/>
    </xf>
    <xf numFmtId="0" fontId="9" fillId="30" borderId="5" xfId="0" applyFont="1" applyFill="1" applyBorder="1" applyAlignment="1" applyProtection="1">
      <alignment horizontal="center" vertical="center" wrapText="1"/>
    </xf>
    <xf numFmtId="9" fontId="59" fillId="30" borderId="5" xfId="1" applyFont="1" applyFill="1" applyBorder="1" applyAlignment="1" applyProtection="1">
      <alignment horizontal="center" vertical="center"/>
    </xf>
    <xf numFmtId="164" fontId="13" fillId="30" borderId="0" xfId="0" applyNumberFormat="1" applyFont="1" applyFill="1" applyProtection="1">
      <protection locked="0"/>
    </xf>
    <xf numFmtId="0" fontId="0" fillId="30" borderId="0" xfId="0" applyFont="1" applyFill="1" applyProtection="1">
      <protection locked="0"/>
    </xf>
    <xf numFmtId="0" fontId="71" fillId="30" borderId="5" xfId="0" applyFont="1" applyFill="1" applyBorder="1" applyAlignment="1" applyProtection="1">
      <alignment vertical="center" wrapText="1"/>
    </xf>
    <xf numFmtId="0" fontId="58" fillId="39" borderId="79" xfId="0" applyFont="1" applyFill="1" applyBorder="1" applyAlignment="1" applyProtection="1">
      <alignment horizontal="center" vertical="center" wrapText="1"/>
    </xf>
    <xf numFmtId="10" fontId="9" fillId="0" borderId="88" xfId="1" applyNumberFormat="1" applyFont="1" applyBorder="1" applyAlignment="1" applyProtection="1">
      <alignment horizontal="center" vertical="center"/>
    </xf>
    <xf numFmtId="10" fontId="58" fillId="0" borderId="79" xfId="0" applyNumberFormat="1" applyFont="1" applyBorder="1" applyAlignment="1" applyProtection="1">
      <alignment horizontal="center" vertical="center"/>
    </xf>
    <xf numFmtId="0" fontId="0" fillId="0" borderId="0" xfId="0" applyFont="1" applyProtection="1">
      <protection locked="0"/>
    </xf>
    <xf numFmtId="172" fontId="7" fillId="40" borderId="28"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3" xfId="0" applyFont="1" applyBorder="1"/>
    <xf numFmtId="0" fontId="5" fillId="0" borderId="5" xfId="0" applyFont="1" applyBorder="1"/>
    <xf numFmtId="0" fontId="11" fillId="0" borderId="5" xfId="0" applyFont="1" applyFill="1" applyBorder="1" applyAlignment="1">
      <alignment horizontal="center" vertical="center" wrapText="1"/>
    </xf>
    <xf numFmtId="0" fontId="11" fillId="0" borderId="10" xfId="0" applyFont="1" applyBorder="1" applyAlignment="1">
      <alignment horizontal="center" vertical="center"/>
    </xf>
    <xf numFmtId="0" fontId="5" fillId="0" borderId="11" xfId="0" applyFont="1" applyBorder="1"/>
    <xf numFmtId="0" fontId="5" fillId="0" borderId="12" xfId="0" applyFont="1" applyBorder="1"/>
    <xf numFmtId="0" fontId="7" fillId="0" borderId="10" xfId="0" applyFont="1" applyBorder="1" applyAlignment="1">
      <alignment horizontal="center" vertical="center"/>
    </xf>
    <xf numFmtId="0" fontId="8" fillId="6" borderId="1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5" fillId="0" borderId="19" xfId="0" applyFont="1" applyBorder="1"/>
    <xf numFmtId="0" fontId="5" fillId="0" borderId="23" xfId="0" applyFont="1" applyBorder="1"/>
    <xf numFmtId="0" fontId="5" fillId="0" borderId="9" xfId="0" applyFont="1" applyBorder="1"/>
    <xf numFmtId="0" fontId="8" fillId="6" borderId="68" xfId="0" applyFont="1" applyFill="1" applyBorder="1" applyAlignment="1">
      <alignment horizontal="center" vertical="center" wrapText="1"/>
    </xf>
    <xf numFmtId="0" fontId="5" fillId="0" borderId="74" xfId="0" applyFont="1" applyBorder="1"/>
    <xf numFmtId="0" fontId="5" fillId="0" borderId="82" xfId="0" applyFont="1" applyBorder="1"/>
    <xf numFmtId="0" fontId="5" fillId="0" borderId="83" xfId="0" applyFont="1" applyBorder="1"/>
    <xf numFmtId="0" fontId="8" fillId="0" borderId="16" xfId="0" applyFont="1" applyBorder="1" applyAlignment="1">
      <alignment horizontal="center" vertical="center" wrapText="1"/>
    </xf>
    <xf numFmtId="0" fontId="5" fillId="0" borderId="17" xfId="0" applyFont="1" applyBorder="1"/>
    <xf numFmtId="0" fontId="5" fillId="0" borderId="24" xfId="0" applyFont="1" applyBorder="1"/>
    <xf numFmtId="0" fontId="5" fillId="0" borderId="25" xfId="0" applyFont="1" applyBorder="1"/>
    <xf numFmtId="0" fontId="8" fillId="6" borderId="10" xfId="0" applyFont="1" applyFill="1" applyBorder="1" applyAlignment="1">
      <alignment horizontal="center" vertical="center"/>
    </xf>
    <xf numFmtId="0" fontId="11" fillId="0" borderId="10" xfId="0" applyFont="1" applyBorder="1" applyAlignment="1">
      <alignment horizontal="center" vertical="center" wrapText="1"/>
    </xf>
    <xf numFmtId="0" fontId="26" fillId="0" borderId="11" xfId="0" applyFont="1" applyBorder="1" applyAlignment="1">
      <alignment vertical="center"/>
    </xf>
    <xf numFmtId="0" fontId="26" fillId="0" borderId="12" xfId="0" applyFont="1" applyBorder="1" applyAlignment="1">
      <alignment vertical="center"/>
    </xf>
    <xf numFmtId="0" fontId="11" fillId="0" borderId="10" xfId="0" applyFont="1" applyBorder="1" applyAlignment="1">
      <alignment horizontal="left" vertical="center" wrapText="1"/>
    </xf>
    <xf numFmtId="0" fontId="7" fillId="0" borderId="10" xfId="0" applyFont="1" applyBorder="1" applyAlignment="1">
      <alignment horizontal="center" vertical="center" wrapText="1"/>
    </xf>
    <xf numFmtId="0" fontId="8" fillId="6" borderId="26" xfId="0" applyFont="1" applyFill="1" applyBorder="1" applyAlignment="1">
      <alignment horizontal="center" vertical="center" wrapText="1"/>
    </xf>
    <xf numFmtId="0" fontId="5" fillId="0" borderId="29" xfId="0" applyFont="1" applyBorder="1"/>
    <xf numFmtId="0" fontId="7" fillId="6" borderId="10" xfId="0" applyFont="1" applyFill="1" applyBorder="1" applyAlignment="1">
      <alignment horizontal="left" vertical="center" wrapText="1"/>
    </xf>
    <xf numFmtId="0" fontId="45" fillId="0" borderId="10" xfId="0" applyFont="1" applyBorder="1" applyAlignment="1">
      <alignment horizontal="center" vertical="center"/>
    </xf>
    <xf numFmtId="0" fontId="11" fillId="0" borderId="11" xfId="0" applyFont="1" applyBorder="1" applyAlignment="1">
      <alignment horizontal="lef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6"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20" xfId="0" applyFont="1" applyBorder="1" applyAlignment="1">
      <alignment horizontal="left" vertical="center" wrapText="1"/>
    </xf>
    <xf numFmtId="0" fontId="5" fillId="0" borderId="21" xfId="0" applyFont="1" applyBorder="1"/>
    <xf numFmtId="0" fontId="5" fillId="0" borderId="22" xfId="0" applyFont="1" applyBorder="1"/>
    <xf numFmtId="0" fontId="8" fillId="6" borderId="16" xfId="0" applyFont="1" applyFill="1" applyBorder="1" applyAlignment="1">
      <alignment horizontal="center" vertical="center" wrapText="1"/>
    </xf>
    <xf numFmtId="0" fontId="7" fillId="0" borderId="18" xfId="0" applyFont="1" applyBorder="1" applyAlignment="1">
      <alignment horizontal="center" vertical="center" wrapText="1"/>
    </xf>
    <xf numFmtId="0" fontId="45" fillId="0" borderId="10" xfId="0" applyFont="1" applyBorder="1" applyAlignment="1">
      <alignment horizontal="left" vertical="center"/>
    </xf>
    <xf numFmtId="0" fontId="45" fillId="0" borderId="10" xfId="0" applyFont="1" applyBorder="1" applyAlignment="1">
      <alignment horizontal="left" vertical="center" wrapText="1"/>
    </xf>
    <xf numFmtId="0" fontId="59" fillId="6" borderId="79" xfId="0" applyFont="1" applyFill="1" applyBorder="1" applyAlignment="1">
      <alignment horizontal="center" vertical="center"/>
    </xf>
    <xf numFmtId="0" fontId="5" fillId="0" borderId="79" xfId="0" applyFont="1" applyBorder="1"/>
    <xf numFmtId="49" fontId="7" fillId="40" borderId="14" xfId="0" applyNumberFormat="1" applyFont="1" applyFill="1" applyBorder="1" applyAlignment="1">
      <alignment vertical="center" wrapText="1"/>
    </xf>
    <xf numFmtId="0" fontId="42" fillId="30" borderId="71" xfId="0" applyFont="1" applyFill="1" applyBorder="1"/>
    <xf numFmtId="0" fontId="26" fillId="0" borderId="79" xfId="0" applyFont="1" applyBorder="1" applyAlignment="1">
      <alignment horizontal="center" vertical="center" wrapText="1"/>
    </xf>
    <xf numFmtId="0" fontId="5" fillId="0" borderId="79" xfId="0" applyFont="1" applyBorder="1" applyAlignment="1">
      <alignment vertical="center"/>
    </xf>
    <xf numFmtId="0" fontId="11" fillId="0" borderId="79" xfId="0" applyFont="1" applyBorder="1" applyAlignment="1">
      <alignment horizontal="center" vertical="center" wrapText="1"/>
    </xf>
    <xf numFmtId="0" fontId="16" fillId="6" borderId="79" xfId="0" applyFont="1" applyFill="1" applyBorder="1" applyAlignment="1">
      <alignment horizontal="center" vertical="center" textRotation="90"/>
    </xf>
    <xf numFmtId="0" fontId="8" fillId="6" borderId="79" xfId="0" applyFont="1" applyFill="1" applyBorder="1" applyAlignment="1">
      <alignment horizontal="center" vertical="center" wrapText="1"/>
    </xf>
    <xf numFmtId="49" fontId="60" fillId="0" borderId="14" xfId="0" applyNumberFormat="1" applyFont="1" applyFill="1" applyBorder="1" applyAlignment="1">
      <alignment vertical="center" wrapText="1"/>
    </xf>
    <xf numFmtId="0" fontId="61" fillId="0" borderId="71" xfId="0" applyFont="1" applyFill="1" applyBorder="1"/>
    <xf numFmtId="0" fontId="7" fillId="0" borderId="79" xfId="0" applyFont="1" applyBorder="1" applyAlignment="1">
      <alignment horizontal="center" vertical="center" wrapText="1"/>
    </xf>
    <xf numFmtId="49" fontId="62" fillId="0" borderId="14" xfId="0" applyNumberFormat="1" applyFont="1" applyFill="1" applyBorder="1" applyAlignment="1">
      <alignment vertical="center" wrapText="1"/>
    </xf>
    <xf numFmtId="0" fontId="59" fillId="6" borderId="79" xfId="0" applyFont="1" applyFill="1" applyBorder="1" applyAlignment="1">
      <alignment horizontal="center" vertical="center" wrapText="1"/>
    </xf>
    <xf numFmtId="49" fontId="26" fillId="40" borderId="14" xfId="0" applyNumberFormat="1" applyFont="1" applyFill="1" applyBorder="1" applyAlignment="1">
      <alignment vertical="center" wrapText="1"/>
    </xf>
    <xf numFmtId="0" fontId="8" fillId="6" borderId="79" xfId="0" applyFont="1" applyFill="1" applyBorder="1" applyAlignment="1">
      <alignment horizontal="center" vertical="center"/>
    </xf>
    <xf numFmtId="49" fontId="26" fillId="0" borderId="90" xfId="0" applyNumberFormat="1" applyFont="1" applyFill="1" applyBorder="1" applyAlignment="1" applyProtection="1">
      <alignment horizontal="left" vertical="center" wrapText="1"/>
      <protection locked="0"/>
    </xf>
    <xf numFmtId="49" fontId="26" fillId="0" borderId="88" xfId="0" applyNumberFormat="1" applyFont="1" applyFill="1" applyBorder="1" applyAlignment="1" applyProtection="1">
      <alignment horizontal="left" vertical="center" wrapText="1"/>
      <protection locked="0"/>
    </xf>
    <xf numFmtId="0" fontId="45" fillId="0" borderId="79" xfId="0" applyFont="1" applyBorder="1" applyAlignment="1">
      <alignment horizontal="center" vertical="center" wrapText="1"/>
    </xf>
    <xf numFmtId="49" fontId="11" fillId="0" borderId="90" xfId="0" applyNumberFormat="1" applyFont="1" applyFill="1" applyBorder="1" applyAlignment="1" applyProtection="1">
      <alignment horizontal="left" vertical="center" wrapText="1"/>
      <protection locked="0"/>
    </xf>
    <xf numFmtId="49" fontId="11" fillId="0" borderId="88" xfId="0" applyNumberFormat="1" applyFont="1" applyFill="1" applyBorder="1" applyAlignment="1" applyProtection="1">
      <alignment horizontal="left" vertical="center" wrapText="1"/>
      <protection locked="0"/>
    </xf>
    <xf numFmtId="0" fontId="16" fillId="6" borderId="91" xfId="0" applyFont="1" applyFill="1" applyBorder="1" applyAlignment="1">
      <alignment horizontal="center" vertical="center" textRotation="90" wrapText="1"/>
    </xf>
    <xf numFmtId="0" fontId="16" fillId="6" borderId="80" xfId="0" applyFont="1" applyFill="1" applyBorder="1" applyAlignment="1">
      <alignment horizontal="center" vertical="center" textRotation="90" wrapText="1"/>
    </xf>
    <xf numFmtId="0" fontId="16" fillId="6" borderId="92" xfId="0" applyFont="1" applyFill="1" applyBorder="1" applyAlignment="1">
      <alignment horizontal="center" vertical="center" textRotation="90" wrapText="1"/>
    </xf>
    <xf numFmtId="0" fontId="45" fillId="0" borderId="10" xfId="0" applyFont="1" applyBorder="1" applyAlignment="1">
      <alignment horizontal="center" wrapText="1"/>
    </xf>
    <xf numFmtId="0" fontId="16" fillId="6" borderId="16" xfId="0" applyFont="1" applyFill="1" applyBorder="1" applyAlignment="1">
      <alignment horizontal="center" vertical="center" textRotation="90"/>
    </xf>
    <xf numFmtId="0" fontId="5" fillId="0" borderId="72" xfId="0" applyFont="1" applyBorder="1"/>
    <xf numFmtId="0" fontId="5" fillId="0" borderId="84" xfId="0" applyFont="1" applyBorder="1"/>
    <xf numFmtId="49" fontId="47" fillId="0" borderId="10" xfId="0" applyNumberFormat="1" applyFont="1" applyBorder="1" applyAlignment="1">
      <alignment horizontal="left" vertical="center" wrapText="1"/>
    </xf>
    <xf numFmtId="0" fontId="48" fillId="0" borderId="12" xfId="0" applyFont="1" applyBorder="1" applyAlignment="1">
      <alignment horizontal="left"/>
    </xf>
    <xf numFmtId="49" fontId="26" fillId="0" borderId="10" xfId="0" applyNumberFormat="1" applyFont="1" applyBorder="1" applyAlignment="1">
      <alignment horizontal="left" vertical="center" wrapText="1"/>
    </xf>
    <xf numFmtId="0" fontId="8" fillId="6" borderId="35" xfId="0" applyFont="1" applyFill="1" applyBorder="1" applyAlignment="1">
      <alignment horizontal="center" vertical="center" wrapText="1"/>
    </xf>
    <xf numFmtId="0" fontId="5" fillId="0" borderId="36" xfId="0" applyFont="1" applyBorder="1"/>
    <xf numFmtId="0" fontId="5" fillId="0" borderId="53" xfId="0" applyFont="1" applyBorder="1"/>
    <xf numFmtId="49" fontId="26" fillId="0" borderId="79" xfId="0" applyNumberFormat="1" applyFont="1" applyFill="1" applyBorder="1" applyAlignment="1" applyProtection="1">
      <alignment horizontal="left" vertical="center" wrapText="1"/>
      <protection locked="0"/>
    </xf>
    <xf numFmtId="0" fontId="7" fillId="9" borderId="10"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8" fillId="6" borderId="71" xfId="0" applyFont="1" applyFill="1" applyBorder="1" applyAlignment="1">
      <alignment horizontal="center" vertical="center" wrapText="1"/>
    </xf>
    <xf numFmtId="0" fontId="0" fillId="0" borderId="0" xfId="0" applyFont="1" applyAlignment="1"/>
    <xf numFmtId="0" fontId="8" fillId="0" borderId="0" xfId="0" applyFont="1" applyAlignment="1">
      <alignment horizontal="center" vertical="center" wrapText="1"/>
    </xf>
    <xf numFmtId="0" fontId="16" fillId="6" borderId="16" xfId="0" applyFont="1" applyFill="1" applyBorder="1" applyAlignment="1">
      <alignment horizontal="center" vertical="center" textRotation="90" wrapText="1"/>
    </xf>
    <xf numFmtId="0" fontId="8" fillId="6" borderId="30" xfId="0" applyFont="1" applyFill="1" applyBorder="1" applyAlignment="1">
      <alignment horizontal="center" vertical="center" wrapText="1"/>
    </xf>
    <xf numFmtId="0" fontId="5" fillId="0" borderId="27" xfId="0" applyFont="1" applyBorder="1"/>
    <xf numFmtId="0" fontId="5" fillId="0" borderId="75" xfId="0" applyFont="1" applyBorder="1"/>
    <xf numFmtId="0" fontId="26" fillId="0" borderId="10" xfId="0" applyFont="1" applyBorder="1" applyAlignment="1">
      <alignment horizontal="left" vertical="center" wrapText="1"/>
    </xf>
    <xf numFmtId="0" fontId="11" fillId="12" borderId="10" xfId="0" applyFont="1" applyFill="1" applyBorder="1" applyAlignment="1">
      <alignment horizontal="center" vertical="center" wrapText="1"/>
    </xf>
    <xf numFmtId="0" fontId="8" fillId="6" borderId="92" xfId="0" applyFont="1" applyFill="1" applyBorder="1" applyAlignment="1">
      <alignment horizontal="center" vertical="center" wrapText="1"/>
    </xf>
    <xf numFmtId="0" fontId="11" fillId="12" borderId="79"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5" fillId="0" borderId="78" xfId="0" applyFont="1" applyBorder="1"/>
    <xf numFmtId="0" fontId="8" fillId="6" borderId="72" xfId="0" applyFont="1" applyFill="1" applyBorder="1" applyAlignment="1">
      <alignment horizontal="center" vertical="center" wrapText="1"/>
    </xf>
    <xf numFmtId="0" fontId="45" fillId="0" borderId="79" xfId="0" applyFont="1" applyBorder="1" applyAlignment="1">
      <alignment horizontal="center" wrapText="1"/>
    </xf>
    <xf numFmtId="49" fontId="11" fillId="0" borderId="79" xfId="0" applyNumberFormat="1" applyFont="1" applyFill="1" applyBorder="1" applyAlignment="1" applyProtection="1">
      <alignment horizontal="left" vertical="center" wrapText="1"/>
      <protection locked="0"/>
    </xf>
    <xf numFmtId="49" fontId="26" fillId="0" borderId="90" xfId="0" applyNumberFormat="1" applyFont="1" applyFill="1" applyBorder="1" applyAlignment="1">
      <alignment horizontal="left" vertical="center" wrapText="1"/>
    </xf>
    <xf numFmtId="49" fontId="26" fillId="0" borderId="88" xfId="0" applyNumberFormat="1" applyFont="1" applyFill="1" applyBorder="1" applyAlignment="1">
      <alignment horizontal="left" vertical="center" wrapText="1"/>
    </xf>
    <xf numFmtId="49" fontId="26" fillId="30" borderId="90" xfId="0" applyNumberFormat="1" applyFont="1" applyFill="1" applyBorder="1" applyAlignment="1" applyProtection="1">
      <alignment horizontal="left" vertical="center" wrapText="1"/>
      <protection locked="0"/>
    </xf>
    <xf numFmtId="49" fontId="26" fillId="30" borderId="88" xfId="0" applyNumberFormat="1" applyFont="1" applyFill="1" applyBorder="1" applyAlignment="1" applyProtection="1">
      <alignment horizontal="left" vertical="center" wrapText="1"/>
      <protection locked="0"/>
    </xf>
    <xf numFmtId="0" fontId="8" fillId="6" borderId="91" xfId="0" applyFont="1" applyFill="1" applyBorder="1" applyAlignment="1">
      <alignment horizontal="center" vertical="center" wrapText="1"/>
    </xf>
    <xf numFmtId="0" fontId="8" fillId="6" borderId="90" xfId="0" applyFont="1" applyFill="1" applyBorder="1" applyAlignment="1">
      <alignment horizontal="center" vertical="center" wrapText="1"/>
    </xf>
    <xf numFmtId="0" fontId="8" fillId="6" borderId="89" xfId="0" applyFont="1" applyFill="1" applyBorder="1" applyAlignment="1">
      <alignment horizontal="center" vertical="center" wrapText="1"/>
    </xf>
    <xf numFmtId="0" fontId="8" fillId="6" borderId="88" xfId="0" applyFont="1" applyFill="1" applyBorder="1" applyAlignment="1">
      <alignment horizontal="center" vertical="center" wrapText="1"/>
    </xf>
    <xf numFmtId="0" fontId="63" fillId="0" borderId="90" xfId="0" applyFont="1" applyBorder="1" applyAlignment="1" applyProtection="1">
      <alignment horizontal="center" vertical="center"/>
    </xf>
    <xf numFmtId="0" fontId="63" fillId="0" borderId="89" xfId="0" applyFont="1" applyBorder="1" applyAlignment="1" applyProtection="1">
      <alignment horizontal="center" vertical="center"/>
    </xf>
    <xf numFmtId="0" fontId="63" fillId="0" borderId="88" xfId="0" applyFont="1" applyBorder="1" applyAlignment="1" applyProtection="1">
      <alignment horizontal="center" vertical="center"/>
    </xf>
    <xf numFmtId="0" fontId="63" fillId="35" borderId="90" xfId="0" applyFont="1" applyFill="1" applyBorder="1" applyAlignment="1" applyProtection="1">
      <alignment horizontal="center" vertical="center"/>
    </xf>
    <xf numFmtId="0" fontId="63" fillId="35" borderId="89" xfId="0" applyFont="1" applyFill="1" applyBorder="1" applyAlignment="1" applyProtection="1">
      <alignment horizontal="center" vertical="center"/>
    </xf>
    <xf numFmtId="164" fontId="11" fillId="0" borderId="79" xfId="0" applyNumberFormat="1" applyFont="1" applyBorder="1" applyAlignment="1" applyProtection="1">
      <alignment horizontal="center" vertical="center" wrapText="1"/>
    </xf>
    <xf numFmtId="0" fontId="63" fillId="35" borderId="79" xfId="0" applyFont="1" applyFill="1" applyBorder="1" applyAlignment="1" applyProtection="1">
      <alignment horizontal="center" vertical="center" wrapText="1"/>
    </xf>
    <xf numFmtId="0" fontId="9" fillId="37" borderId="90" xfId="0" applyFont="1" applyFill="1" applyBorder="1" applyAlignment="1" applyProtection="1">
      <alignment horizontal="center" vertical="center"/>
    </xf>
    <xf numFmtId="0" fontId="9" fillId="37" borderId="88" xfId="0" applyFont="1" applyFill="1" applyBorder="1" applyAlignment="1" applyProtection="1">
      <alignment horizontal="center" vertical="center"/>
    </xf>
    <xf numFmtId="0" fontId="58" fillId="37" borderId="90" xfId="0" applyFont="1" applyFill="1" applyBorder="1" applyAlignment="1" applyProtection="1">
      <alignment horizontal="center" vertical="center" wrapText="1"/>
    </xf>
    <xf numFmtId="0" fontId="58" fillId="37" borderId="89" xfId="0" applyFont="1" applyFill="1" applyBorder="1" applyAlignment="1" applyProtection="1">
      <alignment horizontal="center" vertical="center" wrapText="1"/>
    </xf>
    <xf numFmtId="0" fontId="58" fillId="37" borderId="88" xfId="0" applyFont="1" applyFill="1" applyBorder="1" applyAlignment="1" applyProtection="1">
      <alignment horizontal="center" vertical="center" wrapText="1"/>
    </xf>
    <xf numFmtId="0" fontId="9" fillId="37" borderId="79" xfId="0" applyNumberFormat="1" applyFont="1" applyFill="1" applyBorder="1" applyAlignment="1" applyProtection="1">
      <alignment horizontal="center" vertical="center" wrapText="1"/>
    </xf>
    <xf numFmtId="0" fontId="65" fillId="36" borderId="79" xfId="0" applyFont="1" applyFill="1" applyBorder="1" applyAlignment="1" applyProtection="1">
      <alignment horizontal="left" vertical="center" wrapText="1"/>
      <protection locked="0"/>
    </xf>
    <xf numFmtId="0" fontId="65" fillId="36" borderId="79" xfId="0" applyFont="1" applyFill="1" applyBorder="1" applyAlignment="1" applyProtection="1">
      <alignment horizontal="left" vertical="center"/>
      <protection locked="0"/>
    </xf>
    <xf numFmtId="0" fontId="58" fillId="37" borderId="79" xfId="0" applyFont="1" applyFill="1" applyBorder="1" applyAlignment="1" applyProtection="1">
      <alignment horizontal="center" vertical="center" wrapText="1"/>
    </xf>
    <xf numFmtId="0" fontId="58" fillId="35" borderId="91" xfId="0" applyFont="1" applyFill="1" applyBorder="1" applyAlignment="1" applyProtection="1">
      <alignment horizontal="center" vertical="center" wrapText="1"/>
    </xf>
    <xf numFmtId="0" fontId="58" fillId="35" borderId="80" xfId="0" applyFont="1" applyFill="1" applyBorder="1" applyAlignment="1" applyProtection="1">
      <alignment horizontal="center" vertical="center" wrapText="1"/>
    </xf>
    <xf numFmtId="0" fontId="58" fillId="35" borderId="92" xfId="0" applyFont="1" applyFill="1" applyBorder="1" applyAlignment="1" applyProtection="1">
      <alignment horizontal="center" vertical="center" wrapText="1"/>
    </xf>
    <xf numFmtId="0" fontId="9" fillId="35" borderId="79" xfId="0" applyFont="1" applyFill="1" applyBorder="1" applyAlignment="1" applyProtection="1">
      <alignment horizontal="center" vertical="center" wrapText="1"/>
    </xf>
    <xf numFmtId="0" fontId="58" fillId="30" borderId="5" xfId="0" applyFont="1" applyFill="1" applyBorder="1" applyAlignment="1" applyProtection="1">
      <alignment horizontal="center" vertical="center" wrapText="1"/>
    </xf>
    <xf numFmtId="0" fontId="9" fillId="39" borderId="79" xfId="0" applyFont="1" applyFill="1" applyBorder="1" applyAlignment="1" applyProtection="1">
      <alignment horizontal="center" vertical="center" wrapText="1"/>
    </xf>
    <xf numFmtId="164" fontId="67" fillId="0" borderId="91" xfId="0" applyNumberFormat="1" applyFont="1" applyBorder="1" applyAlignment="1" applyProtection="1">
      <alignment horizontal="center" vertical="center"/>
    </xf>
    <xf numFmtId="164" fontId="67" fillId="0" borderId="80" xfId="0" applyNumberFormat="1" applyFont="1" applyBorder="1" applyAlignment="1" applyProtection="1">
      <alignment horizontal="center" vertical="center"/>
    </xf>
    <xf numFmtId="164" fontId="67" fillId="0" borderId="92" xfId="0" applyNumberFormat="1" applyFont="1" applyBorder="1" applyAlignment="1" applyProtection="1">
      <alignment horizontal="center" vertical="center"/>
    </xf>
    <xf numFmtId="164" fontId="67" fillId="0" borderId="91" xfId="0" applyNumberFormat="1" applyFont="1" applyBorder="1" applyAlignment="1" applyProtection="1">
      <alignment horizontal="center" vertical="center"/>
      <protection locked="0"/>
    </xf>
    <xf numFmtId="164" fontId="67" fillId="0" borderId="80" xfId="0" applyNumberFormat="1" applyFont="1" applyBorder="1" applyAlignment="1" applyProtection="1">
      <alignment horizontal="center" vertical="center"/>
      <protection locked="0"/>
    </xf>
    <xf numFmtId="164" fontId="67" fillId="0" borderId="92" xfId="0" applyNumberFormat="1" applyFont="1" applyBorder="1" applyAlignment="1" applyProtection="1">
      <alignment horizontal="center" vertical="center"/>
      <protection locked="0"/>
    </xf>
    <xf numFmtId="168" fontId="11" fillId="30" borderId="5" xfId="4" applyNumberFormat="1" applyFont="1" applyFill="1" applyBorder="1" applyAlignment="1" applyProtection="1">
      <alignment horizontal="center" vertical="center" wrapText="1"/>
      <protection locked="0"/>
    </xf>
    <xf numFmtId="0" fontId="9" fillId="35" borderId="91" xfId="0" applyFont="1" applyFill="1" applyBorder="1" applyAlignment="1" applyProtection="1">
      <alignment horizontal="center" vertical="center" wrapText="1"/>
    </xf>
    <xf numFmtId="0" fontId="9" fillId="35" borderId="80" xfId="0" applyFont="1" applyFill="1" applyBorder="1" applyAlignment="1" applyProtection="1">
      <alignment horizontal="center" vertical="center" wrapText="1"/>
    </xf>
    <xf numFmtId="0" fontId="9" fillId="35" borderId="92" xfId="0" applyFont="1" applyFill="1" applyBorder="1" applyAlignment="1" applyProtection="1">
      <alignment horizontal="center" vertical="center" wrapText="1"/>
    </xf>
    <xf numFmtId="0" fontId="9" fillId="30" borderId="5" xfId="0" applyFont="1" applyFill="1" applyBorder="1" applyAlignment="1" applyProtection="1">
      <alignment horizontal="center" vertical="center" wrapText="1"/>
    </xf>
    <xf numFmtId="0" fontId="59" fillId="35" borderId="91" xfId="0" applyFont="1" applyFill="1" applyBorder="1" applyAlignment="1" applyProtection="1">
      <alignment horizontal="center" vertical="center" wrapText="1"/>
    </xf>
    <xf numFmtId="0" fontId="59" fillId="35" borderId="80" xfId="0" applyFont="1" applyFill="1" applyBorder="1" applyAlignment="1" applyProtection="1">
      <alignment horizontal="center" vertical="center" wrapText="1"/>
    </xf>
    <xf numFmtId="0" fontId="59" fillId="35" borderId="92" xfId="0" applyFont="1" applyFill="1" applyBorder="1" applyAlignment="1" applyProtection="1">
      <alignment horizontal="center" vertical="center" wrapText="1"/>
    </xf>
    <xf numFmtId="0" fontId="59" fillId="35" borderId="79" xfId="0" applyFont="1" applyFill="1" applyBorder="1" applyAlignment="1" applyProtection="1">
      <alignment horizontal="center" vertical="center" wrapText="1"/>
    </xf>
    <xf numFmtId="0" fontId="9" fillId="39" borderId="91" xfId="0" applyFont="1" applyFill="1" applyBorder="1" applyAlignment="1" applyProtection="1">
      <alignment horizontal="center" vertical="center" wrapText="1"/>
    </xf>
    <xf numFmtId="0" fontId="9" fillId="39" borderId="92" xfId="0" applyFont="1" applyFill="1" applyBorder="1" applyAlignment="1" applyProtection="1">
      <alignment horizontal="center" vertical="center" wrapText="1"/>
    </xf>
    <xf numFmtId="0" fontId="59" fillId="39" borderId="91" xfId="0" applyFont="1" applyFill="1" applyBorder="1" applyAlignment="1" applyProtection="1">
      <alignment horizontal="center" vertical="center" wrapText="1"/>
    </xf>
    <xf numFmtId="0" fontId="59" fillId="39" borderId="92" xfId="0" applyFont="1" applyFill="1" applyBorder="1" applyAlignment="1" applyProtection="1">
      <alignment horizontal="center" vertical="center" wrapText="1"/>
    </xf>
    <xf numFmtId="0" fontId="58" fillId="39" borderId="90" xfId="0" applyFont="1" applyFill="1" applyBorder="1" applyAlignment="1" applyProtection="1">
      <alignment horizontal="center" vertical="center" wrapText="1"/>
    </xf>
    <xf numFmtId="0" fontId="58" fillId="39" borderId="89" xfId="0" applyFont="1" applyFill="1" applyBorder="1" applyAlignment="1" applyProtection="1">
      <alignment horizontal="center" vertical="center" wrapText="1"/>
    </xf>
    <xf numFmtId="0" fontId="58" fillId="39" borderId="88" xfId="0" applyFont="1" applyFill="1" applyBorder="1" applyAlignment="1" applyProtection="1">
      <alignment horizontal="center" vertical="center" wrapText="1"/>
    </xf>
    <xf numFmtId="164" fontId="67" fillId="0" borderId="79" xfId="0" applyNumberFormat="1" applyFont="1" applyBorder="1" applyAlignment="1" applyProtection="1">
      <alignment horizontal="center" vertical="center"/>
    </xf>
    <xf numFmtId="168" fontId="11" fillId="30" borderId="79" xfId="4" applyNumberFormat="1" applyFont="1" applyFill="1" applyBorder="1" applyAlignment="1" applyProtection="1">
      <alignment horizontal="center" vertical="center" wrapText="1"/>
      <protection locked="0"/>
    </xf>
    <xf numFmtId="0" fontId="17" fillId="2" borderId="46" xfId="0" applyFont="1" applyFill="1" applyBorder="1" applyAlignment="1">
      <alignment horizontal="center" vertical="center" wrapText="1"/>
    </xf>
    <xf numFmtId="0" fontId="5" fillId="0" borderId="47" xfId="0" applyFont="1" applyBorder="1"/>
    <xf numFmtId="42" fontId="17" fillId="3" borderId="41" xfId="0" applyNumberFormat="1" applyFont="1" applyFill="1" applyBorder="1" applyAlignment="1">
      <alignment horizontal="center" vertical="center"/>
    </xf>
    <xf numFmtId="42" fontId="5" fillId="0" borderId="42" xfId="0" applyNumberFormat="1" applyFont="1" applyBorder="1"/>
    <xf numFmtId="42" fontId="5" fillId="0" borderId="43" xfId="0" applyNumberFormat="1" applyFont="1" applyBorder="1"/>
    <xf numFmtId="0" fontId="5" fillId="0" borderId="48" xfId="0" applyFont="1" applyBorder="1"/>
    <xf numFmtId="0" fontId="10" fillId="6" borderId="10" xfId="0" applyFont="1" applyFill="1" applyBorder="1" applyAlignment="1">
      <alignment horizontal="center" vertical="center" wrapText="1"/>
    </xf>
    <xf numFmtId="0" fontId="3" fillId="6" borderId="10" xfId="0" applyFont="1" applyFill="1" applyBorder="1" applyAlignment="1">
      <alignment horizontal="center" vertical="center"/>
    </xf>
    <xf numFmtId="0" fontId="10" fillId="6" borderId="3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0" fillId="6" borderId="16" xfId="0" applyFont="1" applyFill="1" applyBorder="1" applyAlignment="1">
      <alignment horizontal="center" vertical="center" wrapText="1"/>
    </xf>
    <xf numFmtId="164" fontId="22" fillId="3" borderId="41" xfId="0" applyNumberFormat="1" applyFont="1" applyFill="1" applyBorder="1" applyAlignment="1">
      <alignment horizontal="center" wrapText="1"/>
    </xf>
    <xf numFmtId="0" fontId="5" fillId="0" borderId="65" xfId="0" applyFont="1" applyBorder="1"/>
    <xf numFmtId="0" fontId="25" fillId="13" borderId="41" xfId="0" applyFont="1" applyFill="1" applyBorder="1" applyAlignment="1">
      <alignment horizontal="center" vertical="center"/>
    </xf>
    <xf numFmtId="0" fontId="5" fillId="0" borderId="43" xfId="0" applyFont="1" applyBorder="1"/>
    <xf numFmtId="0" fontId="10" fillId="17" borderId="10" xfId="0" applyFont="1" applyFill="1" applyBorder="1" applyAlignment="1">
      <alignment horizontal="center" vertical="center" wrapText="1"/>
    </xf>
    <xf numFmtId="0" fontId="5" fillId="0" borderId="31" xfId="0" applyFont="1" applyBorder="1"/>
    <xf numFmtId="0" fontId="10" fillId="10" borderId="10" xfId="0"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0" fillId="17" borderId="30"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5" fillId="0" borderId="38" xfId="0" applyFont="1" applyBorder="1"/>
    <xf numFmtId="0" fontId="10" fillId="0" borderId="10" xfId="0" applyFont="1" applyBorder="1" applyAlignment="1">
      <alignment horizontal="center" vertical="center"/>
    </xf>
    <xf numFmtId="164" fontId="11" fillId="0" borderId="10" xfId="0" applyNumberFormat="1" applyFont="1" applyBorder="1" applyAlignment="1">
      <alignment horizontal="left" vertical="center" wrapText="1"/>
    </xf>
    <xf numFmtId="0" fontId="21" fillId="9" borderId="32" xfId="0" applyFont="1" applyFill="1" applyBorder="1" applyAlignment="1">
      <alignment horizontal="center" vertical="center" wrapText="1"/>
    </xf>
    <xf numFmtId="0" fontId="5" fillId="0" borderId="33" xfId="0" applyFont="1" applyBorder="1"/>
    <xf numFmtId="0" fontId="5" fillId="0" borderId="34" xfId="0" applyFont="1" applyBorder="1"/>
    <xf numFmtId="0" fontId="5" fillId="0" borderId="37" xfId="0" applyFont="1" applyBorder="1"/>
    <xf numFmtId="0" fontId="5" fillId="0" borderId="39" xfId="0" applyFont="1" applyBorder="1"/>
    <xf numFmtId="0" fontId="5" fillId="0" borderId="40" xfId="0" applyFont="1" applyBorder="1"/>
    <xf numFmtId="0" fontId="10" fillId="6" borderId="10" xfId="0" applyFont="1" applyFill="1" applyBorder="1" applyAlignment="1">
      <alignment horizontal="center" vertical="center"/>
    </xf>
    <xf numFmtId="0" fontId="22" fillId="3" borderId="41" xfId="0" applyFont="1" applyFill="1" applyBorder="1" applyAlignment="1">
      <alignment horizontal="center" vertical="center"/>
    </xf>
    <xf numFmtId="0" fontId="25" fillId="6" borderId="41" xfId="0" applyFont="1" applyFill="1" applyBorder="1" applyAlignment="1">
      <alignment horizontal="center" vertical="center"/>
    </xf>
    <xf numFmtId="0" fontId="17" fillId="2" borderId="41" xfId="0" applyFont="1" applyFill="1" applyBorder="1" applyAlignment="1">
      <alignment horizontal="center" vertical="center"/>
    </xf>
    <xf numFmtId="0" fontId="22" fillId="3" borderId="41" xfId="0" applyFont="1" applyFill="1" applyBorder="1" applyAlignment="1">
      <alignment horizontal="center"/>
    </xf>
    <xf numFmtId="0" fontId="5" fillId="0" borderId="42" xfId="0" applyFont="1" applyBorder="1"/>
    <xf numFmtId="0" fontId="17" fillId="3" borderId="41" xfId="0" applyFont="1" applyFill="1" applyBorder="1" applyAlignment="1">
      <alignment horizontal="center" vertical="center"/>
    </xf>
    <xf numFmtId="0" fontId="7" fillId="10" borderId="10"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9" fillId="6" borderId="10" xfId="0" applyFont="1" applyFill="1" applyBorder="1" applyAlignment="1">
      <alignment horizontal="center" vertical="center"/>
    </xf>
    <xf numFmtId="0" fontId="9" fillId="12" borderId="2" xfId="0" applyFont="1" applyFill="1" applyBorder="1" applyAlignment="1">
      <alignment horizontal="center" vertical="center" wrapText="1"/>
    </xf>
    <xf numFmtId="0" fontId="11" fillId="12" borderId="2" xfId="0" applyFont="1" applyFill="1" applyBorder="1" applyAlignment="1">
      <alignment horizontal="left" vertical="center"/>
    </xf>
    <xf numFmtId="164" fontId="8" fillId="6" borderId="16" xfId="0" applyNumberFormat="1" applyFont="1" applyFill="1" applyBorder="1" applyAlignment="1">
      <alignment horizontal="center" vertical="center" wrapText="1"/>
    </xf>
    <xf numFmtId="0" fontId="8" fillId="11" borderId="2" xfId="0" applyFont="1" applyFill="1" applyBorder="1" applyAlignment="1">
      <alignment horizontal="center" vertical="center"/>
    </xf>
    <xf numFmtId="0" fontId="5" fillId="0" borderId="59" xfId="0" applyFont="1" applyBorder="1"/>
    <xf numFmtId="0" fontId="5" fillId="0" borderId="63" xfId="0" applyFont="1" applyBorder="1"/>
    <xf numFmtId="0" fontId="9" fillId="0" borderId="60" xfId="0" applyFont="1" applyBorder="1" applyAlignment="1">
      <alignment horizontal="center" vertical="center" wrapText="1"/>
    </xf>
    <xf numFmtId="0" fontId="5" fillId="0" borderId="61" xfId="0" applyFont="1" applyBorder="1"/>
    <xf numFmtId="0" fontId="5" fillId="0" borderId="62" xfId="0" applyFont="1" applyBorder="1"/>
    <xf numFmtId="164" fontId="8" fillId="6" borderId="10"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5" fillId="0" borderId="11" xfId="0" applyFont="1" applyBorder="1" applyAlignment="1">
      <alignment horizontal="left"/>
    </xf>
    <xf numFmtId="0" fontId="5" fillId="0" borderId="12" xfId="0" applyFont="1" applyBorder="1" applyAlignment="1">
      <alignment horizontal="left"/>
    </xf>
    <xf numFmtId="0" fontId="46" fillId="12" borderId="10" xfId="0" applyFont="1" applyFill="1" applyBorder="1" applyAlignment="1">
      <alignment horizontal="left" vertical="center" wrapText="1"/>
    </xf>
    <xf numFmtId="0" fontId="8" fillId="6" borderId="68" xfId="0" applyFont="1" applyFill="1" applyBorder="1" applyAlignment="1">
      <alignment horizontal="center" vertical="center"/>
    </xf>
    <xf numFmtId="0" fontId="5" fillId="0" borderId="69" xfId="0" applyFont="1" applyBorder="1"/>
    <xf numFmtId="0" fontId="11" fillId="30" borderId="79" xfId="0" applyFont="1" applyFill="1" applyBorder="1" applyAlignment="1" applyProtection="1">
      <alignment horizontal="center" vertical="center" wrapText="1"/>
    </xf>
    <xf numFmtId="0" fontId="9" fillId="32" borderId="79" xfId="0" applyFont="1" applyFill="1" applyBorder="1" applyAlignment="1" applyProtection="1">
      <alignment horizontal="center" vertical="center" wrapText="1"/>
    </xf>
    <xf numFmtId="0" fontId="9" fillId="32" borderId="79" xfId="0" applyFont="1" applyFill="1" applyBorder="1" applyAlignment="1">
      <alignment horizontal="center" vertical="center" wrapText="1"/>
    </xf>
    <xf numFmtId="0" fontId="9" fillId="32" borderId="89" xfId="0" applyFont="1" applyFill="1" applyBorder="1" applyAlignment="1">
      <alignment horizontal="center" vertical="center" wrapText="1"/>
    </xf>
    <xf numFmtId="0" fontId="9" fillId="32" borderId="88" xfId="0" applyFont="1" applyFill="1" applyBorder="1" applyAlignment="1">
      <alignment horizontal="center" vertical="center" wrapText="1"/>
    </xf>
    <xf numFmtId="0" fontId="34" fillId="0" borderId="16" xfId="0" applyFont="1" applyBorder="1" applyAlignment="1">
      <alignment horizontal="center" vertical="center" wrapText="1"/>
    </xf>
    <xf numFmtId="1" fontId="35" fillId="0" borderId="16" xfId="0" applyNumberFormat="1" applyFont="1" applyBorder="1" applyAlignment="1">
      <alignment horizontal="center" vertical="center" wrapText="1"/>
    </xf>
    <xf numFmtId="0" fontId="7" fillId="21" borderId="16" xfId="0" applyFont="1" applyFill="1" applyBorder="1" applyAlignment="1">
      <alignment horizontal="center" vertical="center" wrapText="1"/>
    </xf>
    <xf numFmtId="0" fontId="10" fillId="20" borderId="16"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1" fillId="19" borderId="16" xfId="0" applyFont="1" applyFill="1" applyBorder="1" applyAlignment="1">
      <alignment horizontal="left" vertical="center" wrapText="1"/>
    </xf>
    <xf numFmtId="0" fontId="7" fillId="23" borderId="16" xfId="0" applyFont="1" applyFill="1" applyBorder="1" applyAlignment="1">
      <alignment horizontal="center" vertical="center" wrapText="1"/>
    </xf>
    <xf numFmtId="0" fontId="11" fillId="23" borderId="16" xfId="0" applyFont="1" applyFill="1" applyBorder="1" applyAlignment="1">
      <alignment horizontal="center" vertical="center" wrapText="1"/>
    </xf>
    <xf numFmtId="169" fontId="11" fillId="21" borderId="16" xfId="0" applyNumberFormat="1" applyFont="1" applyFill="1" applyBorder="1" applyAlignment="1">
      <alignment horizontal="center" vertical="center" wrapText="1"/>
    </xf>
  </cellXfs>
  <cellStyles count="5">
    <cellStyle name="Énfasis1" xfId="3" builtinId="29"/>
    <cellStyle name="Moneda 3" xfId="4"/>
    <cellStyle name="Normal" xfId="0" builtinId="0"/>
    <cellStyle name="Porcentaje" xfId="1" builtinId="5"/>
    <cellStyle name="Porcentaje 2" xfId="2"/>
  </cellStyles>
  <dxfs count="6">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A267"/><Relationship Id="rId2" Type="http://schemas.openxmlformats.org/officeDocument/2006/relationships/hyperlink" Target="#'PDI-04'!B21"/><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hyperlink" Target="#'PDI-04'!A1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647700</xdr:colOff>
      <xdr:row>1</xdr:row>
      <xdr:rowOff>28575</xdr:rowOff>
    </xdr:from>
    <xdr:ext cx="5829300" cy="809625"/>
    <xdr:sp macro="" textlink="">
      <xdr:nvSpPr>
        <xdr:cNvPr id="3" name="Shape 3">
          <a:extLst>
            <a:ext uri="{FF2B5EF4-FFF2-40B4-BE49-F238E27FC236}">
              <a16:creationId xmlns:a16="http://schemas.microsoft.com/office/drawing/2014/main" id="{00000000-0008-0000-0000-000003000000}"/>
            </a:ext>
          </a:extLst>
        </xdr:cNvPr>
        <xdr:cNvSpPr/>
      </xdr:nvSpPr>
      <xdr:spPr>
        <a:xfrm>
          <a:off x="2124075" y="219075"/>
          <a:ext cx="5829300"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PLANEACIÓN</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 DE DESARROLLO INSTITUCIONAL</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FICHA DE FORMULACIÓN DE PROYECTOS DEL PDI 2020 - 2025</a:t>
          </a:r>
          <a:endParaRPr sz="1400" b="1"/>
        </a:p>
      </xdr:txBody>
    </xdr:sp>
    <xdr:clientData fLocksWithSheet="0"/>
  </xdr:oneCellAnchor>
  <xdr:oneCellAnchor>
    <xdr:from>
      <xdr:col>2</xdr:col>
      <xdr:colOff>304800</xdr:colOff>
      <xdr:row>11</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Información Básica del Proyecto</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2</xdr:col>
      <xdr:colOff>285750</xdr:colOff>
      <xdr:row>16</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Diagnóstico del problema/necesidad/oportunidad</a:t>
          </a:r>
          <a:endParaRPr sz="2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276225</xdr:colOff>
      <xdr:row>22</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Objetivos del proyecto y Matriz de Marco Lógico</a:t>
          </a:r>
          <a:endParaRPr sz="2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209550</xdr:colOff>
      <xdr:row>26</xdr:row>
      <xdr:rowOff>0</xdr:rowOff>
    </xdr:from>
    <xdr:ext cx="5638800" cy="1181100"/>
    <xdr:sp macro="" textlink="">
      <xdr:nvSpPr>
        <xdr:cNvPr id="11" name="Shape 11">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a:xfrm>
          <a:off x="2545650" y="3208500"/>
          <a:ext cx="5600700" cy="11430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Presupuesto plurianual y fuentes de financiación (Modelo presupuesto Vicerrectoría Administrativa)</a:t>
          </a:r>
          <a:endParaRPr sz="36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295275</xdr:colOff>
      <xdr:row>32</xdr:row>
      <xdr:rowOff>95250</xdr:rowOff>
    </xdr:from>
    <xdr:ext cx="5562600" cy="647700"/>
    <xdr:sp macro="" textlink="">
      <xdr:nvSpPr>
        <xdr:cNvPr id="13" name="Shape 13">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Análisis de impacto ambiental</a:t>
          </a:r>
          <a:endParaRPr sz="36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304800</xdr:colOff>
      <xdr:row>37</xdr:row>
      <xdr:rowOff>114300</xdr:rowOff>
    </xdr:from>
    <xdr:ext cx="5562600" cy="847725"/>
    <xdr:sp macro="" textlink="">
      <xdr:nvSpPr>
        <xdr:cNvPr id="15" name="Shape 15">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2583750" y="3375188"/>
          <a:ext cx="5524500" cy="80962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Descripción de beneficios sociales y económicos del proyecto</a:t>
          </a:r>
          <a:endParaRPr sz="4400" b="1" cap="none">
            <a:solidFill>
              <a:srgbClr val="FFFFFF"/>
            </a:solidFill>
            <a:latin typeface="Segoe UI Symbol" panose="020B0502040204020203" pitchFamily="34" charset="0"/>
            <a:ea typeface="Segoe UI Symbol" panose="020B0502040204020203" pitchFamily="34" charset="0"/>
            <a:cs typeface="Quattrocento Sans"/>
            <a:sym typeface="Quattrocento Sans"/>
          </a:endParaRPr>
        </a:p>
      </xdr:txBody>
    </xdr:sp>
    <xdr:clientData fLocksWithSheet="0"/>
  </xdr:oneCellAnchor>
  <xdr:oneCellAnchor>
    <xdr:from>
      <xdr:col>2</xdr:col>
      <xdr:colOff>314325</xdr:colOff>
      <xdr:row>43</xdr:row>
      <xdr:rowOff>57150</xdr:rowOff>
    </xdr:from>
    <xdr:ext cx="5562600" cy="790575"/>
    <xdr:sp macro="" textlink="">
      <xdr:nvSpPr>
        <xdr:cNvPr id="16" name="Shape 16">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2552700" y="7867650"/>
          <a:ext cx="5562600" cy="79057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Segoe UI Symbol" panose="020B0502040204020203" pitchFamily="34" charset="0"/>
              <a:ea typeface="Segoe UI Symbol" panose="020B0502040204020203" pitchFamily="34" charset="0"/>
              <a:cs typeface="Quattrocento Sans"/>
              <a:sym typeface="Quattrocento Sans"/>
            </a:rPr>
            <a:t>Control de Cambios a los Proyectos </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142875</xdr:colOff>
      <xdr:row>37</xdr:row>
      <xdr:rowOff>19050</xdr:rowOff>
    </xdr:from>
    <xdr:ext cx="1123950" cy="952500"/>
    <xdr:sp macro="" textlink="">
      <xdr:nvSpPr>
        <xdr:cNvPr id="17" name="Shape 17">
          <a:hlinkClick xmlns:r="http://schemas.openxmlformats.org/officeDocument/2006/relationships" r:id="rId6"/>
          <a:extLst>
            <a:ext uri="{FF2B5EF4-FFF2-40B4-BE49-F238E27FC236}">
              <a16:creationId xmlns:a16="http://schemas.microsoft.com/office/drawing/2014/main" id="{00000000-0008-0000-0000-000011000000}"/>
            </a:ext>
          </a:extLst>
        </xdr:cNvPr>
        <xdr:cNvSpPr/>
      </xdr:nvSpPr>
      <xdr:spPr>
        <a:xfrm>
          <a:off x="4803075" y="3322800"/>
          <a:ext cx="1085850"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06</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180975</xdr:colOff>
      <xdr:row>31</xdr:row>
      <xdr:rowOff>142875</xdr:rowOff>
    </xdr:from>
    <xdr:ext cx="1085850" cy="962025"/>
    <xdr:sp macro="" textlink="">
      <xdr:nvSpPr>
        <xdr:cNvPr id="18" name="Shape 1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05</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209550</xdr:colOff>
      <xdr:row>26</xdr:row>
      <xdr:rowOff>85725</xdr:rowOff>
    </xdr:from>
    <xdr:ext cx="1057275" cy="962025"/>
    <xdr:sp macro="" textlink="">
      <xdr:nvSpPr>
        <xdr:cNvPr id="19" name="Shape 19">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04</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190500</xdr:colOff>
      <xdr:row>21</xdr:row>
      <xdr:rowOff>28575</xdr:rowOff>
    </xdr:from>
    <xdr:ext cx="1076325" cy="952500"/>
    <xdr:sp macro="" textlink="">
      <xdr:nvSpPr>
        <xdr:cNvPr id="20" name="Shape 20">
          <a:hlinkClick xmlns:r="http://schemas.openxmlformats.org/officeDocument/2006/relationships" r:id="rId3"/>
          <a:extLst>
            <a:ext uri="{FF2B5EF4-FFF2-40B4-BE49-F238E27FC236}">
              <a16:creationId xmlns:a16="http://schemas.microsoft.com/office/drawing/2014/main" id="{00000000-0008-0000-0000-000014000000}"/>
            </a:ext>
          </a:extLst>
        </xdr:cNvPr>
        <xdr:cNvSpPr/>
      </xdr:nvSpPr>
      <xdr:spPr>
        <a:xfrm>
          <a:off x="4826888" y="3322800"/>
          <a:ext cx="1038225"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03</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180975</xdr:colOff>
      <xdr:row>15</xdr:row>
      <xdr:rowOff>161925</xdr:rowOff>
    </xdr:from>
    <xdr:ext cx="1085850" cy="962025"/>
    <xdr:sp macro="" textlink="">
      <xdr:nvSpPr>
        <xdr:cNvPr id="21" name="Shape 2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02</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209550</xdr:colOff>
      <xdr:row>10</xdr:row>
      <xdr:rowOff>104775</xdr:rowOff>
    </xdr:from>
    <xdr:ext cx="1057275" cy="962025"/>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01</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1</xdr:col>
      <xdr:colOff>152400</xdr:colOff>
      <xdr:row>42</xdr:row>
      <xdr:rowOff>114300</xdr:rowOff>
    </xdr:from>
    <xdr:ext cx="1114425" cy="962025"/>
    <xdr:sp macro="" textlink="">
      <xdr:nvSpPr>
        <xdr:cNvPr id="23" name="Shape 23">
          <a:hlinkClick xmlns:r="http://schemas.openxmlformats.org/officeDocument/2006/relationships" r:id="rId7"/>
          <a:extLst>
            <a:ext uri="{FF2B5EF4-FFF2-40B4-BE49-F238E27FC236}">
              <a16:creationId xmlns:a16="http://schemas.microsoft.com/office/drawing/2014/main" id="{00000000-0008-0000-0000-000017000000}"/>
            </a:ext>
          </a:extLst>
        </xdr:cNvPr>
        <xdr:cNvSpPr/>
      </xdr:nvSpPr>
      <xdr:spPr>
        <a:xfrm>
          <a:off x="4807838" y="3318038"/>
          <a:ext cx="107632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Segoe UI Symbol" panose="020B0502040204020203" pitchFamily="34" charset="0"/>
              <a:ea typeface="Segoe UI Symbol" panose="020B0502040204020203" pitchFamily="34" charset="0"/>
              <a:cs typeface="Quattrocento Sans"/>
              <a:sym typeface="Quattrocento Sans"/>
            </a:rPr>
            <a:t>PDI 07</a:t>
          </a:r>
          <a:endParaRPr sz="1400" b="1">
            <a:latin typeface="Segoe UI Symbol" panose="020B0502040204020203" pitchFamily="34" charset="0"/>
            <a:ea typeface="Segoe UI Symbol" panose="020B0502040204020203" pitchFamily="34" charset="0"/>
          </a:endParaRPr>
        </a:p>
      </xdr:txBody>
    </xdr:sp>
    <xdr:clientData fLocksWithSheet="0"/>
  </xdr:oneCellAnchor>
  <xdr:oneCellAnchor>
    <xdr:from>
      <xdr:col>0</xdr:col>
      <xdr:colOff>200025</xdr:colOff>
      <xdr:row>0</xdr:row>
      <xdr:rowOff>180975</xdr:rowOff>
    </xdr:from>
    <xdr:ext cx="12382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581025</xdr:colOff>
      <xdr:row>1</xdr:row>
      <xdr:rowOff>9525</xdr:rowOff>
    </xdr:from>
    <xdr:ext cx="5790872" cy="809625"/>
    <xdr:sp macro="" textlink="">
      <xdr:nvSpPr>
        <xdr:cNvPr id="8" name="Shape 8">
          <a:extLst>
            <a:ext uri="{FF2B5EF4-FFF2-40B4-BE49-F238E27FC236}">
              <a16:creationId xmlns:a16="http://schemas.microsoft.com/office/drawing/2014/main" id="{00000000-0008-0000-0100-000008000000}"/>
            </a:ext>
          </a:extLst>
        </xdr:cNvPr>
        <xdr:cNvSpPr/>
      </xdr:nvSpPr>
      <xdr:spPr>
        <a:xfrm>
          <a:off x="1456887" y="195646"/>
          <a:ext cx="5790872"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276116</xdr:colOff>
      <xdr:row>4</xdr:row>
      <xdr:rowOff>168055</xdr:rowOff>
    </xdr:from>
    <xdr:ext cx="4210050" cy="400050"/>
    <xdr:sp macro="" textlink="">
      <xdr:nvSpPr>
        <xdr:cNvPr id="9" name="Shape 9">
          <a:extLst>
            <a:ext uri="{FF2B5EF4-FFF2-40B4-BE49-F238E27FC236}">
              <a16:creationId xmlns:a16="http://schemas.microsoft.com/office/drawing/2014/main" id="{00000000-0008-0000-0100-000009000000}"/>
            </a:ext>
          </a:extLst>
        </xdr:cNvPr>
        <xdr:cNvSpPr/>
      </xdr:nvSpPr>
      <xdr:spPr>
        <a:xfrm>
          <a:off x="2345340" y="912538"/>
          <a:ext cx="4210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2828925" cy="3524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3950588" y="3622838"/>
          <a:ext cx="2790825" cy="3143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200025</xdr:colOff>
      <xdr:row>1</xdr:row>
      <xdr:rowOff>85725</xdr:rowOff>
    </xdr:from>
    <xdr:ext cx="1114425"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1202871</xdr:colOff>
      <xdr:row>0</xdr:row>
      <xdr:rowOff>131989</xdr:rowOff>
    </xdr:from>
    <xdr:ext cx="5682343" cy="809625"/>
    <xdr:sp macro="" textlink="">
      <xdr:nvSpPr>
        <xdr:cNvPr id="7" name="Shape 7">
          <a:extLst>
            <a:ext uri="{FF2B5EF4-FFF2-40B4-BE49-F238E27FC236}">
              <a16:creationId xmlns:a16="http://schemas.microsoft.com/office/drawing/2014/main" id="{00000000-0008-0000-0200-000007000000}"/>
            </a:ext>
          </a:extLst>
        </xdr:cNvPr>
        <xdr:cNvSpPr/>
      </xdr:nvSpPr>
      <xdr:spPr>
        <a:xfrm>
          <a:off x="1992085" y="131989"/>
          <a:ext cx="568234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1</xdr:col>
      <xdr:colOff>1323975</xdr:colOff>
      <xdr:row>5</xdr:row>
      <xdr:rowOff>47625</xdr:rowOff>
    </xdr:from>
    <xdr:ext cx="5172075" cy="333375"/>
    <xdr:sp macro="" textlink="">
      <xdr:nvSpPr>
        <xdr:cNvPr id="10" name="Shape 10">
          <a:extLst>
            <a:ext uri="{FF2B5EF4-FFF2-40B4-BE49-F238E27FC236}">
              <a16:creationId xmlns:a16="http://schemas.microsoft.com/office/drawing/2014/main" id="{00000000-0008-0000-0200-00000A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953000" cy="30480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200-00000E000000}"/>
            </a:ext>
          </a:extLst>
        </xdr:cNvPr>
        <xdr:cNvSpPr/>
      </xdr:nvSpPr>
      <xdr:spPr>
        <a:xfrm>
          <a:off x="2888550" y="3646650"/>
          <a:ext cx="4914900" cy="2667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428625</xdr:colOff>
      <xdr:row>1</xdr:row>
      <xdr:rowOff>76200</xdr:rowOff>
    </xdr:from>
    <xdr:ext cx="1162050" cy="990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2861582</xdr:colOff>
      <xdr:row>0</xdr:row>
      <xdr:rowOff>123825</xdr:rowOff>
    </xdr:from>
    <xdr:ext cx="5778954" cy="978354"/>
    <xdr:sp macro="" textlink="">
      <xdr:nvSpPr>
        <xdr:cNvPr id="24" name="Shape 24">
          <a:extLst>
            <a:ext uri="{FF2B5EF4-FFF2-40B4-BE49-F238E27FC236}">
              <a16:creationId xmlns:a16="http://schemas.microsoft.com/office/drawing/2014/main" id="{00000000-0008-0000-0300-000018000000}"/>
            </a:ext>
          </a:extLst>
        </xdr:cNvPr>
        <xdr:cNvSpPr/>
      </xdr:nvSpPr>
      <xdr:spPr>
        <a:xfrm>
          <a:off x="4086225" y="123825"/>
          <a:ext cx="5778954" cy="97835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3</xdr:col>
      <xdr:colOff>2695575</xdr:colOff>
      <xdr:row>5</xdr:row>
      <xdr:rowOff>85724</xdr:rowOff>
    </xdr:from>
    <xdr:ext cx="6115050" cy="523875"/>
    <xdr:sp macro="" textlink="">
      <xdr:nvSpPr>
        <xdr:cNvPr id="25" name="Shape 25">
          <a:extLst>
            <a:ext uri="{FF2B5EF4-FFF2-40B4-BE49-F238E27FC236}">
              <a16:creationId xmlns:a16="http://schemas.microsoft.com/office/drawing/2014/main" id="{00000000-0008-0000-0300-000019000000}"/>
            </a:ext>
          </a:extLst>
        </xdr:cNvPr>
        <xdr:cNvSpPr/>
      </xdr:nvSpPr>
      <xdr:spPr>
        <a:xfrm>
          <a:off x="3914775" y="1038224"/>
          <a:ext cx="6115050" cy="5238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12</xdr:col>
      <xdr:colOff>714375</xdr:colOff>
      <xdr:row>2</xdr:row>
      <xdr:rowOff>114300</xdr:rowOff>
    </xdr:from>
    <xdr:ext cx="4600575"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3064763" y="3603788"/>
          <a:ext cx="45624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xdr:colOff>
      <xdr:row>1</xdr:row>
      <xdr:rowOff>76200</xdr:rowOff>
    </xdr:from>
    <xdr:ext cx="1533525" cy="9715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12</xdr:row>
      <xdr:rowOff>143145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255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2662238</xdr:colOff>
      <xdr:row>0</xdr:row>
      <xdr:rowOff>128588</xdr:rowOff>
    </xdr:from>
    <xdr:ext cx="5874544" cy="809625"/>
    <xdr:sp macro="" textlink="">
      <xdr:nvSpPr>
        <xdr:cNvPr id="27" name="Shape 27">
          <a:extLst>
            <a:ext uri="{FF2B5EF4-FFF2-40B4-BE49-F238E27FC236}">
              <a16:creationId xmlns:a16="http://schemas.microsoft.com/office/drawing/2014/main" id="{00000000-0008-0000-0400-00001B000000}"/>
            </a:ext>
          </a:extLst>
        </xdr:cNvPr>
        <xdr:cNvSpPr/>
      </xdr:nvSpPr>
      <xdr:spPr>
        <a:xfrm>
          <a:off x="4614863" y="128588"/>
          <a:ext cx="5874544"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3190875</xdr:colOff>
      <xdr:row>5</xdr:row>
      <xdr:rowOff>9525</xdr:rowOff>
    </xdr:from>
    <xdr:ext cx="4829175" cy="400050"/>
    <xdr:sp macro="" textlink="">
      <xdr:nvSpPr>
        <xdr:cNvPr id="28" name="Shape 28">
          <a:extLst>
            <a:ext uri="{FF2B5EF4-FFF2-40B4-BE49-F238E27FC236}">
              <a16:creationId xmlns:a16="http://schemas.microsoft.com/office/drawing/2014/main" id="{00000000-0008-0000-0400-00001C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9</xdr:col>
      <xdr:colOff>1219200</xdr:colOff>
      <xdr:row>5</xdr:row>
      <xdr:rowOff>142875</xdr:rowOff>
    </xdr:from>
    <xdr:ext cx="1419225" cy="4191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400-00001D000000}"/>
            </a:ext>
          </a:extLst>
        </xdr:cNvPr>
        <xdr:cNvSpPr/>
      </xdr:nvSpPr>
      <xdr:spPr>
        <a:xfrm>
          <a:off x="4655438" y="3589500"/>
          <a:ext cx="1381125" cy="3810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142875</xdr:colOff>
      <xdr:row>16</xdr:row>
      <xdr:rowOff>142875</xdr:rowOff>
    </xdr:from>
    <xdr:ext cx="4095750" cy="847725"/>
    <xdr:sp macro="" textlink="">
      <xdr:nvSpPr>
        <xdr:cNvPr id="30" name="Shape 30">
          <a:extLst>
            <a:ext uri="{FF2B5EF4-FFF2-40B4-BE49-F238E27FC236}">
              <a16:creationId xmlns:a16="http://schemas.microsoft.com/office/drawing/2014/main" id="{00000000-0008-0000-0400-00001E000000}"/>
            </a:ext>
          </a:extLst>
        </xdr:cNvPr>
        <xdr:cNvSpPr txBox="1"/>
      </xdr:nvSpPr>
      <xdr:spPr>
        <a:xfrm>
          <a:off x="3298125" y="3360900"/>
          <a:ext cx="4095750" cy="838200"/>
        </a:xfrm>
        <a:prstGeom prst="rect">
          <a:avLst/>
        </a:prstGeom>
        <a:solidFill>
          <a:srgbClr val="F2F2F2"/>
        </a:solidFill>
        <a:ln w="9525" cap="flat" cmpd="sng">
          <a:solidFill>
            <a:srgbClr val="0D4808"/>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0D4808"/>
              </a:solidFill>
              <a:latin typeface="Calibri"/>
              <a:ea typeface="Calibri"/>
              <a:cs typeface="Calibri"/>
              <a:sym typeface="Calibri"/>
            </a:rPr>
            <a:t>CONVENCIONES:</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R.INV: Recursos de Inversión</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 AG: Recursos autogestionados (por gestionar)</a:t>
          </a:r>
          <a:endParaRPr sz="1400" b="1">
            <a:solidFill>
              <a:srgbClr val="0D4808"/>
            </a:solidFill>
          </a:endParaRPr>
        </a:p>
      </xdr:txBody>
    </xdr:sp>
    <xdr:clientData fLocksWithSheet="0"/>
  </xdr:oneCellAnchor>
  <xdr:oneCellAnchor>
    <xdr:from>
      <xdr:col>1</xdr:col>
      <xdr:colOff>0</xdr:colOff>
      <xdr:row>17</xdr:row>
      <xdr:rowOff>19050</xdr:rowOff>
    </xdr:from>
    <xdr:ext cx="5829300" cy="390525"/>
    <xdr:sp macro="" textlink="">
      <xdr:nvSpPr>
        <xdr:cNvPr id="31" name="Shape 31">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2445638" y="3599025"/>
          <a:ext cx="5800725"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DETALLADO DEL PROYECTO VIGENCIA INICIAL</a:t>
          </a:r>
          <a:endParaRPr sz="1400"/>
        </a:p>
      </xdr:txBody>
    </xdr:sp>
    <xdr:clientData fLocksWithSheet="0"/>
  </xdr:oneCellAnchor>
  <xdr:oneCellAnchor>
    <xdr:from>
      <xdr:col>1</xdr:col>
      <xdr:colOff>9525</xdr:colOff>
      <xdr:row>18</xdr:row>
      <xdr:rowOff>28575</xdr:rowOff>
    </xdr:from>
    <xdr:ext cx="5800725" cy="381000"/>
    <xdr:sp macro="" textlink="">
      <xdr:nvSpPr>
        <xdr:cNvPr id="32" name="Shape 32">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2459925" y="3599025"/>
          <a:ext cx="5772150"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CON FUENTES  DE  FINANCIACIÓN POR  VIGENCIA  </a:t>
          </a:r>
          <a:r>
            <a:rPr lang="en-US" sz="1600">
              <a:solidFill>
                <a:schemeClr val="lt1"/>
              </a:solidFill>
              <a:latin typeface="Calibri"/>
              <a:ea typeface="Calibri"/>
              <a:cs typeface="Calibri"/>
              <a:sym typeface="Calibri"/>
            </a:rPr>
            <a:t> </a:t>
          </a:r>
          <a:endParaRPr sz="1400"/>
        </a:p>
      </xdr:txBody>
    </xdr:sp>
    <xdr:clientData fLocksWithSheet="0"/>
  </xdr:oneCellAnchor>
  <xdr:oneCellAnchor>
    <xdr:from>
      <xdr:col>16</xdr:col>
      <xdr:colOff>19050</xdr:colOff>
      <xdr:row>320</xdr:row>
      <xdr:rowOff>180975</xdr:rowOff>
    </xdr:from>
    <xdr:ext cx="2181225" cy="876300"/>
    <xdr:sp macro="" textlink="">
      <xdr:nvSpPr>
        <xdr:cNvPr id="33" name="Shape 33">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4269675" y="3356138"/>
          <a:ext cx="2152650" cy="847725"/>
        </a:xfrm>
        <a:prstGeom prst="upArrow">
          <a:avLst>
            <a:gd name="adj1" fmla="val 50000"/>
            <a:gd name="adj2" fmla="val 50000"/>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 ARRIBA</a:t>
          </a:r>
          <a:endParaRPr sz="1400"/>
        </a:p>
      </xdr:txBody>
    </xdr:sp>
    <xdr:clientData fLocksWithSheet="0"/>
  </xdr:oneCellAnchor>
  <xdr:oneCellAnchor>
    <xdr:from>
      <xdr:col>0</xdr:col>
      <xdr:colOff>419100</xdr:colOff>
      <xdr:row>1</xdr:row>
      <xdr:rowOff>66675</xdr:rowOff>
    </xdr:from>
    <xdr:ext cx="1504950" cy="10001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171449</xdr:colOff>
      <xdr:row>1</xdr:row>
      <xdr:rowOff>19050</xdr:rowOff>
    </xdr:from>
    <xdr:ext cx="5924551" cy="809625"/>
    <xdr:sp macro="" textlink="">
      <xdr:nvSpPr>
        <xdr:cNvPr id="34" name="Shape 34">
          <a:extLst>
            <a:ext uri="{FF2B5EF4-FFF2-40B4-BE49-F238E27FC236}">
              <a16:creationId xmlns:a16="http://schemas.microsoft.com/office/drawing/2014/main" id="{00000000-0008-0000-0500-000022000000}"/>
            </a:ext>
          </a:extLst>
        </xdr:cNvPr>
        <xdr:cNvSpPr/>
      </xdr:nvSpPr>
      <xdr:spPr>
        <a:xfrm>
          <a:off x="1421605" y="209550"/>
          <a:ext cx="5924551"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b="1" cap="none">
            <a:solidFill>
              <a:schemeClr val="lt1"/>
            </a:solidFill>
            <a:latin typeface="Quattrocento Sans"/>
            <a:ea typeface="Quattrocento Sans"/>
            <a:cs typeface="Quattrocento Sans"/>
            <a:sym typeface="Quattrocento Sans"/>
          </a:endParaRPr>
        </a:p>
      </xdr:txBody>
    </xdr:sp>
    <xdr:clientData fLocksWithSheet="0"/>
  </xdr:oneCellAnchor>
  <xdr:oneCellAnchor>
    <xdr:from>
      <xdr:col>2</xdr:col>
      <xdr:colOff>1259681</xdr:colOff>
      <xdr:row>4</xdr:row>
      <xdr:rowOff>180975</xdr:rowOff>
    </xdr:from>
    <xdr:ext cx="3733800" cy="400050"/>
    <xdr:sp macro="" textlink="">
      <xdr:nvSpPr>
        <xdr:cNvPr id="35" name="Shape 35">
          <a:extLst>
            <a:ext uri="{FF2B5EF4-FFF2-40B4-BE49-F238E27FC236}">
              <a16:creationId xmlns:a16="http://schemas.microsoft.com/office/drawing/2014/main" id="{00000000-0008-0000-0500-000023000000}"/>
            </a:ext>
          </a:extLst>
        </xdr:cNvPr>
        <xdr:cNvSpPr/>
      </xdr:nvSpPr>
      <xdr:spPr>
        <a:xfrm>
          <a:off x="2509837" y="942975"/>
          <a:ext cx="3733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66950" cy="3429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500-000024000000}"/>
            </a:ext>
          </a:extLst>
        </xdr:cNvPr>
        <xdr:cNvSpPr/>
      </xdr:nvSpPr>
      <xdr:spPr>
        <a:xfrm>
          <a:off x="4231575" y="3627600"/>
          <a:ext cx="2228850" cy="3048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9525</xdr:colOff>
      <xdr:row>1</xdr:row>
      <xdr:rowOff>114300</xdr:rowOff>
    </xdr:from>
    <xdr:ext cx="962025" cy="7620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19050</xdr:rowOff>
    </xdr:from>
    <xdr:ext cx="4829175" cy="752475"/>
    <xdr:sp macro="" textlink="">
      <xdr:nvSpPr>
        <xdr:cNvPr id="37" name="Shape 37">
          <a:extLst>
            <a:ext uri="{FF2B5EF4-FFF2-40B4-BE49-F238E27FC236}">
              <a16:creationId xmlns:a16="http://schemas.microsoft.com/office/drawing/2014/main" id="{00000000-0008-0000-0600-000025000000}"/>
            </a:ext>
          </a:extLst>
        </xdr:cNvPr>
        <xdr:cNvSpPr/>
      </xdr:nvSpPr>
      <xdr:spPr>
        <a:xfrm>
          <a:off x="2934218" y="3405090"/>
          <a:ext cx="4823565" cy="74982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rPr>
            <a:t>PLANEACIÓN</a:t>
          </a:r>
          <a:endParaRPr sz="1400"/>
        </a:p>
        <a:p>
          <a:pPr marL="0" lvl="0" indent="0" algn="ctr" rtl="0">
            <a:spcBef>
              <a:spcPts val="0"/>
            </a:spcBef>
            <a:spcAft>
              <a:spcPts val="0"/>
            </a:spcAft>
            <a:buNone/>
          </a:pPr>
          <a:r>
            <a:rPr lang="en-US" sz="1400" b="1" cap="none">
              <a:solidFill>
                <a:schemeClr val="lt1"/>
              </a:solidFill>
            </a:rPr>
            <a:t>PLAN DE DESARROLLO INSTITUCIONAL</a:t>
          </a:r>
          <a:endParaRPr sz="1400"/>
        </a:p>
        <a:p>
          <a:pPr marL="0" lvl="0" indent="0" algn="ctr" rtl="0">
            <a:spcBef>
              <a:spcPts val="0"/>
            </a:spcBef>
            <a:spcAft>
              <a:spcPts val="0"/>
            </a:spcAft>
            <a:buNone/>
          </a:pPr>
          <a:r>
            <a:rPr lang="en-US" sz="1400" b="1" cap="none">
              <a:solidFill>
                <a:schemeClr val="lt1"/>
              </a:solidFill>
            </a:rPr>
            <a:t>FICHA DE FORMULACIÓN DE PROYECTOS DEL PDI 2020 - 2025</a:t>
          </a:r>
          <a:endParaRPr sz="1400"/>
        </a:p>
      </xdr:txBody>
    </xdr:sp>
    <xdr:clientData fLocksWithSheet="0"/>
  </xdr:oneCellAnchor>
  <xdr:oneCellAnchor>
    <xdr:from>
      <xdr:col>1</xdr:col>
      <xdr:colOff>438150</xdr:colOff>
      <xdr:row>5</xdr:row>
      <xdr:rowOff>47625</xdr:rowOff>
    </xdr:from>
    <xdr:ext cx="3781425" cy="381000"/>
    <xdr:sp macro="" textlink="">
      <xdr:nvSpPr>
        <xdr:cNvPr id="38" name="Shape 38">
          <a:extLst>
            <a:ext uri="{FF2B5EF4-FFF2-40B4-BE49-F238E27FC236}">
              <a16:creationId xmlns:a16="http://schemas.microsoft.com/office/drawing/2014/main" id="{00000000-0008-0000-0600-000026000000}"/>
            </a:ext>
          </a:extLst>
        </xdr:cNvPr>
        <xdr:cNvSpPr/>
      </xdr:nvSpPr>
      <xdr:spPr>
        <a:xfrm>
          <a:off x="3458112" y="3592930"/>
          <a:ext cx="3775777" cy="37414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a:xfrm>
          <a:off x="4264913" y="3603788"/>
          <a:ext cx="21621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962025" cy="800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2250282</xdr:colOff>
      <xdr:row>0</xdr:row>
      <xdr:rowOff>52764</xdr:rowOff>
    </xdr:from>
    <xdr:ext cx="8768225" cy="808683"/>
    <xdr:sp macro="" textlink="">
      <xdr:nvSpPr>
        <xdr:cNvPr id="2" name="7 Rectángulo">
          <a:extLst>
            <a:ext uri="{FF2B5EF4-FFF2-40B4-BE49-F238E27FC236}">
              <a16:creationId xmlns:a16="http://schemas.microsoft.com/office/drawing/2014/main" id="{00000000-0008-0000-0700-000002000000}"/>
            </a:ext>
          </a:extLst>
        </xdr:cNvPr>
        <xdr:cNvSpPr/>
      </xdr:nvSpPr>
      <xdr:spPr>
        <a:xfrm>
          <a:off x="2250282" y="52764"/>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667401</xdr:colOff>
      <xdr:row>4</xdr:row>
      <xdr:rowOff>101380</xdr:rowOff>
    </xdr:from>
    <xdr:ext cx="4118180" cy="399405"/>
    <xdr:sp macro="" textlink="">
      <xdr:nvSpPr>
        <xdr:cNvPr id="3" name="8 Rectángulo">
          <a:extLst>
            <a:ext uri="{FF2B5EF4-FFF2-40B4-BE49-F238E27FC236}">
              <a16:creationId xmlns:a16="http://schemas.microsoft.com/office/drawing/2014/main" id="{00000000-0008-0000-0700-000003000000}"/>
            </a:ext>
          </a:extLst>
        </xdr:cNvPr>
        <xdr:cNvSpPr/>
      </xdr:nvSpPr>
      <xdr:spPr>
        <a:xfrm>
          <a:off x="4584557" y="815755"/>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8</xdr:col>
      <xdr:colOff>2732881</xdr:colOff>
      <xdr:row>5</xdr:row>
      <xdr:rowOff>99220</xdr:rowOff>
    </xdr:from>
    <xdr:to>
      <xdr:col>10</xdr:col>
      <xdr:colOff>904875</xdr:colOff>
      <xdr:row>6</xdr:row>
      <xdr:rowOff>99221</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746287" y="992189"/>
          <a:ext cx="3470276" cy="17859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0</xdr:colOff>
      <xdr:row>2</xdr:row>
      <xdr:rowOff>180975</xdr:rowOff>
    </xdr:from>
    <xdr:ext cx="9525" cy="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266700</xdr:rowOff>
    </xdr:from>
    <xdr:ext cx="9525" cy="0"/>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6</xdr:row>
      <xdr:rowOff>0</xdr:rowOff>
    </xdr:from>
    <xdr:ext cx="9525" cy="38100"/>
    <xdr:pic>
      <xdr:nvPicPr>
        <xdr:cNvPr id="4" name="image4.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142875</xdr:rowOff>
    </xdr:from>
    <xdr:ext cx="9525" cy="38100"/>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0</xdr:rowOff>
    </xdr:from>
    <xdr:ext cx="9525" cy="38100"/>
    <xdr:pic>
      <xdr:nvPicPr>
        <xdr:cNvPr id="6" name="image4.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142875</xdr:rowOff>
    </xdr:from>
    <xdr:ext cx="9525" cy="38100"/>
    <xdr:pic>
      <xdr:nvPicPr>
        <xdr:cNvPr id="7" name="image4.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UTP\PDI\PDI%202020%20-%202028\Direccionamiento%20Estrat&#233;gico\Ficha%20Construcci&#243;n%20Direccion%20Estrat&#233;g%20con%20pilares%20(Actualiz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enú"/>
      <sheetName val="Análisis Estratégico"/>
      <sheetName val="Direccionamiento estratégico"/>
      <sheetName val="Factores Críticos y Retos 2028"/>
      <sheetName val="Retos PEI 2028"/>
    </sheetNames>
    <sheetDataSet>
      <sheetData sheetId="0">
        <row r="3">
          <cell r="N3" t="str">
            <v>Rectoría</v>
          </cell>
        </row>
        <row r="4">
          <cell r="N4" t="str">
            <v>Planeación</v>
          </cell>
        </row>
        <row r="5">
          <cell r="N5" t="str">
            <v>Vicerrectoría Académica</v>
          </cell>
        </row>
        <row r="6">
          <cell r="N6" t="str">
            <v>Vicerrectoría Administrativa y Financiera</v>
          </cell>
        </row>
        <row r="7">
          <cell r="N7" t="str">
            <v>Vicerrectoría de Investigaciones, Innovación y Extensión</v>
          </cell>
        </row>
        <row r="8">
          <cell r="N8" t="str">
            <v>Vicerrectoría de Resonsabilidad Social y Bienestar Universitario</v>
          </cell>
        </row>
        <row r="9">
          <cell r="N9" t="str">
            <v>Biblioteca e Información Científica</v>
          </cell>
        </row>
        <row r="10">
          <cell r="N10" t="str">
            <v>Admisiones, registro y control académico</v>
          </cell>
        </row>
        <row r="11">
          <cell r="N11" t="str">
            <v>Educación Virtual - Univirtual</v>
          </cell>
        </row>
        <row r="12">
          <cell r="N12" t="str">
            <v>Secretaría General</v>
          </cell>
        </row>
        <row r="13">
          <cell r="N13" t="str">
            <v>Gestión de documentos</v>
          </cell>
        </row>
        <row r="14">
          <cell r="N14" t="str">
            <v>Jurídica</v>
          </cell>
        </row>
        <row r="15">
          <cell r="N15" t="str">
            <v>Gestión financiera</v>
          </cell>
        </row>
        <row r="16">
          <cell r="N16" t="str">
            <v>Gestión del Talento Humano</v>
          </cell>
        </row>
        <row r="17">
          <cell r="N17" t="str">
            <v>Gestión de servicios institucionales</v>
          </cell>
        </row>
        <row r="18">
          <cell r="N18" t="str">
            <v>Gestión de Tecnologías Informáticas y Sistemas de Información</v>
          </cell>
        </row>
        <row r="19">
          <cell r="N19" t="str">
            <v>Recursos informáticos y educativos</v>
          </cell>
        </row>
        <row r="20">
          <cell r="N20" t="str">
            <v>Relaciones Internacionales</v>
          </cell>
        </row>
        <row r="21">
          <cell r="N21" t="str">
            <v>Control Interno</v>
          </cell>
        </row>
        <row r="22">
          <cell r="N22" t="str">
            <v>Control Interno Disciplinario</v>
          </cell>
        </row>
        <row r="23">
          <cell r="N23" t="str">
            <v>Centro de Gestión Ambiental</v>
          </cell>
        </row>
        <row r="24">
          <cell r="N24" t="str">
            <v>SUEJE</v>
          </cell>
        </row>
        <row r="25">
          <cell r="N25" t="str">
            <v>Centro de Innovación y Desarrollo Tecnológico</v>
          </cell>
        </row>
        <row r="26">
          <cell r="N26" t="str">
            <v>Sociedad en Movimiento</v>
          </cell>
        </row>
        <row r="27">
          <cell r="N27" t="str">
            <v>Proyecto Educativo Institucional PEI</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tabSelected="1" zoomScale="80" zoomScaleNormal="80" workbookViewId="0">
      <selection activeCell="L21" sqref="L21"/>
    </sheetView>
  </sheetViews>
  <sheetFormatPr baseColWidth="10" defaultColWidth="0" defaultRowHeight="15" customHeight="1" zeroHeight="1" x14ac:dyDescent="0.2"/>
  <cols>
    <col min="1" max="1" width="19.375" customWidth="1"/>
    <col min="2" max="2" width="10" customWidth="1"/>
    <col min="3" max="10" width="11.75" customWidth="1"/>
    <col min="11" max="13" width="10" customWidth="1"/>
    <col min="14" max="26" width="9.375" hidden="1" customWidth="1"/>
    <col min="27" max="16384" width="12.625" hidden="1"/>
  </cols>
  <sheetData>
    <row r="1" spans="1:26" x14ac:dyDescent="0.25">
      <c r="A1" s="2"/>
      <c r="B1" s="2"/>
      <c r="C1" s="2"/>
      <c r="D1" s="2"/>
      <c r="E1" s="2"/>
      <c r="F1" s="2"/>
      <c r="G1" s="2"/>
      <c r="H1" s="2"/>
      <c r="I1" s="2"/>
      <c r="J1" s="2"/>
      <c r="K1" s="2"/>
      <c r="L1" s="2"/>
      <c r="M1" s="2"/>
      <c r="N1" s="3"/>
      <c r="O1" s="3"/>
      <c r="P1" s="3"/>
      <c r="Q1" s="3"/>
      <c r="R1" s="3"/>
      <c r="S1" s="3"/>
      <c r="T1" s="3"/>
      <c r="U1" s="3"/>
      <c r="V1" s="3"/>
      <c r="W1" s="3"/>
      <c r="X1" s="3"/>
      <c r="Y1" s="3"/>
      <c r="Z1" s="3"/>
    </row>
    <row r="2" spans="1:26" x14ac:dyDescent="0.25">
      <c r="A2" s="2"/>
      <c r="B2" s="594"/>
      <c r="C2" s="595"/>
      <c r="D2" s="595"/>
      <c r="E2" s="595"/>
      <c r="F2" s="595"/>
      <c r="G2" s="595"/>
      <c r="H2" s="595"/>
      <c r="I2" s="596"/>
      <c r="J2" s="6"/>
      <c r="K2" s="442" t="s">
        <v>0</v>
      </c>
      <c r="L2" s="443" t="s">
        <v>1</v>
      </c>
      <c r="M2" s="2"/>
      <c r="N2" s="3"/>
      <c r="O2" s="3"/>
      <c r="P2" s="3"/>
      <c r="Q2" s="3"/>
      <c r="R2" s="3"/>
      <c r="S2" s="3"/>
      <c r="T2" s="3"/>
      <c r="U2" s="3"/>
      <c r="V2" s="3"/>
      <c r="W2" s="3"/>
      <c r="X2" s="3"/>
      <c r="Y2" s="3"/>
      <c r="Z2" s="3"/>
    </row>
    <row r="3" spans="1:26" x14ac:dyDescent="0.25">
      <c r="A3" s="2"/>
      <c r="B3" s="594"/>
      <c r="C3" s="595"/>
      <c r="D3" s="595"/>
      <c r="E3" s="595"/>
      <c r="F3" s="595"/>
      <c r="G3" s="595"/>
      <c r="H3" s="595"/>
      <c r="I3" s="596"/>
      <c r="J3" s="6"/>
      <c r="K3" s="444" t="s">
        <v>2</v>
      </c>
      <c r="L3" s="445">
        <v>7</v>
      </c>
      <c r="M3" s="2"/>
      <c r="N3" s="3"/>
      <c r="O3" s="3"/>
      <c r="P3" s="3"/>
      <c r="Q3" s="3"/>
      <c r="R3" s="3"/>
      <c r="S3" s="3"/>
      <c r="T3" s="3"/>
      <c r="U3" s="3"/>
      <c r="V3" s="3"/>
      <c r="W3" s="3"/>
      <c r="X3" s="3"/>
      <c r="Y3" s="3"/>
      <c r="Z3" s="3"/>
    </row>
    <row r="4" spans="1:26" x14ac:dyDescent="0.25">
      <c r="A4" s="2"/>
      <c r="B4" s="594"/>
      <c r="C4" s="595"/>
      <c r="D4" s="595"/>
      <c r="E4" s="595"/>
      <c r="F4" s="595"/>
      <c r="G4" s="595"/>
      <c r="H4" s="595"/>
      <c r="I4" s="596"/>
      <c r="J4" s="6"/>
      <c r="K4" s="442" t="s">
        <v>3</v>
      </c>
      <c r="L4" s="446">
        <v>44250</v>
      </c>
      <c r="M4" s="2"/>
      <c r="N4" s="3"/>
      <c r="O4" s="3"/>
      <c r="P4" s="3"/>
      <c r="Q4" s="3"/>
      <c r="R4" s="3"/>
      <c r="S4" s="3"/>
      <c r="T4" s="3"/>
      <c r="U4" s="3"/>
      <c r="V4" s="3"/>
      <c r="W4" s="3"/>
      <c r="X4" s="3"/>
      <c r="Y4" s="3"/>
      <c r="Z4" s="3"/>
    </row>
    <row r="5" spans="1:26" x14ac:dyDescent="0.25">
      <c r="A5" s="2"/>
      <c r="B5" s="2"/>
      <c r="C5" s="2"/>
      <c r="D5" s="2"/>
      <c r="E5" s="2"/>
      <c r="F5" s="2"/>
      <c r="G5" s="2"/>
      <c r="H5" s="2"/>
      <c r="I5" s="2"/>
      <c r="J5" s="2"/>
      <c r="K5" s="442" t="s">
        <v>4</v>
      </c>
      <c r="L5" s="443" t="s">
        <v>6</v>
      </c>
      <c r="M5" s="2"/>
      <c r="N5" s="3"/>
      <c r="O5" s="3"/>
      <c r="P5" s="3"/>
      <c r="Q5" s="3"/>
      <c r="R5" s="3"/>
      <c r="S5" s="3"/>
      <c r="T5" s="3"/>
      <c r="U5" s="3"/>
      <c r="V5" s="3"/>
      <c r="W5" s="3"/>
      <c r="X5" s="3"/>
      <c r="Y5" s="3"/>
      <c r="Z5" s="3"/>
    </row>
    <row r="6" spans="1:26" x14ac:dyDescent="0.25">
      <c r="A6" s="2"/>
      <c r="B6" s="2"/>
      <c r="C6" s="2"/>
      <c r="D6" s="2"/>
      <c r="E6" s="2"/>
      <c r="F6" s="2"/>
      <c r="G6" s="2"/>
      <c r="H6" s="2"/>
      <c r="I6" s="2"/>
      <c r="J6" s="2"/>
      <c r="K6" s="2"/>
      <c r="L6" s="2"/>
      <c r="M6" s="2"/>
      <c r="N6" s="3"/>
      <c r="O6" s="3"/>
      <c r="P6" s="3"/>
      <c r="Q6" s="3"/>
      <c r="R6" s="3"/>
      <c r="S6" s="3"/>
      <c r="T6" s="3"/>
      <c r="U6" s="3"/>
      <c r="V6" s="3"/>
      <c r="W6" s="3"/>
      <c r="X6" s="3"/>
      <c r="Y6" s="3"/>
      <c r="Z6" s="3"/>
    </row>
    <row r="7" spans="1:26" s="488" customFormat="1" ht="35.25" customHeight="1" x14ac:dyDescent="0.25">
      <c r="A7" s="495"/>
      <c r="B7" s="495"/>
      <c r="C7" s="597" t="s">
        <v>1304</v>
      </c>
      <c r="D7" s="597"/>
      <c r="E7" s="597"/>
      <c r="F7" s="597"/>
      <c r="G7" s="597"/>
      <c r="H7" s="597"/>
      <c r="I7" s="597"/>
      <c r="J7" s="597"/>
      <c r="K7" s="495"/>
      <c r="L7" s="495"/>
      <c r="M7" s="495"/>
      <c r="N7" s="496"/>
      <c r="O7" s="496"/>
      <c r="P7" s="496"/>
      <c r="Q7" s="496"/>
      <c r="R7" s="496"/>
      <c r="S7" s="496"/>
      <c r="T7" s="496"/>
      <c r="U7" s="496"/>
      <c r="V7" s="496"/>
      <c r="W7" s="496"/>
      <c r="X7" s="496"/>
      <c r="Y7" s="496"/>
      <c r="Z7" s="496"/>
    </row>
    <row r="8" spans="1:26" s="488" customFormat="1" ht="20.25" customHeight="1" x14ac:dyDescent="0.25">
      <c r="A8" s="495"/>
      <c r="B8" s="495"/>
      <c r="C8" s="597"/>
      <c r="D8" s="597"/>
      <c r="E8" s="597"/>
      <c r="F8" s="597"/>
      <c r="G8" s="597"/>
      <c r="H8" s="597"/>
      <c r="I8" s="597"/>
      <c r="J8" s="597"/>
      <c r="K8" s="495"/>
      <c r="L8" s="495"/>
      <c r="M8" s="495"/>
      <c r="N8" s="496"/>
      <c r="O8" s="496"/>
      <c r="P8" s="496"/>
      <c r="Q8" s="496"/>
      <c r="R8" s="496"/>
      <c r="S8" s="496"/>
      <c r="T8" s="496"/>
      <c r="U8" s="496"/>
      <c r="V8" s="496"/>
      <c r="W8" s="496"/>
      <c r="X8" s="496"/>
      <c r="Y8" s="496"/>
      <c r="Z8" s="496"/>
    </row>
    <row r="9" spans="1:26" s="488" customFormat="1" ht="20.25" customHeight="1" x14ac:dyDescent="0.25">
      <c r="A9" s="495"/>
      <c r="B9" s="495"/>
      <c r="C9" s="597"/>
      <c r="D9" s="597"/>
      <c r="E9" s="597"/>
      <c r="F9" s="597"/>
      <c r="G9" s="597"/>
      <c r="H9" s="597"/>
      <c r="I9" s="597"/>
      <c r="J9" s="597"/>
      <c r="K9" s="495"/>
      <c r="L9" s="495"/>
      <c r="M9" s="495"/>
      <c r="N9" s="496"/>
      <c r="O9" s="496"/>
      <c r="P9" s="496"/>
      <c r="Q9" s="496"/>
      <c r="R9" s="496"/>
      <c r="S9" s="496"/>
      <c r="T9" s="496"/>
      <c r="U9" s="496"/>
      <c r="V9" s="496"/>
      <c r="W9" s="496"/>
      <c r="X9" s="496"/>
      <c r="Y9" s="496"/>
      <c r="Z9" s="496"/>
    </row>
    <row r="10" spans="1:26" ht="18.75" customHeight="1" x14ac:dyDescent="0.25">
      <c r="A10" s="2"/>
      <c r="B10" s="2"/>
      <c r="C10" s="2"/>
      <c r="D10" s="2"/>
      <c r="E10" s="2"/>
      <c r="F10" s="2"/>
      <c r="G10" s="2"/>
      <c r="H10" s="2"/>
      <c r="I10" s="2"/>
      <c r="J10" s="2"/>
      <c r="K10" s="2"/>
      <c r="L10" s="2"/>
      <c r="M10" s="2"/>
      <c r="N10" s="3"/>
      <c r="O10" s="3"/>
      <c r="P10" s="3"/>
      <c r="Q10" s="3"/>
      <c r="R10" s="3"/>
      <c r="S10" s="3"/>
      <c r="T10" s="3"/>
      <c r="U10" s="3"/>
      <c r="V10" s="3"/>
      <c r="W10" s="3"/>
      <c r="X10" s="3"/>
      <c r="Y10" s="3"/>
      <c r="Z10" s="3"/>
    </row>
    <row r="11" spans="1:26" x14ac:dyDescent="0.25">
      <c r="A11" s="2"/>
      <c r="B11" s="2"/>
      <c r="C11" s="2"/>
      <c r="D11" s="2"/>
      <c r="E11" s="2"/>
      <c r="F11" s="2"/>
      <c r="G11" s="2"/>
      <c r="H11" s="2"/>
      <c r="I11" s="2"/>
      <c r="J11" s="2"/>
      <c r="K11" s="2"/>
      <c r="L11" s="2"/>
      <c r="M11" s="2"/>
      <c r="N11" s="3"/>
      <c r="O11" s="3"/>
      <c r="P11" s="3"/>
      <c r="Q11" s="3"/>
      <c r="R11" s="3"/>
      <c r="S11" s="3"/>
      <c r="T11" s="3"/>
      <c r="U11" s="3"/>
      <c r="V11" s="3"/>
      <c r="W11" s="3"/>
      <c r="X11" s="3"/>
      <c r="Y11" s="3"/>
      <c r="Z11" s="3"/>
    </row>
    <row r="12" spans="1:26" x14ac:dyDescent="0.25">
      <c r="A12" s="2"/>
      <c r="B12" s="2"/>
      <c r="C12" s="2"/>
      <c r="D12" s="2"/>
      <c r="E12" s="2"/>
      <c r="F12" s="2"/>
      <c r="G12" s="2"/>
      <c r="H12" s="2"/>
      <c r="I12" s="2"/>
      <c r="J12" s="2"/>
      <c r="K12" s="2"/>
      <c r="L12" s="2"/>
      <c r="M12" s="2"/>
      <c r="N12" s="3"/>
      <c r="O12" s="3"/>
      <c r="P12" s="3"/>
      <c r="Q12" s="3"/>
      <c r="R12" s="3"/>
      <c r="S12" s="3"/>
      <c r="T12" s="3"/>
      <c r="U12" s="3"/>
      <c r="V12" s="3"/>
      <c r="W12" s="3"/>
      <c r="X12" s="3"/>
      <c r="Y12" s="3"/>
      <c r="Z12" s="3"/>
    </row>
    <row r="13" spans="1:26" x14ac:dyDescent="0.25">
      <c r="A13" s="2"/>
      <c r="B13" s="2"/>
      <c r="C13" s="2"/>
      <c r="D13" s="2"/>
      <c r="E13" s="2"/>
      <c r="F13" s="2"/>
      <c r="G13" s="2"/>
      <c r="H13" s="2"/>
      <c r="I13" s="2"/>
      <c r="J13" s="2"/>
      <c r="K13" s="2"/>
      <c r="L13" s="2"/>
      <c r="M13" s="2"/>
      <c r="N13" s="3"/>
      <c r="O13" s="3"/>
      <c r="P13" s="3"/>
      <c r="Q13" s="3"/>
      <c r="R13" s="3"/>
      <c r="S13" s="3"/>
      <c r="T13" s="3"/>
      <c r="U13" s="3"/>
      <c r="V13" s="3"/>
      <c r="W13" s="3"/>
      <c r="X13" s="3"/>
      <c r="Y13" s="3"/>
      <c r="Z13" s="3"/>
    </row>
    <row r="14" spans="1:26" x14ac:dyDescent="0.25">
      <c r="A14" s="2"/>
      <c r="B14" s="2"/>
      <c r="C14" s="2"/>
      <c r="D14" s="2"/>
      <c r="E14" s="2"/>
      <c r="F14" s="2"/>
      <c r="G14" s="2"/>
      <c r="H14" s="2"/>
      <c r="I14" s="2"/>
      <c r="J14" s="2"/>
      <c r="K14" s="2"/>
      <c r="L14" s="2"/>
      <c r="M14" s="2"/>
      <c r="N14" s="3"/>
      <c r="O14" s="3"/>
      <c r="P14" s="3"/>
      <c r="Q14" s="3"/>
      <c r="R14" s="3"/>
      <c r="S14" s="3"/>
      <c r="T14" s="3"/>
      <c r="U14" s="3"/>
      <c r="V14" s="3"/>
      <c r="W14" s="3"/>
      <c r="X14" s="3"/>
      <c r="Y14" s="3"/>
      <c r="Z14" s="3"/>
    </row>
    <row r="15" spans="1:26" x14ac:dyDescent="0.25">
      <c r="A15" s="2"/>
      <c r="B15" s="2"/>
      <c r="C15" s="2"/>
      <c r="D15" s="2"/>
      <c r="E15" s="2"/>
      <c r="F15" s="2"/>
      <c r="G15" s="2"/>
      <c r="H15" s="2"/>
      <c r="I15" s="2"/>
      <c r="J15" s="2"/>
      <c r="K15" s="2"/>
      <c r="L15" s="2"/>
      <c r="M15" s="2"/>
      <c r="N15" s="3"/>
      <c r="O15" s="3"/>
      <c r="P15" s="3"/>
      <c r="Q15" s="3"/>
      <c r="R15" s="3"/>
      <c r="S15" s="3"/>
      <c r="T15" s="3"/>
      <c r="U15" s="3"/>
      <c r="V15" s="3"/>
      <c r="W15" s="3"/>
      <c r="X15" s="3"/>
      <c r="Y15" s="3"/>
      <c r="Z15" s="3"/>
    </row>
    <row r="16" spans="1:26" x14ac:dyDescent="0.25">
      <c r="A16" s="2"/>
      <c r="B16" s="2"/>
      <c r="C16" s="2"/>
      <c r="D16" s="2"/>
      <c r="E16" s="2"/>
      <c r="F16" s="2"/>
      <c r="G16" s="2"/>
      <c r="H16" s="2"/>
      <c r="I16" s="2"/>
      <c r="J16" s="2"/>
      <c r="K16" s="2"/>
      <c r="L16" s="2"/>
      <c r="M16" s="2"/>
      <c r="N16" s="3"/>
      <c r="O16" s="3"/>
      <c r="P16" s="3"/>
      <c r="Q16" s="3"/>
      <c r="R16" s="3"/>
      <c r="S16" s="3"/>
      <c r="T16" s="3"/>
      <c r="U16" s="3"/>
      <c r="V16" s="3"/>
      <c r="W16" s="3"/>
      <c r="X16" s="3"/>
      <c r="Y16" s="3"/>
      <c r="Z16" s="3"/>
    </row>
    <row r="17" spans="1:26" x14ac:dyDescent="0.25">
      <c r="A17" s="2"/>
      <c r="B17" s="2"/>
      <c r="C17" s="2"/>
      <c r="D17" s="2"/>
      <c r="E17" s="2"/>
      <c r="F17" s="2"/>
      <c r="G17" s="2"/>
      <c r="H17" s="2"/>
      <c r="I17" s="2"/>
      <c r="J17" s="2"/>
      <c r="K17" s="2"/>
      <c r="L17" s="2"/>
      <c r="M17" s="2"/>
      <c r="N17" s="3"/>
      <c r="O17" s="3"/>
      <c r="P17" s="3"/>
      <c r="Q17" s="3"/>
      <c r="R17" s="3"/>
      <c r="S17" s="3"/>
      <c r="T17" s="3"/>
      <c r="U17" s="3"/>
      <c r="V17" s="3"/>
      <c r="W17" s="3"/>
      <c r="X17" s="3"/>
      <c r="Y17" s="3"/>
      <c r="Z17" s="3"/>
    </row>
    <row r="18" spans="1:26" x14ac:dyDescent="0.25">
      <c r="A18" s="2"/>
      <c r="B18" s="2"/>
      <c r="C18" s="2"/>
      <c r="D18" s="2"/>
      <c r="E18" s="2"/>
      <c r="F18" s="2"/>
      <c r="G18" s="2"/>
      <c r="H18" s="2"/>
      <c r="I18" s="2"/>
      <c r="J18" s="2"/>
      <c r="K18" s="2"/>
      <c r="L18" s="2"/>
      <c r="M18" s="2"/>
      <c r="N18" s="3"/>
      <c r="O18" s="3"/>
      <c r="P18" s="3"/>
      <c r="Q18" s="3"/>
      <c r="R18" s="3"/>
      <c r="S18" s="3"/>
      <c r="T18" s="3"/>
      <c r="U18" s="3"/>
      <c r="V18" s="3"/>
      <c r="W18" s="3"/>
      <c r="X18" s="3"/>
      <c r="Y18" s="3"/>
      <c r="Z18" s="3"/>
    </row>
    <row r="19" spans="1:26" x14ac:dyDescent="0.25">
      <c r="A19" s="2"/>
      <c r="B19" s="2"/>
      <c r="C19" s="2"/>
      <c r="D19" s="2"/>
      <c r="E19" s="2"/>
      <c r="F19" s="2"/>
      <c r="G19" s="2"/>
      <c r="H19" s="2"/>
      <c r="I19" s="2"/>
      <c r="J19" s="2"/>
      <c r="K19" s="2"/>
      <c r="L19" s="2"/>
      <c r="M19" s="2"/>
      <c r="N19" s="3"/>
      <c r="O19" s="3"/>
      <c r="P19" s="3"/>
      <c r="Q19" s="3"/>
      <c r="R19" s="3"/>
      <c r="S19" s="3"/>
      <c r="T19" s="3"/>
      <c r="U19" s="3"/>
      <c r="V19" s="3"/>
      <c r="W19" s="3"/>
      <c r="X19" s="3"/>
      <c r="Y19" s="3"/>
      <c r="Z19" s="3"/>
    </row>
    <row r="20" spans="1:26" x14ac:dyDescent="0.25">
      <c r="A20" s="2"/>
      <c r="B20" s="2"/>
      <c r="C20" s="2"/>
      <c r="D20" s="2"/>
      <c r="E20" s="2"/>
      <c r="F20" s="2"/>
      <c r="G20" s="2"/>
      <c r="H20" s="2"/>
      <c r="I20" s="2"/>
      <c r="J20" s="2"/>
      <c r="K20" s="2"/>
      <c r="L20" s="2"/>
      <c r="M20" s="2"/>
      <c r="N20" s="3"/>
      <c r="O20" s="3"/>
      <c r="P20" s="3"/>
      <c r="Q20" s="3"/>
      <c r="R20" s="3"/>
      <c r="S20" s="3"/>
      <c r="T20" s="3"/>
      <c r="U20" s="3"/>
      <c r="V20" s="3"/>
      <c r="W20" s="3"/>
      <c r="X20" s="3"/>
      <c r="Y20" s="3"/>
      <c r="Z20" s="3"/>
    </row>
    <row r="21" spans="1:26" x14ac:dyDescent="0.25">
      <c r="A21" s="2"/>
      <c r="B21" s="2"/>
      <c r="C21" s="2"/>
      <c r="D21" s="2"/>
      <c r="E21" s="2"/>
      <c r="F21" s="2"/>
      <c r="G21" s="2"/>
      <c r="H21" s="2"/>
      <c r="I21" s="2"/>
      <c r="J21" s="2"/>
      <c r="K21" s="2"/>
      <c r="L21" s="2"/>
      <c r="M21" s="2"/>
      <c r="N21" s="3"/>
      <c r="O21" s="3"/>
      <c r="P21" s="3"/>
      <c r="Q21" s="3"/>
      <c r="R21" s="3"/>
      <c r="S21" s="3"/>
      <c r="T21" s="3"/>
      <c r="U21" s="3"/>
      <c r="V21" s="3"/>
      <c r="W21" s="3"/>
      <c r="X21" s="3"/>
      <c r="Y21" s="3"/>
      <c r="Z21" s="3"/>
    </row>
    <row r="22" spans="1:26" x14ac:dyDescent="0.25">
      <c r="A22" s="2"/>
      <c r="B22" s="2"/>
      <c r="C22" s="2"/>
      <c r="D22" s="2"/>
      <c r="E22" s="2"/>
      <c r="F22" s="2"/>
      <c r="G22" s="2"/>
      <c r="H22" s="2"/>
      <c r="I22" s="2"/>
      <c r="J22" s="2"/>
      <c r="K22" s="2"/>
      <c r="L22" s="2"/>
      <c r="M22" s="2"/>
      <c r="N22" s="3"/>
      <c r="O22" s="3"/>
      <c r="P22" s="3"/>
      <c r="Q22" s="3"/>
      <c r="R22" s="3"/>
      <c r="S22" s="3"/>
      <c r="T22" s="3"/>
      <c r="U22" s="3"/>
      <c r="V22" s="3"/>
      <c r="W22" s="3"/>
      <c r="X22" s="3"/>
      <c r="Y22" s="3"/>
      <c r="Z22" s="3"/>
    </row>
    <row r="23" spans="1:26" x14ac:dyDescent="0.25">
      <c r="A23" s="2"/>
      <c r="B23" s="2"/>
      <c r="C23" s="2"/>
      <c r="D23" s="2"/>
      <c r="E23" s="2"/>
      <c r="F23" s="2"/>
      <c r="G23" s="2"/>
      <c r="H23" s="2"/>
      <c r="I23" s="2"/>
      <c r="J23" s="2"/>
      <c r="K23" s="2"/>
      <c r="L23" s="2"/>
      <c r="M23" s="2"/>
      <c r="N23" s="3"/>
      <c r="O23" s="3"/>
      <c r="P23" s="3"/>
      <c r="Q23" s="3"/>
      <c r="R23" s="3"/>
      <c r="S23" s="3"/>
      <c r="T23" s="3"/>
      <c r="U23" s="3"/>
      <c r="V23" s="3"/>
      <c r="W23" s="3"/>
      <c r="X23" s="3"/>
      <c r="Y23" s="3"/>
      <c r="Z23" s="3"/>
    </row>
    <row r="24" spans="1:26" ht="15.75" customHeight="1" x14ac:dyDescent="0.25">
      <c r="A24" s="2"/>
      <c r="B24" s="2"/>
      <c r="C24" s="2"/>
      <c r="D24" s="2"/>
      <c r="E24" s="2"/>
      <c r="F24" s="2"/>
      <c r="G24" s="2"/>
      <c r="H24" s="2"/>
      <c r="I24" s="2"/>
      <c r="J24" s="2"/>
      <c r="K24" s="2"/>
      <c r="L24" s="2"/>
      <c r="M24" s="2"/>
      <c r="N24" s="3"/>
      <c r="O24" s="3"/>
      <c r="P24" s="3"/>
      <c r="Q24" s="3"/>
      <c r="R24" s="3"/>
      <c r="S24" s="3"/>
      <c r="T24" s="3"/>
      <c r="U24" s="3"/>
      <c r="V24" s="3"/>
      <c r="W24" s="3"/>
      <c r="X24" s="3"/>
      <c r="Y24" s="3"/>
      <c r="Z24" s="3"/>
    </row>
    <row r="25" spans="1:26" ht="15.75" customHeight="1" x14ac:dyDescent="0.25">
      <c r="A25" s="2"/>
      <c r="B25" s="2"/>
      <c r="C25" s="2"/>
      <c r="D25" s="2"/>
      <c r="E25" s="2"/>
      <c r="F25" s="2"/>
      <c r="G25" s="2"/>
      <c r="H25" s="2"/>
      <c r="I25" s="2"/>
      <c r="J25" s="2"/>
      <c r="K25" s="2"/>
      <c r="L25" s="2"/>
      <c r="M25" s="2"/>
      <c r="N25" s="3"/>
      <c r="O25" s="3"/>
      <c r="P25" s="3"/>
      <c r="Q25" s="3"/>
      <c r="R25" s="3"/>
      <c r="S25" s="3"/>
      <c r="T25" s="3"/>
      <c r="U25" s="3"/>
      <c r="V25" s="3"/>
      <c r="W25" s="3"/>
      <c r="X25" s="3"/>
      <c r="Y25" s="3"/>
      <c r="Z25" s="3"/>
    </row>
    <row r="26" spans="1:26" ht="15.75" customHeight="1" x14ac:dyDescent="0.25">
      <c r="A26" s="2"/>
      <c r="B26" s="29"/>
      <c r="C26" s="2"/>
      <c r="D26" s="2"/>
      <c r="E26" s="2"/>
      <c r="F26" s="2"/>
      <c r="G26" s="2"/>
      <c r="H26" s="2"/>
      <c r="I26" s="2"/>
      <c r="J26" s="2"/>
      <c r="K26" s="2"/>
      <c r="L26" s="2"/>
      <c r="M26" s="2"/>
      <c r="N26" s="3"/>
      <c r="O26" s="3"/>
      <c r="P26" s="3"/>
      <c r="Q26" s="3"/>
      <c r="R26" s="3"/>
      <c r="S26" s="3"/>
      <c r="T26" s="3"/>
      <c r="U26" s="3"/>
      <c r="V26" s="3"/>
      <c r="W26" s="3"/>
      <c r="X26" s="3"/>
      <c r="Y26" s="3"/>
      <c r="Z26" s="3"/>
    </row>
    <row r="27" spans="1:26" ht="15.75" customHeight="1" x14ac:dyDescent="0.25">
      <c r="A27" s="2"/>
      <c r="B27" s="2"/>
      <c r="C27" s="2"/>
      <c r="D27" s="2"/>
      <c r="E27" s="2"/>
      <c r="F27" s="2"/>
      <c r="G27" s="2"/>
      <c r="H27" s="2"/>
      <c r="I27" s="2"/>
      <c r="J27" s="2"/>
      <c r="K27" s="2"/>
      <c r="L27" s="2"/>
      <c r="M27" s="2"/>
      <c r="N27" s="3"/>
      <c r="O27" s="3"/>
      <c r="P27" s="3"/>
      <c r="Q27" s="3"/>
      <c r="R27" s="3"/>
      <c r="S27" s="3"/>
      <c r="T27" s="3"/>
      <c r="U27" s="3"/>
      <c r="V27" s="3"/>
      <c r="W27" s="3"/>
      <c r="X27" s="3"/>
      <c r="Y27" s="3"/>
      <c r="Z27" s="3"/>
    </row>
    <row r="28" spans="1:26" ht="15.75" customHeight="1" x14ac:dyDescent="0.25">
      <c r="A28" s="2"/>
      <c r="B28" s="2"/>
      <c r="C28" s="2"/>
      <c r="D28" s="2"/>
      <c r="E28" s="2"/>
      <c r="F28" s="2"/>
      <c r="G28" s="2"/>
      <c r="H28" s="2"/>
      <c r="I28" s="2"/>
      <c r="J28" s="2"/>
      <c r="K28" s="2"/>
      <c r="L28" s="2"/>
      <c r="M28" s="2"/>
      <c r="N28" s="3"/>
      <c r="O28" s="3"/>
      <c r="P28" s="3"/>
      <c r="Q28" s="3"/>
      <c r="R28" s="3"/>
      <c r="S28" s="3"/>
      <c r="T28" s="3"/>
      <c r="U28" s="3"/>
      <c r="V28" s="3"/>
      <c r="W28" s="3"/>
      <c r="X28" s="3"/>
      <c r="Y28" s="3"/>
      <c r="Z28" s="3"/>
    </row>
    <row r="29" spans="1:26" ht="15.75" customHeight="1" x14ac:dyDescent="0.25">
      <c r="A29" s="2"/>
      <c r="B29" s="2"/>
      <c r="C29" s="2"/>
      <c r="D29" s="2"/>
      <c r="E29" s="2"/>
      <c r="F29" s="2"/>
      <c r="G29" s="2"/>
      <c r="H29" s="2"/>
      <c r="I29" s="2"/>
      <c r="J29" s="2"/>
      <c r="K29" s="2"/>
      <c r="L29" s="2"/>
      <c r="M29" s="2"/>
      <c r="N29" s="3"/>
      <c r="O29" s="3"/>
      <c r="P29" s="3"/>
      <c r="Q29" s="3"/>
      <c r="R29" s="3"/>
      <c r="S29" s="3"/>
      <c r="T29" s="3"/>
      <c r="U29" s="3"/>
      <c r="V29" s="3"/>
      <c r="W29" s="3"/>
      <c r="X29" s="3"/>
      <c r="Y29" s="3"/>
      <c r="Z29" s="3"/>
    </row>
    <row r="30" spans="1:26" ht="15.75" customHeight="1" x14ac:dyDescent="0.25">
      <c r="A30" s="2"/>
      <c r="B30" s="2"/>
      <c r="C30" s="2"/>
      <c r="D30" s="2"/>
      <c r="E30" s="2"/>
      <c r="F30" s="2"/>
      <c r="G30" s="2"/>
      <c r="H30" s="2"/>
      <c r="I30" s="2"/>
      <c r="J30" s="2"/>
      <c r="K30" s="2"/>
      <c r="L30" s="2"/>
      <c r="M30" s="2"/>
      <c r="N30" s="3"/>
      <c r="O30" s="3"/>
      <c r="P30" s="3"/>
      <c r="Q30" s="3"/>
      <c r="R30" s="3"/>
      <c r="S30" s="3"/>
      <c r="T30" s="3"/>
      <c r="U30" s="3"/>
      <c r="V30" s="3"/>
      <c r="W30" s="3"/>
      <c r="X30" s="3"/>
      <c r="Y30" s="3"/>
      <c r="Z30" s="3"/>
    </row>
    <row r="31" spans="1:26" ht="15.75" customHeight="1" x14ac:dyDescent="0.25">
      <c r="A31" s="2"/>
      <c r="B31" s="2"/>
      <c r="C31" s="2"/>
      <c r="D31" s="2"/>
      <c r="E31" s="2"/>
      <c r="F31" s="2"/>
      <c r="G31" s="2"/>
      <c r="H31" s="2"/>
      <c r="I31" s="2"/>
      <c r="J31" s="2"/>
      <c r="K31" s="2"/>
      <c r="L31" s="2"/>
      <c r="M31" s="2"/>
      <c r="N31" s="3"/>
      <c r="O31" s="3"/>
      <c r="P31" s="3"/>
      <c r="Q31" s="3"/>
      <c r="R31" s="3"/>
      <c r="S31" s="3"/>
      <c r="T31" s="3"/>
      <c r="U31" s="3"/>
      <c r="V31" s="3"/>
      <c r="W31" s="3"/>
      <c r="X31" s="3"/>
      <c r="Y31" s="3"/>
      <c r="Z31" s="3"/>
    </row>
    <row r="32" spans="1:26" ht="15.75" customHeight="1" x14ac:dyDescent="0.25">
      <c r="A32" s="2"/>
      <c r="B32" s="2"/>
      <c r="C32" s="2"/>
      <c r="D32" s="2"/>
      <c r="E32" s="2"/>
      <c r="F32" s="2"/>
      <c r="G32" s="2"/>
      <c r="H32" s="2"/>
      <c r="I32" s="2"/>
      <c r="J32" s="2"/>
      <c r="K32" s="2"/>
      <c r="L32" s="2"/>
      <c r="M32" s="2"/>
      <c r="N32" s="3"/>
      <c r="O32" s="3"/>
      <c r="P32" s="3"/>
      <c r="Q32" s="3"/>
      <c r="R32" s="3"/>
      <c r="S32" s="3"/>
      <c r="T32" s="3"/>
      <c r="U32" s="3"/>
      <c r="V32" s="3"/>
      <c r="W32" s="3"/>
      <c r="X32" s="3"/>
      <c r="Y32" s="3"/>
      <c r="Z32" s="3"/>
    </row>
    <row r="33" spans="1:26" ht="15.75" customHeight="1" x14ac:dyDescent="0.25">
      <c r="A33" s="2"/>
      <c r="B33" s="2"/>
      <c r="C33" s="2"/>
      <c r="D33" s="2"/>
      <c r="E33" s="2"/>
      <c r="F33" s="2"/>
      <c r="G33" s="2"/>
      <c r="H33" s="2"/>
      <c r="I33" s="2"/>
      <c r="J33" s="2"/>
      <c r="K33" s="2"/>
      <c r="L33" s="2"/>
      <c r="M33" s="2"/>
      <c r="N33" s="3"/>
      <c r="O33" s="3"/>
      <c r="P33" s="3"/>
      <c r="Q33" s="3"/>
      <c r="R33" s="3"/>
      <c r="S33" s="3"/>
      <c r="T33" s="3"/>
      <c r="U33" s="3"/>
      <c r="V33" s="3"/>
      <c r="W33" s="3"/>
      <c r="X33" s="3"/>
      <c r="Y33" s="3"/>
      <c r="Z33" s="3"/>
    </row>
    <row r="34" spans="1:26" ht="15.75" customHeight="1" x14ac:dyDescent="0.25">
      <c r="A34" s="2"/>
      <c r="B34" s="2"/>
      <c r="C34" s="2"/>
      <c r="D34" s="2"/>
      <c r="E34" s="2"/>
      <c r="F34" s="2"/>
      <c r="G34" s="2"/>
      <c r="H34" s="2"/>
      <c r="I34" s="2"/>
      <c r="J34" s="2"/>
      <c r="K34" s="2"/>
      <c r="L34" s="2"/>
      <c r="M34" s="2"/>
      <c r="N34" s="3"/>
      <c r="O34" s="3"/>
      <c r="P34" s="3"/>
      <c r="Q34" s="3"/>
      <c r="R34" s="3"/>
      <c r="S34" s="3"/>
      <c r="T34" s="3"/>
      <c r="U34" s="3"/>
      <c r="V34" s="3"/>
      <c r="W34" s="3"/>
      <c r="X34" s="3"/>
      <c r="Y34" s="3"/>
      <c r="Z34" s="3"/>
    </row>
    <row r="35" spans="1:26" ht="15.75" customHeight="1" x14ac:dyDescent="0.25">
      <c r="A35" s="2"/>
      <c r="B35" s="2"/>
      <c r="C35" s="2"/>
      <c r="D35" s="2"/>
      <c r="E35" s="2"/>
      <c r="F35" s="2"/>
      <c r="G35" s="2"/>
      <c r="H35" s="2"/>
      <c r="I35" s="2"/>
      <c r="J35" s="2"/>
      <c r="K35" s="2"/>
      <c r="L35" s="2"/>
      <c r="M35" s="2"/>
      <c r="N35" s="3"/>
      <c r="O35" s="3"/>
      <c r="P35" s="3"/>
      <c r="Q35" s="3"/>
      <c r="R35" s="3"/>
      <c r="S35" s="3"/>
      <c r="T35" s="3"/>
      <c r="U35" s="3"/>
      <c r="V35" s="3"/>
      <c r="W35" s="3"/>
      <c r="X35" s="3"/>
      <c r="Y35" s="3"/>
      <c r="Z35" s="3"/>
    </row>
    <row r="36" spans="1:26" ht="15.75" customHeight="1" x14ac:dyDescent="0.25">
      <c r="A36" s="2"/>
      <c r="B36" s="2"/>
      <c r="C36" s="2"/>
      <c r="D36" s="2"/>
      <c r="E36" s="2"/>
      <c r="F36" s="2"/>
      <c r="G36" s="2"/>
      <c r="H36" s="2"/>
      <c r="I36" s="2"/>
      <c r="J36" s="2"/>
      <c r="K36" s="2"/>
      <c r="L36" s="2"/>
      <c r="M36" s="2"/>
      <c r="N36" s="3"/>
      <c r="O36" s="3"/>
      <c r="P36" s="3"/>
      <c r="Q36" s="3"/>
      <c r="R36" s="3"/>
      <c r="S36" s="3"/>
      <c r="T36" s="3"/>
      <c r="U36" s="3"/>
      <c r="V36" s="3"/>
      <c r="W36" s="3"/>
      <c r="X36" s="3"/>
      <c r="Y36" s="3"/>
      <c r="Z36" s="3"/>
    </row>
    <row r="37" spans="1:26" ht="15.75" customHeight="1" x14ac:dyDescent="0.25">
      <c r="A37" s="2"/>
      <c r="B37" s="2"/>
      <c r="C37" s="2"/>
      <c r="D37" s="2"/>
      <c r="E37" s="2"/>
      <c r="F37" s="2"/>
      <c r="G37" s="2"/>
      <c r="H37" s="2"/>
      <c r="I37" s="2"/>
      <c r="J37" s="2"/>
      <c r="K37" s="2"/>
      <c r="L37" s="2"/>
      <c r="M37" s="2"/>
      <c r="N37" s="3"/>
      <c r="O37" s="3"/>
      <c r="P37" s="3"/>
      <c r="Q37" s="3"/>
      <c r="R37" s="3"/>
      <c r="S37" s="3"/>
      <c r="T37" s="3"/>
      <c r="U37" s="3"/>
      <c r="V37" s="3"/>
      <c r="W37" s="3"/>
      <c r="X37" s="3"/>
      <c r="Y37" s="3"/>
      <c r="Z37" s="3"/>
    </row>
    <row r="38" spans="1:26" ht="15.75" customHeight="1" x14ac:dyDescent="0.25">
      <c r="A38" s="2"/>
      <c r="B38" s="2"/>
      <c r="C38" s="2"/>
      <c r="D38" s="2"/>
      <c r="E38" s="2"/>
      <c r="F38" s="2"/>
      <c r="G38" s="2"/>
      <c r="H38" s="2"/>
      <c r="I38" s="2"/>
      <c r="J38" s="2"/>
      <c r="K38" s="2"/>
      <c r="L38" s="2"/>
      <c r="M38" s="2"/>
      <c r="N38" s="3"/>
      <c r="O38" s="3"/>
      <c r="P38" s="3"/>
      <c r="Q38" s="3"/>
      <c r="R38" s="3"/>
      <c r="S38" s="3"/>
      <c r="T38" s="3"/>
      <c r="U38" s="3"/>
      <c r="V38" s="3"/>
      <c r="W38" s="3"/>
      <c r="X38" s="3"/>
      <c r="Y38" s="3"/>
      <c r="Z38" s="3"/>
    </row>
    <row r="39" spans="1:26" ht="15.75" customHeight="1" x14ac:dyDescent="0.25">
      <c r="A39" s="2"/>
      <c r="B39" s="2"/>
      <c r="C39" s="2"/>
      <c r="D39" s="2"/>
      <c r="E39" s="2"/>
      <c r="F39" s="2"/>
      <c r="G39" s="2"/>
      <c r="H39" s="2"/>
      <c r="I39" s="2"/>
      <c r="J39" s="2"/>
      <c r="K39" s="2"/>
      <c r="L39" s="2"/>
      <c r="M39" s="2"/>
      <c r="N39" s="3"/>
      <c r="O39" s="3"/>
      <c r="P39" s="3"/>
      <c r="Q39" s="3"/>
      <c r="R39" s="3"/>
      <c r="S39" s="3"/>
      <c r="T39" s="3"/>
      <c r="U39" s="3"/>
      <c r="V39" s="3"/>
      <c r="W39" s="3"/>
      <c r="X39" s="3"/>
      <c r="Y39" s="3"/>
      <c r="Z39" s="3"/>
    </row>
    <row r="40" spans="1:26" ht="15.75" customHeight="1" x14ac:dyDescent="0.25">
      <c r="A40" s="2"/>
      <c r="B40" s="2"/>
      <c r="C40" s="2"/>
      <c r="D40" s="2"/>
      <c r="E40" s="2"/>
      <c r="F40" s="2"/>
      <c r="G40" s="2"/>
      <c r="H40" s="2"/>
      <c r="I40" s="2"/>
      <c r="J40" s="2"/>
      <c r="K40" s="2"/>
      <c r="L40" s="2"/>
      <c r="M40" s="2"/>
      <c r="N40" s="3"/>
      <c r="O40" s="3"/>
      <c r="P40" s="3"/>
      <c r="Q40" s="3"/>
      <c r="R40" s="3"/>
      <c r="S40" s="3"/>
      <c r="T40" s="3"/>
      <c r="U40" s="3"/>
      <c r="V40" s="3"/>
      <c r="W40" s="3"/>
      <c r="X40" s="3"/>
      <c r="Y40" s="3"/>
      <c r="Z40" s="3"/>
    </row>
    <row r="41" spans="1:26" ht="15.75" customHeight="1" x14ac:dyDescent="0.25">
      <c r="A41" s="2"/>
      <c r="B41" s="2"/>
      <c r="C41" s="2"/>
      <c r="D41" s="2"/>
      <c r="E41" s="2"/>
      <c r="F41" s="2"/>
      <c r="G41" s="2"/>
      <c r="H41" s="2"/>
      <c r="I41" s="2"/>
      <c r="J41" s="2"/>
      <c r="K41" s="2"/>
      <c r="L41" s="2"/>
      <c r="M41" s="2"/>
      <c r="N41" s="3"/>
      <c r="O41" s="3"/>
      <c r="P41" s="3"/>
      <c r="Q41" s="3"/>
      <c r="R41" s="3"/>
      <c r="S41" s="3"/>
      <c r="T41" s="3"/>
      <c r="U41" s="3"/>
      <c r="V41" s="3"/>
      <c r="W41" s="3"/>
      <c r="X41" s="3"/>
      <c r="Y41" s="3"/>
      <c r="Z41" s="3"/>
    </row>
    <row r="42" spans="1:26" ht="15.75" customHeight="1" x14ac:dyDescent="0.25">
      <c r="A42" s="2"/>
      <c r="B42" s="2"/>
      <c r="C42" s="2"/>
      <c r="D42" s="2"/>
      <c r="E42" s="2"/>
      <c r="F42" s="2"/>
      <c r="G42" s="2"/>
      <c r="H42" s="2"/>
      <c r="I42" s="2"/>
      <c r="J42" s="2"/>
      <c r="K42" s="2"/>
      <c r="L42" s="2"/>
      <c r="M42" s="2"/>
      <c r="N42" s="3"/>
      <c r="O42" s="3"/>
      <c r="P42" s="3"/>
      <c r="Q42" s="3"/>
      <c r="R42" s="3"/>
      <c r="S42" s="3"/>
      <c r="T42" s="3"/>
      <c r="U42" s="3"/>
      <c r="V42" s="3"/>
      <c r="W42" s="3"/>
      <c r="X42" s="3"/>
      <c r="Y42" s="3"/>
      <c r="Z42" s="3"/>
    </row>
    <row r="43" spans="1:26" ht="15.75" customHeight="1" x14ac:dyDescent="0.25">
      <c r="A43" s="2"/>
      <c r="B43" s="2"/>
      <c r="C43" s="2"/>
      <c r="D43" s="2"/>
      <c r="E43" s="2"/>
      <c r="F43" s="2"/>
      <c r="G43" s="2"/>
      <c r="H43" s="2"/>
      <c r="I43" s="2"/>
      <c r="J43" s="2"/>
      <c r="K43" s="2"/>
      <c r="L43" s="2"/>
      <c r="M43" s="2"/>
      <c r="N43" s="3"/>
      <c r="O43" s="3"/>
      <c r="P43" s="3"/>
      <c r="Q43" s="3"/>
      <c r="R43" s="3"/>
      <c r="S43" s="3"/>
      <c r="T43" s="3"/>
      <c r="U43" s="3"/>
      <c r="V43" s="3"/>
      <c r="W43" s="3"/>
      <c r="X43" s="3"/>
      <c r="Y43" s="3"/>
      <c r="Z43" s="3"/>
    </row>
    <row r="44" spans="1:26" ht="15.75" customHeight="1" x14ac:dyDescent="0.25">
      <c r="A44" s="2"/>
      <c r="B44" s="2"/>
      <c r="C44" s="2"/>
      <c r="D44" s="2"/>
      <c r="E44" s="2"/>
      <c r="F44" s="2"/>
      <c r="G44" s="2"/>
      <c r="H44" s="2"/>
      <c r="I44" s="2"/>
      <c r="J44" s="2"/>
      <c r="K44" s="2"/>
      <c r="L44" s="2"/>
      <c r="M44" s="2"/>
      <c r="N44" s="3"/>
      <c r="O44" s="3"/>
      <c r="P44" s="3"/>
      <c r="Q44" s="3"/>
      <c r="R44" s="3"/>
      <c r="S44" s="3"/>
      <c r="T44" s="3"/>
      <c r="U44" s="3"/>
      <c r="V44" s="3"/>
      <c r="W44" s="3"/>
      <c r="X44" s="3"/>
      <c r="Y44" s="3"/>
      <c r="Z44" s="3"/>
    </row>
    <row r="45" spans="1:26" ht="15.75" customHeight="1" x14ac:dyDescent="0.25">
      <c r="A45" s="2"/>
      <c r="B45" s="2"/>
      <c r="C45" s="2"/>
      <c r="D45" s="2"/>
      <c r="E45" s="2"/>
      <c r="F45" s="2"/>
      <c r="G45" s="2"/>
      <c r="H45" s="2"/>
      <c r="I45" s="2"/>
      <c r="J45" s="2"/>
      <c r="K45" s="2"/>
      <c r="L45" s="2"/>
      <c r="M45" s="2"/>
      <c r="N45" s="3"/>
      <c r="O45" s="3"/>
      <c r="P45" s="3"/>
      <c r="Q45" s="3"/>
      <c r="R45" s="3"/>
      <c r="S45" s="3"/>
      <c r="T45" s="3"/>
      <c r="U45" s="3"/>
      <c r="V45" s="3"/>
      <c r="W45" s="3"/>
      <c r="X45" s="3"/>
      <c r="Y45" s="3"/>
      <c r="Z45" s="3"/>
    </row>
    <row r="46" spans="1:26" ht="15.75" customHeight="1" x14ac:dyDescent="0.25">
      <c r="A46" s="2"/>
      <c r="B46" s="2"/>
      <c r="C46" s="2"/>
      <c r="D46" s="2"/>
      <c r="E46" s="2"/>
      <c r="F46" s="2"/>
      <c r="G46" s="2"/>
      <c r="H46" s="2"/>
      <c r="I46" s="2"/>
      <c r="J46" s="2"/>
      <c r="K46" s="2"/>
      <c r="L46" s="2"/>
      <c r="M46" s="2"/>
      <c r="N46" s="3"/>
      <c r="O46" s="3"/>
      <c r="P46" s="3"/>
      <c r="Q46" s="3"/>
      <c r="R46" s="3"/>
      <c r="S46" s="3"/>
      <c r="T46" s="3"/>
      <c r="U46" s="3"/>
      <c r="V46" s="3"/>
      <c r="W46" s="3"/>
      <c r="X46" s="3"/>
      <c r="Y46" s="3"/>
      <c r="Z46" s="3"/>
    </row>
    <row r="47" spans="1:26" ht="15.75" customHeight="1" x14ac:dyDescent="0.25">
      <c r="A47" s="2"/>
      <c r="B47" s="2"/>
      <c r="C47" s="2"/>
      <c r="D47" s="2"/>
      <c r="E47" s="2"/>
      <c r="F47" s="2"/>
      <c r="G47" s="2"/>
      <c r="H47" s="2"/>
      <c r="I47" s="2"/>
      <c r="J47" s="2"/>
      <c r="K47" s="2"/>
      <c r="L47" s="2"/>
      <c r="M47" s="2"/>
      <c r="N47" s="3"/>
      <c r="O47" s="3"/>
      <c r="P47" s="3"/>
      <c r="Q47" s="3"/>
      <c r="R47" s="3"/>
      <c r="S47" s="3"/>
      <c r="T47" s="3"/>
      <c r="U47" s="3"/>
      <c r="V47" s="3"/>
      <c r="W47" s="3"/>
      <c r="X47" s="3"/>
      <c r="Y47" s="3"/>
      <c r="Z47" s="3"/>
    </row>
    <row r="48" spans="1:26" ht="15.75" customHeight="1" x14ac:dyDescent="0.25">
      <c r="A48" s="2"/>
      <c r="B48" s="2"/>
      <c r="C48" s="2"/>
      <c r="D48" s="2"/>
      <c r="E48" s="2"/>
      <c r="F48" s="2"/>
      <c r="G48" s="2"/>
      <c r="H48" s="2"/>
      <c r="I48" s="2"/>
      <c r="J48" s="2"/>
      <c r="K48" s="2"/>
      <c r="L48" s="2"/>
      <c r="M48" s="2"/>
      <c r="N48" s="3"/>
      <c r="O48" s="3"/>
      <c r="P48" s="3"/>
      <c r="Q48" s="3"/>
      <c r="R48" s="3"/>
      <c r="S48" s="3"/>
      <c r="T48" s="3"/>
      <c r="U48" s="3"/>
      <c r="V48" s="3"/>
      <c r="W48" s="3"/>
      <c r="X48" s="3"/>
      <c r="Y48" s="3"/>
      <c r="Z48" s="3"/>
    </row>
    <row r="49" spans="1:26" ht="15.75" hidden="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hidden="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hidden="1"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hidden="1"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hidden="1"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hidden="1"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hidden="1"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hidden="1"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hidden="1"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hidden="1"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hidden="1"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hidden="1"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hidden="1"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hidden="1"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hidden="1"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hidden="1"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hidden="1"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hidden="1"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hidden="1"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hidden="1"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hidden="1"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hidden="1"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hidden="1"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hidden="1"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hidden="1"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hidden="1"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hidden="1"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hidden="1"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hidden="1"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hidden="1"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hidden="1"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hidden="1"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hidden="1"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hidden="1"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hidden="1"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hidden="1"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hidden="1"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hidden="1"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hidden="1"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hidden="1"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hidden="1"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hidden="1"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hidden="1"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hidden="1"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hidden="1"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hidden="1"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hidden="1"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hidden="1"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hidden="1"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hidden="1"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hidden="1"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hidden="1"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hidden="1"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hidden="1"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hidden="1"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hidden="1"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hidden="1"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hidden="1"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hidden="1"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hidden="1"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hidden="1"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hidden="1"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hidden="1"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hidden="1"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hidden="1"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hidden="1"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hidden="1"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hidden="1"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hidden="1"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hidden="1"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hidden="1"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hidden="1"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hidden="1"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hidden="1"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hidden="1"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hidden="1"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hidden="1"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hidden="1"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hidden="1"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hidden="1"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hidden="1"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hidden="1"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hidden="1"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hidden="1"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hidden="1"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hidden="1"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hidden="1"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hidden="1"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hidden="1"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hidden="1"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hidden="1"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hidden="1"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hidden="1"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hidden="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hidden="1"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hidden="1"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hidden="1"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hidden="1"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hidden="1"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hidden="1"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hidden="1"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hidden="1"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hidden="1"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hidden="1"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hidden="1"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hidden="1"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hidden="1"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hidden="1"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hidden="1"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hidden="1"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hidden="1"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hidden="1"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hidden="1"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hidden="1"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hidden="1"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hidden="1"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hidden="1"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hidden="1"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hidden="1"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hidden="1"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hidden="1"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hidden="1"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hidden="1"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hidden="1"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hidden="1"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hidden="1"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hidden="1"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hidden="1"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hidden="1"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hidden="1"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hidden="1"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hidden="1"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hidden="1"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hidden="1"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hidden="1"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hidden="1"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hidden="1"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hidden="1"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hidden="1"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hidden="1"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hidden="1"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hidden="1"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hidden="1"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hidden="1"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hidden="1"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hidden="1"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hidden="1"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hidden="1"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hidden="1"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hidden="1"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hidden="1"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hidden="1"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hidden="1"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hidden="1"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hidden="1"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hidden="1"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hidden="1"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hidden="1"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hidden="1"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hidden="1"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hidden="1"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hidden="1"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hidden="1"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hidden="1"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hidden="1"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hidden="1"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hidden="1"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hidden="1"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hidden="1"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hidden="1"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hidden="1"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hidden="1"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hidden="1"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hidden="1"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hidden="1"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hidden="1"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hidden="1"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hidden="1"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hidden="1"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hidden="1"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hidden="1"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hidden="1"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hidden="1"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hidden="1"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hidden="1"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hidden="1"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hidden="1"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hidden="1"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hidden="1"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hidden="1"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hidden="1"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hidden="1"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hidden="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hidden="1"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hidden="1"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hidden="1"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hidden="1"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hidden="1"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hidden="1"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hidden="1"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hidden="1"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hidden="1"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hidden="1"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hidden="1"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hidden="1"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hidden="1"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hidden="1"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hidden="1"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hidden="1"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hidden="1"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hidden="1"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hidden="1"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hidden="1"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hidden="1"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hidden="1"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hidden="1"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hidden="1"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hidden="1"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hidden="1"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hidden="1"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hidden="1"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hidden="1"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hidden="1"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hidden="1"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hidden="1"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hidden="1"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hidden="1"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hidden="1"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hidden="1"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hidden="1"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hidden="1"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hidden="1"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hidden="1"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hidden="1"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hidden="1"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hidden="1"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hidden="1"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hidden="1"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hidden="1"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hidden="1"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hidden="1"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hidden="1"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hidden="1"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hidden="1"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hidden="1"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hidden="1"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hidden="1"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hidden="1"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hidden="1"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hidden="1"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hidden="1"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hidden="1"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hidden="1"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hidden="1"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hidden="1"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hidden="1"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hidden="1"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hidden="1"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hidden="1"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hidden="1"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hidden="1"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hidden="1"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hidden="1"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hidden="1"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hidden="1"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hidden="1"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hidden="1"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hidden="1"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hidden="1"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hidden="1"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hidden="1"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hidden="1"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hidden="1"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hidden="1"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hidden="1"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hidden="1"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hidden="1"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hidden="1"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hidden="1"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hidden="1"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hidden="1"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hidden="1"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hidden="1"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hidden="1"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hidden="1"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hidden="1"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hidden="1"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hidden="1"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hidden="1"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hidden="1"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hidden="1"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hidden="1"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hidden="1"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hidden="1"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hidden="1"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hidden="1"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hidden="1"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hidden="1"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hidden="1"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hidden="1"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hidden="1"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hidden="1"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hidden="1"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hidden="1"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hidden="1"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hidden="1"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hidden="1"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hidden="1"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hidden="1"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hidden="1"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hidden="1"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hidden="1"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hidden="1"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hidden="1"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hidden="1"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hidden="1"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hidden="1"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hidden="1"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hidden="1"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hidden="1"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hidden="1"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hidden="1"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hidden="1"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hidden="1"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hidden="1"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hidden="1"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hidden="1"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hidden="1"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hidden="1"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hidden="1"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hidden="1"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hidden="1"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hidden="1"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hidden="1"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hidden="1"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hidden="1"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hidden="1"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hidden="1"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hidden="1"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hidden="1"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hidden="1"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hidden="1"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hidden="1"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hidden="1"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hidden="1"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hidden="1"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hidden="1"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hidden="1"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hidden="1"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hidden="1"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hidden="1"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hidden="1"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hidden="1"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hidden="1"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hidden="1"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hidden="1"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hidden="1"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hidden="1"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hidden="1"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hidden="1"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hidden="1"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hidden="1"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hidden="1"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hidden="1"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hidden="1"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hidden="1"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hidden="1"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hidden="1"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hidden="1"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hidden="1"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hidden="1"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hidden="1"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hidden="1"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hidden="1"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hidden="1"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hidden="1"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hidden="1"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hidden="1"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hidden="1"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hidden="1"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hidden="1"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hidden="1"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hidden="1"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hidden="1"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hidden="1"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hidden="1"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hidden="1"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hidden="1"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hidden="1"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hidden="1"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hidden="1"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hidden="1"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hidden="1"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hidden="1"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hidden="1"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hidden="1"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hidden="1"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hidden="1"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hidden="1"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hidden="1"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hidden="1"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hidden="1"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hidden="1"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hidden="1"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hidden="1"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hidden="1"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hidden="1"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hidden="1"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hidden="1"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hidden="1"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hidden="1"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hidden="1"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hidden="1"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hidden="1"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hidden="1"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hidden="1"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hidden="1"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hidden="1"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hidden="1"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hidden="1"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hidden="1"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hidden="1"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hidden="1"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hidden="1"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hidden="1"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hidden="1"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hidden="1"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hidden="1"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hidden="1"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hidden="1"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hidden="1"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hidden="1"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hidden="1"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hidden="1"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hidden="1"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hidden="1"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hidden="1"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hidden="1"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hidden="1"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hidden="1"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hidden="1"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hidden="1"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hidden="1"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hidden="1"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hidden="1"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hidden="1"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hidden="1"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hidden="1"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hidden="1"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hidden="1"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hidden="1"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hidden="1"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hidden="1"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hidden="1"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hidden="1"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hidden="1"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hidden="1"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hidden="1"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hidden="1"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hidden="1"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hidden="1"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hidden="1"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hidden="1"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hidden="1"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hidden="1"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hidden="1"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hidden="1"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hidden="1"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hidden="1"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hidden="1"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hidden="1"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hidden="1"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hidden="1"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hidden="1"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hidden="1"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hidden="1"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hidden="1"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hidden="1"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hidden="1"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hidden="1"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hidden="1"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hidden="1"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hidden="1"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hidden="1"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hidden="1"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hidden="1"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hidden="1"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hidden="1"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hidden="1"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hidden="1"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hidden="1"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hidden="1"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hidden="1"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hidden="1"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hidden="1"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hidden="1"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hidden="1"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hidden="1"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hidden="1"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hidden="1"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hidden="1"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hidden="1"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hidden="1"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hidden="1"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hidden="1"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hidden="1"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hidden="1"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hidden="1"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hidden="1"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hidden="1"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hidden="1"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hidden="1"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hidden="1"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hidden="1"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hidden="1"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hidden="1"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hidden="1"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hidden="1"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hidden="1"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hidden="1"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hidden="1"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hidden="1"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hidden="1"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hidden="1"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hidden="1"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hidden="1"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hidden="1"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hidden="1"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hidden="1"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hidden="1"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hidden="1"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hidden="1"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hidden="1"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hidden="1"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hidden="1"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hidden="1"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hidden="1"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hidden="1"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hidden="1"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hidden="1"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hidden="1"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hidden="1"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hidden="1"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hidden="1"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hidden="1"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hidden="1"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hidden="1"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hidden="1"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hidden="1"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hidden="1"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hidden="1"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hidden="1"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hidden="1"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hidden="1"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hidden="1"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hidden="1"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hidden="1"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hidden="1"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hidden="1"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hidden="1"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hidden="1"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hidden="1"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hidden="1"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hidden="1"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hidden="1"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hidden="1"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hidden="1"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hidden="1"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hidden="1"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hidden="1"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hidden="1"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hidden="1"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hidden="1"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hidden="1"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hidden="1"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hidden="1"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hidden="1"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hidden="1"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hidden="1"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hidden="1"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hidden="1"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hidden="1"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hidden="1"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hidden="1"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hidden="1"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hidden="1"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hidden="1"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hidden="1"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hidden="1"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hidden="1"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hidden="1"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hidden="1"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hidden="1"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hidden="1"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hidden="1"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hidden="1"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hidden="1"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hidden="1"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hidden="1"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hidden="1"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hidden="1"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hidden="1"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hidden="1"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hidden="1"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hidden="1"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hidden="1"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hidden="1"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hidden="1"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hidden="1"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hidden="1"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hidden="1"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hidden="1"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hidden="1"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hidden="1"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hidden="1"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hidden="1"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hidden="1"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hidden="1"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hidden="1"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hidden="1"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hidden="1"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hidden="1"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hidden="1"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hidden="1"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hidden="1"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hidden="1"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hidden="1"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hidden="1"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hidden="1"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hidden="1"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hidden="1"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hidden="1"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hidden="1"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hidden="1"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hidden="1"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hidden="1"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hidden="1"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hidden="1"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hidden="1"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hidden="1"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hidden="1"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hidden="1"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hidden="1"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hidden="1"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hidden="1"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hidden="1"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hidden="1"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hidden="1"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hidden="1"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hidden="1"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hidden="1"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hidden="1"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hidden="1"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hidden="1"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hidden="1"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hidden="1"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hidden="1"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hidden="1"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hidden="1"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hidden="1"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hidden="1"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hidden="1"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hidden="1"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hidden="1"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hidden="1"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hidden="1"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hidden="1"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hidden="1"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hidden="1"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hidden="1"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hidden="1"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hidden="1"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hidden="1"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hidden="1"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hidden="1"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hidden="1"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hidden="1"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hidden="1"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hidden="1"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hidden="1"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hidden="1"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hidden="1"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hidden="1"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hidden="1"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hidden="1"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hidden="1"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hidden="1"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hidden="1"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hidden="1"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hidden="1"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hidden="1"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hidden="1"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hidden="1"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hidden="1"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hidden="1"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hidden="1"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hidden="1"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hidden="1"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hidden="1"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hidden="1"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hidden="1"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hidden="1"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hidden="1"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hidden="1"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hidden="1"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hidden="1"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hidden="1"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hidden="1"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hidden="1"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hidden="1"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hidden="1"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hidden="1"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hidden="1"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hidden="1"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hidden="1"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hidden="1"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hidden="1"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hidden="1"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hidden="1"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hidden="1"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hidden="1"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hidden="1"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hidden="1"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hidden="1"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hidden="1"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hidden="1"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hidden="1"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hidden="1"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hidden="1"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hidden="1"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hidden="1"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hidden="1"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hidden="1"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hidden="1"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hidden="1"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hidden="1"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hidden="1"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hidden="1"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hidden="1"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hidden="1"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hidden="1"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hidden="1"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hidden="1"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hidden="1"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hidden="1"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hidden="1"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hidden="1"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hidden="1"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hidden="1"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hidden="1"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hidden="1"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hidden="1"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hidden="1"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hidden="1"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hidden="1"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hidden="1"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hidden="1"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hidden="1"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hidden="1"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hidden="1"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hidden="1"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hidden="1"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hidden="1"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hidden="1"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hidden="1"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hidden="1"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hidden="1"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hidden="1"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hidden="1"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hidden="1"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hidden="1"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hidden="1"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hidden="1"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hidden="1"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hidden="1"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hidden="1"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hidden="1"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hidden="1"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hidden="1"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hidden="1"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hidden="1"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hidden="1"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hidden="1"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hidden="1"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hidden="1"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hidden="1"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hidden="1"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hidden="1"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hidden="1"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hidden="1"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hidden="1"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hidden="1"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hidden="1"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hidden="1"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hidden="1"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hidden="1"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hidden="1"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hidden="1"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hidden="1"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hidden="1"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hidden="1"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hidden="1"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hidden="1"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hidden="1"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hidden="1"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hidden="1"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hidden="1"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hidden="1"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hidden="1"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hidden="1"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hidden="1"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hidden="1"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hidden="1"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hidden="1"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hidden="1"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hidden="1"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hidden="1"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hidden="1"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hidden="1"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hidden="1"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hidden="1"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hidden="1"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hidden="1"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hidden="1"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hidden="1"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hidden="1"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hidden="1"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hidden="1"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hidden="1"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hidden="1"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hidden="1"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hidden="1"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hidden="1"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hidden="1"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hidden="1"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hidden="1"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hidden="1"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hidden="1"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hidden="1"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hidden="1"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hidden="1"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hidden="1"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hidden="1"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hidden="1"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hidden="1"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hidden="1"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hidden="1"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hidden="1"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hidden="1"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hidden="1"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hidden="1"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hidden="1"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hidden="1"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hidden="1"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hidden="1"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hidden="1"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hidden="1"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hidden="1"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hidden="1"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hidden="1"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hidden="1"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hidden="1"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hidden="1"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hidden="1"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hidden="1"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hidden="1"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hidden="1"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hidden="1"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hidden="1"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hidden="1"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hidden="1"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hidden="1"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hidden="1"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hidden="1"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hidden="1"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hidden="1"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hidden="1"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hidden="1"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hidden="1"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hidden="1"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hidden="1"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hidden="1"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hidden="1"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hidden="1"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hidden="1"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hidden="1"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hidden="1"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hidden="1"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hidden="1"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hidden="1"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hidden="1"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hidden="1"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hidden="1"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hidden="1"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hidden="1"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hidden="1"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hidden="1"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hidden="1"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hidden="1"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hidden="1"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hidden="1"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hidden="1"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hidden="1"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hidden="1"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hidden="1"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hidden="1"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hidden="1"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hidden="1"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hidden="1"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hidden="1"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hidden="1"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hidden="1"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hidden="1"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hidden="1"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hidden="1"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hidden="1"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hidden="1"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hidden="1"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hidden="1"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hidden="1"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hidden="1"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hidden="1"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hidden="1"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hidden="1"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hidden="1"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hidden="1"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hidden="1"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hidden="1"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hidden="1"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hidden="1"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hidden="1"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hidden="1"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hidden="1"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hidden="1"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hidden="1"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hidden="1"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hidden="1"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hidden="1"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hidden="1"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hidden="1"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hidden="1"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hidden="1"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hidden="1"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hidden="1"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hidden="1"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hidden="1"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hidden="1"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hidden="1"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4">
    <mergeCell ref="B2:I2"/>
    <mergeCell ref="B3:I3"/>
    <mergeCell ref="B4:I4"/>
    <mergeCell ref="C7:J9"/>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85"/>
  <sheetViews>
    <sheetView showGridLines="0" zoomScale="87" zoomScaleNormal="87" zoomScalePageLayoutView="87" workbookViewId="0">
      <pane ySplit="7" topLeftCell="A8" activePane="bottomLeft" state="frozen"/>
      <selection pane="bottomLeft" activeCell="E14" sqref="E14:K14"/>
    </sheetView>
  </sheetViews>
  <sheetFormatPr baseColWidth="10" defaultColWidth="0" defaultRowHeight="15" customHeight="1" zeroHeight="1" x14ac:dyDescent="0.2"/>
  <cols>
    <col min="1" max="1" width="11.5" customWidth="1"/>
    <col min="2" max="2" width="15.625" customWidth="1"/>
    <col min="3" max="3" width="17.625" customWidth="1"/>
    <col min="4" max="4" width="28.625" hidden="1" customWidth="1"/>
    <col min="5" max="5" width="6.875" customWidth="1"/>
    <col min="6" max="6" width="12" customWidth="1"/>
    <col min="7" max="10" width="10" customWidth="1"/>
    <col min="11" max="11" width="25.625" customWidth="1"/>
    <col min="12" max="13" width="10" customWidth="1"/>
    <col min="14" max="26" width="9.375" hidden="1" customWidth="1"/>
    <col min="27" max="16384" width="12.625" hidden="1"/>
  </cols>
  <sheetData>
    <row r="1" spans="1:26" x14ac:dyDescent="0.25">
      <c r="A1" s="1"/>
      <c r="B1" s="1"/>
      <c r="C1" s="1"/>
      <c r="D1" s="1"/>
      <c r="E1" s="1"/>
      <c r="F1" s="1"/>
      <c r="G1" s="1"/>
      <c r="H1" s="1"/>
      <c r="I1" s="1"/>
      <c r="J1" s="1"/>
      <c r="K1" s="1"/>
      <c r="L1" s="1"/>
      <c r="M1" s="1"/>
      <c r="N1" s="4"/>
      <c r="O1" s="4"/>
      <c r="P1" s="4"/>
      <c r="Q1" s="4"/>
      <c r="R1" s="4"/>
      <c r="S1" s="4"/>
      <c r="T1" s="4"/>
      <c r="U1" s="4"/>
      <c r="V1" s="4"/>
      <c r="W1" s="4"/>
      <c r="X1" s="4"/>
      <c r="Y1" s="4"/>
      <c r="Z1" s="4"/>
    </row>
    <row r="2" spans="1:26" x14ac:dyDescent="0.25">
      <c r="A2" s="1"/>
      <c r="B2" s="1"/>
      <c r="C2" s="1"/>
      <c r="D2" s="1"/>
      <c r="E2" s="1"/>
      <c r="F2" s="1"/>
      <c r="G2" s="1"/>
      <c r="H2" s="1"/>
      <c r="I2" s="1"/>
      <c r="J2" s="1"/>
      <c r="K2" s="442" t="s">
        <v>0</v>
      </c>
      <c r="L2" s="443" t="s">
        <v>1</v>
      </c>
      <c r="M2" s="1"/>
      <c r="N2" s="4"/>
      <c r="O2" s="4"/>
      <c r="P2" s="4"/>
      <c r="Q2" s="4"/>
      <c r="R2" s="4"/>
      <c r="S2" s="4"/>
      <c r="T2" s="4"/>
      <c r="U2" s="4"/>
      <c r="V2" s="4"/>
      <c r="W2" s="4"/>
      <c r="X2" s="4"/>
      <c r="Y2" s="4"/>
      <c r="Z2" s="4"/>
    </row>
    <row r="3" spans="1:26" x14ac:dyDescent="0.25">
      <c r="A3" s="1"/>
      <c r="B3" s="7"/>
      <c r="C3" s="7"/>
      <c r="D3" s="7"/>
      <c r="E3" s="7"/>
      <c r="F3" s="7"/>
      <c r="G3" s="7"/>
      <c r="H3" s="7"/>
      <c r="I3" s="7"/>
      <c r="J3" s="8"/>
      <c r="K3" s="444" t="s">
        <v>2</v>
      </c>
      <c r="L3" s="445">
        <v>7</v>
      </c>
      <c r="M3" s="1"/>
      <c r="N3" s="4"/>
      <c r="O3" s="4"/>
      <c r="P3" s="4"/>
      <c r="Q3" s="4"/>
      <c r="R3" s="4"/>
      <c r="S3" s="4"/>
      <c r="T3" s="4"/>
      <c r="U3" s="4"/>
      <c r="V3" s="4"/>
      <c r="W3" s="4"/>
      <c r="X3" s="4"/>
      <c r="Y3" s="4"/>
      <c r="Z3" s="4"/>
    </row>
    <row r="4" spans="1:26" x14ac:dyDescent="0.25">
      <c r="A4" s="1"/>
      <c r="B4" s="7"/>
      <c r="C4" s="7"/>
      <c r="D4" s="7"/>
      <c r="E4" s="7"/>
      <c r="F4" s="7"/>
      <c r="G4" s="7"/>
      <c r="H4" s="7"/>
      <c r="I4" s="7"/>
      <c r="J4" s="8"/>
      <c r="K4" s="442" t="s">
        <v>3</v>
      </c>
      <c r="L4" s="446">
        <v>44250</v>
      </c>
      <c r="M4" s="1"/>
      <c r="N4" s="4"/>
      <c r="O4" s="4"/>
      <c r="P4" s="4"/>
      <c r="Q4" s="4"/>
      <c r="R4" s="4"/>
      <c r="S4" s="4"/>
      <c r="T4" s="4"/>
      <c r="U4" s="4"/>
      <c r="V4" s="4"/>
      <c r="W4" s="4"/>
      <c r="X4" s="4"/>
      <c r="Y4" s="4"/>
      <c r="Z4" s="4"/>
    </row>
    <row r="5" spans="1:26" x14ac:dyDescent="0.25">
      <c r="A5" s="1"/>
      <c r="B5" s="7"/>
      <c r="C5" s="7"/>
      <c r="D5" s="7"/>
      <c r="E5" s="7"/>
      <c r="F5" s="7"/>
      <c r="G5" s="7"/>
      <c r="H5" s="7"/>
      <c r="I5" s="7"/>
      <c r="J5" s="8"/>
      <c r="K5" s="442" t="s">
        <v>4</v>
      </c>
      <c r="L5" s="443" t="s">
        <v>7</v>
      </c>
      <c r="M5" s="1"/>
      <c r="N5" s="4"/>
      <c r="O5" s="4"/>
      <c r="P5" s="4"/>
      <c r="Q5" s="4"/>
      <c r="R5" s="4"/>
      <c r="S5" s="4"/>
      <c r="T5" s="4"/>
      <c r="U5" s="4"/>
      <c r="V5" s="4"/>
      <c r="W5" s="4"/>
      <c r="X5" s="4"/>
      <c r="Y5" s="4"/>
      <c r="Z5" s="4"/>
    </row>
    <row r="6" spans="1:26" x14ac:dyDescent="0.25">
      <c r="A6" s="1"/>
      <c r="B6" s="1"/>
      <c r="C6" s="1"/>
      <c r="D6" s="1"/>
      <c r="E6" s="1"/>
      <c r="F6" s="1"/>
      <c r="G6" s="1"/>
      <c r="H6" s="1"/>
      <c r="I6" s="1"/>
      <c r="J6" s="1"/>
      <c r="K6" s="1"/>
      <c r="L6" s="1"/>
      <c r="M6" s="1"/>
      <c r="N6" s="4"/>
      <c r="O6" s="4"/>
      <c r="P6" s="4"/>
      <c r="Q6" s="4"/>
      <c r="R6" s="4"/>
      <c r="S6" s="4"/>
      <c r="T6" s="4"/>
      <c r="U6" s="4"/>
      <c r="V6" s="4"/>
      <c r="W6" s="4"/>
      <c r="X6" s="4"/>
      <c r="Y6" s="4"/>
      <c r="Z6" s="4"/>
    </row>
    <row r="7" spans="1:26" ht="30.75" customHeight="1" x14ac:dyDescent="0.25">
      <c r="A7" s="1"/>
      <c r="B7" s="12"/>
      <c r="C7" s="12"/>
      <c r="D7" s="12"/>
      <c r="E7" s="13"/>
      <c r="F7" s="13"/>
      <c r="G7" s="13"/>
      <c r="H7" s="13"/>
      <c r="I7" s="13"/>
      <c r="J7" s="13"/>
      <c r="K7" s="13"/>
      <c r="L7" s="1"/>
      <c r="M7" s="1"/>
      <c r="N7" s="4"/>
      <c r="O7" s="4"/>
      <c r="P7" s="4"/>
      <c r="Q7" s="4"/>
      <c r="R7" s="4"/>
      <c r="S7" s="4"/>
      <c r="T7" s="4"/>
      <c r="U7" s="4"/>
      <c r="V7" s="4"/>
      <c r="W7" s="4"/>
      <c r="X7" s="4"/>
      <c r="Y7" s="4"/>
      <c r="Z7" s="4"/>
    </row>
    <row r="8" spans="1:26" ht="34.5" customHeight="1" x14ac:dyDescent="0.25">
      <c r="A8" s="14"/>
      <c r="B8" s="15"/>
      <c r="C8" s="15"/>
      <c r="D8" s="15"/>
      <c r="E8" s="17"/>
      <c r="F8" s="17"/>
      <c r="G8" s="17"/>
      <c r="H8" s="17"/>
      <c r="I8" s="17"/>
      <c r="J8" s="17"/>
      <c r="K8" s="17"/>
      <c r="L8" s="14"/>
      <c r="M8" s="14"/>
      <c r="N8" s="14"/>
      <c r="O8" s="14"/>
      <c r="P8" s="14"/>
      <c r="Q8" s="14"/>
      <c r="R8" s="14"/>
      <c r="S8" s="14"/>
      <c r="T8" s="14"/>
      <c r="U8" s="14"/>
      <c r="V8" s="14"/>
      <c r="W8" s="14"/>
      <c r="X8" s="14"/>
      <c r="Y8" s="14"/>
      <c r="Z8" s="14"/>
    </row>
    <row r="9" spans="1:26" ht="108" customHeight="1" x14ac:dyDescent="0.3">
      <c r="A9" s="19"/>
      <c r="B9" s="602" t="s">
        <v>10</v>
      </c>
      <c r="C9" s="600"/>
      <c r="D9" s="20"/>
      <c r="E9" s="623" t="s">
        <v>11</v>
      </c>
      <c r="F9" s="599"/>
      <c r="G9" s="599"/>
      <c r="H9" s="599"/>
      <c r="I9" s="599"/>
      <c r="J9" s="599"/>
      <c r="K9" s="600"/>
      <c r="L9" s="19"/>
      <c r="M9" s="19"/>
      <c r="N9" s="19"/>
      <c r="O9" s="19"/>
      <c r="P9" s="19"/>
      <c r="Q9" s="19"/>
      <c r="R9" s="19"/>
      <c r="S9" s="19"/>
      <c r="T9" s="19"/>
      <c r="U9" s="19"/>
      <c r="V9" s="19"/>
      <c r="W9" s="19"/>
      <c r="X9" s="19"/>
      <c r="Y9" s="19"/>
      <c r="Z9" s="19"/>
    </row>
    <row r="10" spans="1:26" ht="33.75" customHeight="1" x14ac:dyDescent="0.3">
      <c r="A10" s="19"/>
      <c r="B10" s="615" t="s">
        <v>13</v>
      </c>
      <c r="C10" s="599"/>
      <c r="D10" s="599"/>
      <c r="E10" s="599"/>
      <c r="F10" s="599"/>
      <c r="G10" s="599"/>
      <c r="H10" s="599"/>
      <c r="I10" s="599"/>
      <c r="J10" s="599"/>
      <c r="K10" s="600"/>
      <c r="L10" s="19"/>
      <c r="M10" s="19"/>
      <c r="N10" s="19"/>
      <c r="O10" s="19"/>
      <c r="P10" s="19"/>
      <c r="Q10" s="19"/>
      <c r="R10" s="19"/>
      <c r="S10" s="19"/>
      <c r="T10" s="19"/>
      <c r="U10" s="19"/>
      <c r="V10" s="19"/>
      <c r="W10" s="19"/>
      <c r="X10" s="19"/>
      <c r="Y10" s="19"/>
      <c r="Z10" s="19"/>
    </row>
    <row r="11" spans="1:26" ht="34.5" customHeight="1" x14ac:dyDescent="0.3">
      <c r="A11" s="19"/>
      <c r="B11" s="615" t="s">
        <v>12</v>
      </c>
      <c r="C11" s="600"/>
      <c r="D11" s="21"/>
      <c r="E11" s="598" t="s">
        <v>1127</v>
      </c>
      <c r="F11" s="599"/>
      <c r="G11" s="599"/>
      <c r="H11" s="599"/>
      <c r="I11" s="599"/>
      <c r="J11" s="599"/>
      <c r="K11" s="600"/>
      <c r="L11" s="19"/>
      <c r="M11" s="19"/>
      <c r="N11" s="23">
        <v>12</v>
      </c>
      <c r="O11" s="19"/>
      <c r="P11" s="19"/>
      <c r="Q11" s="19"/>
      <c r="R11" s="19"/>
      <c r="S11" s="19"/>
      <c r="T11" s="19"/>
      <c r="U11" s="19"/>
      <c r="V11" s="19"/>
      <c r="W11" s="19"/>
      <c r="X11" s="19"/>
      <c r="Y11" s="19"/>
      <c r="Z11" s="19"/>
    </row>
    <row r="12" spans="1:26" ht="27" customHeight="1" x14ac:dyDescent="0.3">
      <c r="A12" s="19"/>
      <c r="B12" s="602" t="s">
        <v>14</v>
      </c>
      <c r="C12" s="600"/>
      <c r="D12" s="25"/>
      <c r="E12" s="601" t="s">
        <v>17</v>
      </c>
      <c r="F12" s="599"/>
      <c r="G12" s="599"/>
      <c r="H12" s="599"/>
      <c r="I12" s="599"/>
      <c r="J12" s="599"/>
      <c r="K12" s="600"/>
      <c r="L12" s="19"/>
      <c r="M12" s="19"/>
      <c r="N12" s="23">
        <v>36</v>
      </c>
      <c r="O12" s="19"/>
      <c r="P12" s="19"/>
      <c r="Q12" s="19"/>
      <c r="R12" s="19"/>
      <c r="S12" s="19"/>
      <c r="T12" s="19"/>
      <c r="U12" s="19"/>
      <c r="V12" s="19"/>
      <c r="W12" s="19"/>
      <c r="X12" s="19"/>
      <c r="Y12" s="19"/>
      <c r="Z12" s="19"/>
    </row>
    <row r="13" spans="1:26" ht="25.5" customHeight="1" x14ac:dyDescent="0.3">
      <c r="A13" s="19"/>
      <c r="B13" s="615" t="s">
        <v>8</v>
      </c>
      <c r="C13" s="600"/>
      <c r="D13" s="21"/>
      <c r="E13" s="598" t="s">
        <v>1090</v>
      </c>
      <c r="F13" s="599"/>
      <c r="G13" s="599"/>
      <c r="H13" s="599"/>
      <c r="I13" s="599"/>
      <c r="J13" s="599"/>
      <c r="K13" s="600"/>
      <c r="L13" s="26" t="str">
        <f>VLOOKUP(E13,BD_Ref!$A$58:$B$80,2,0)</f>
        <v>GSI</v>
      </c>
      <c r="M13" s="19"/>
      <c r="N13" s="19"/>
      <c r="O13" s="19"/>
      <c r="P13" s="19"/>
      <c r="Q13" s="19"/>
      <c r="R13" s="19"/>
      <c r="S13" s="19"/>
      <c r="T13" s="19"/>
      <c r="U13" s="19"/>
      <c r="V13" s="19"/>
      <c r="W13" s="19"/>
      <c r="X13" s="19"/>
      <c r="Y13" s="19"/>
      <c r="Z13" s="19"/>
    </row>
    <row r="14" spans="1:26" ht="27.75" customHeight="1" x14ac:dyDescent="0.3">
      <c r="A14" s="19"/>
      <c r="B14" s="615" t="s">
        <v>23</v>
      </c>
      <c r="C14" s="600"/>
      <c r="D14" s="21"/>
      <c r="E14" s="624" t="s">
        <v>1074</v>
      </c>
      <c r="F14" s="599"/>
      <c r="G14" s="599"/>
      <c r="H14" s="599"/>
      <c r="I14" s="599"/>
      <c r="J14" s="599"/>
      <c r="K14" s="600"/>
      <c r="L14" s="19"/>
      <c r="M14" s="19"/>
      <c r="N14" s="19"/>
      <c r="O14" s="19"/>
      <c r="P14" s="19"/>
      <c r="Q14" s="19"/>
      <c r="R14" s="19"/>
      <c r="S14" s="19"/>
      <c r="T14" s="19"/>
      <c r="U14" s="19"/>
      <c r="V14" s="19"/>
      <c r="W14" s="19"/>
      <c r="X14" s="19"/>
      <c r="Y14" s="19"/>
      <c r="Z14" s="19"/>
    </row>
    <row r="15" spans="1:26" ht="27.75" customHeight="1" x14ac:dyDescent="0.3">
      <c r="A15" s="19"/>
      <c r="B15" s="602" t="s">
        <v>9</v>
      </c>
      <c r="C15" s="600"/>
      <c r="D15" s="25"/>
      <c r="E15" s="601" t="s">
        <v>1041</v>
      </c>
      <c r="F15" s="599"/>
      <c r="G15" s="599"/>
      <c r="H15" s="599"/>
      <c r="I15" s="599"/>
      <c r="J15" s="599"/>
      <c r="K15" s="600"/>
      <c r="L15" s="19"/>
      <c r="M15" s="19"/>
      <c r="N15" s="19"/>
      <c r="O15" s="19"/>
      <c r="P15" s="19"/>
      <c r="Q15" s="19"/>
      <c r="R15" s="19"/>
      <c r="S15" s="19"/>
      <c r="T15" s="19"/>
      <c r="U15" s="19"/>
      <c r="V15" s="19"/>
      <c r="W15" s="19"/>
      <c r="X15" s="19"/>
      <c r="Y15" s="19"/>
      <c r="Z15" s="19"/>
    </row>
    <row r="16" spans="1:26" ht="25.5" customHeight="1" x14ac:dyDescent="0.3">
      <c r="A16" s="19"/>
      <c r="B16" s="603" t="s">
        <v>25</v>
      </c>
      <c r="C16" s="604"/>
      <c r="D16" s="27"/>
      <c r="E16" s="598" t="s">
        <v>27</v>
      </c>
      <c r="F16" s="599"/>
      <c r="G16" s="599"/>
      <c r="H16" s="599"/>
      <c r="I16" s="599"/>
      <c r="J16" s="599"/>
      <c r="K16" s="600"/>
      <c r="L16" s="19"/>
      <c r="M16" s="19"/>
      <c r="N16" s="19"/>
      <c r="O16" s="19"/>
      <c r="P16" s="19"/>
      <c r="Q16" s="19"/>
      <c r="R16" s="19"/>
      <c r="S16" s="19"/>
      <c r="T16" s="19"/>
      <c r="U16" s="19"/>
      <c r="V16" s="19"/>
      <c r="W16" s="19"/>
      <c r="X16" s="19"/>
      <c r="Y16" s="19"/>
      <c r="Z16" s="19"/>
    </row>
    <row r="17" spans="1:26" ht="25.5" customHeight="1" x14ac:dyDescent="0.3">
      <c r="A17" s="19"/>
      <c r="B17" s="605"/>
      <c r="C17" s="606"/>
      <c r="D17" s="28"/>
      <c r="E17" s="598" t="s">
        <v>28</v>
      </c>
      <c r="F17" s="599"/>
      <c r="G17" s="599"/>
      <c r="H17" s="599"/>
      <c r="I17" s="599"/>
      <c r="J17" s="599"/>
      <c r="K17" s="600"/>
      <c r="L17" s="19"/>
      <c r="M17" s="19"/>
      <c r="N17" s="19"/>
      <c r="O17" s="19"/>
      <c r="P17" s="19"/>
      <c r="Q17" s="19"/>
      <c r="R17" s="19"/>
      <c r="S17" s="19"/>
      <c r="T17" s="19"/>
      <c r="U17" s="19"/>
      <c r="V17" s="19"/>
      <c r="W17" s="19"/>
      <c r="X17" s="19"/>
      <c r="Y17" s="19"/>
      <c r="Z17" s="19"/>
    </row>
    <row r="18" spans="1:26" ht="25.5" customHeight="1" x14ac:dyDescent="0.3">
      <c r="A18" s="19"/>
      <c r="B18" s="613"/>
      <c r="C18" s="614"/>
      <c r="D18" s="28"/>
      <c r="E18" s="598" t="s">
        <v>32</v>
      </c>
      <c r="F18" s="599"/>
      <c r="G18" s="599"/>
      <c r="H18" s="599"/>
      <c r="I18" s="599"/>
      <c r="J18" s="599"/>
      <c r="K18" s="600"/>
      <c r="L18" s="19"/>
      <c r="M18" s="19"/>
      <c r="N18" s="19"/>
      <c r="O18" s="19"/>
      <c r="P18" s="19"/>
      <c r="Q18" s="19"/>
      <c r="R18" s="19"/>
      <c r="S18" s="19"/>
      <c r="T18" s="19"/>
      <c r="U18" s="19"/>
      <c r="V18" s="19"/>
      <c r="W18" s="19"/>
      <c r="X18" s="19"/>
      <c r="Y18" s="19"/>
      <c r="Z18" s="19"/>
    </row>
    <row r="19" spans="1:26" ht="21.75" customHeight="1" x14ac:dyDescent="0.3">
      <c r="A19" s="19"/>
      <c r="B19" s="621" t="s">
        <v>33</v>
      </c>
      <c r="C19" s="611" t="s">
        <v>34</v>
      </c>
      <c r="D19" s="31" t="str">
        <f>IFERROR(VLOOKUP(C19,BD_Ref!$A$6:$B$17,2,0),"")</f>
        <v>FACTOR10</v>
      </c>
      <c r="E19" s="603" t="s">
        <v>37</v>
      </c>
      <c r="F19" s="604"/>
      <c r="G19" s="625" t="s">
        <v>39</v>
      </c>
      <c r="H19" s="599"/>
      <c r="I19" s="599"/>
      <c r="J19" s="599"/>
      <c r="K19" s="600"/>
      <c r="L19" s="19"/>
      <c r="M19" s="19"/>
      <c r="N19" s="19"/>
      <c r="O19" s="19"/>
      <c r="P19" s="19"/>
      <c r="Q19" s="19"/>
      <c r="R19" s="19"/>
      <c r="S19" s="19"/>
      <c r="T19" s="19"/>
      <c r="U19" s="19"/>
      <c r="V19" s="19"/>
      <c r="W19" s="19"/>
      <c r="X19" s="19"/>
      <c r="Y19" s="19"/>
      <c r="Z19" s="19"/>
    </row>
    <row r="20" spans="1:26" ht="21.75" customHeight="1" x14ac:dyDescent="0.3">
      <c r="A20" s="19"/>
      <c r="B20" s="622"/>
      <c r="C20" s="612"/>
      <c r="D20" s="31"/>
      <c r="E20" s="605"/>
      <c r="F20" s="606"/>
      <c r="G20" s="625" t="s">
        <v>41</v>
      </c>
      <c r="H20" s="599"/>
      <c r="I20" s="599"/>
      <c r="J20" s="599"/>
      <c r="K20" s="600"/>
      <c r="L20" s="19"/>
      <c r="M20" s="19"/>
      <c r="N20" s="19"/>
      <c r="O20" s="19"/>
      <c r="P20" s="19"/>
      <c r="Q20" s="19"/>
      <c r="R20" s="19"/>
      <c r="S20" s="19"/>
      <c r="T20" s="19"/>
      <c r="U20" s="19"/>
      <c r="V20" s="19"/>
      <c r="W20" s="19"/>
      <c r="X20" s="19"/>
      <c r="Y20" s="19"/>
      <c r="Z20" s="19"/>
    </row>
    <row r="21" spans="1:26" ht="37.5" customHeight="1" x14ac:dyDescent="0.3">
      <c r="A21" s="19"/>
      <c r="B21" s="622"/>
      <c r="C21" s="396" t="s">
        <v>44</v>
      </c>
      <c r="D21" s="31" t="str">
        <f>IFERROR(VLOOKUP(C21,BD_Ref!$A$6:$B$17,2,0),"")</f>
        <v>FACTOR9</v>
      </c>
      <c r="E21" s="603" t="s">
        <v>37</v>
      </c>
      <c r="F21" s="604"/>
      <c r="G21" s="625" t="s">
        <v>45</v>
      </c>
      <c r="H21" s="599"/>
      <c r="I21" s="599"/>
      <c r="J21" s="599"/>
      <c r="K21" s="600"/>
      <c r="L21" s="19"/>
      <c r="M21" s="19"/>
      <c r="N21" s="19"/>
      <c r="O21" s="19"/>
      <c r="P21" s="19"/>
      <c r="Q21" s="19"/>
      <c r="R21" s="19"/>
      <c r="S21" s="19"/>
      <c r="T21" s="19"/>
      <c r="U21" s="19"/>
      <c r="V21" s="19"/>
      <c r="W21" s="19"/>
      <c r="X21" s="19"/>
      <c r="Y21" s="19"/>
      <c r="Z21" s="19"/>
    </row>
    <row r="22" spans="1:26" ht="42.75" customHeight="1" x14ac:dyDescent="0.3">
      <c r="A22" s="19"/>
      <c r="B22" s="602" t="s">
        <v>46</v>
      </c>
      <c r="C22" s="600"/>
      <c r="D22" s="25"/>
      <c r="E22" s="616" t="s">
        <v>47</v>
      </c>
      <c r="F22" s="599"/>
      <c r="G22" s="599"/>
      <c r="H22" s="599"/>
      <c r="I22" s="599"/>
      <c r="J22" s="599"/>
      <c r="K22" s="600"/>
      <c r="L22" s="19"/>
      <c r="M22" s="19"/>
      <c r="N22" s="19"/>
      <c r="O22" s="19"/>
      <c r="P22" s="19"/>
      <c r="Q22" s="19"/>
      <c r="R22" s="19"/>
      <c r="S22" s="19"/>
      <c r="T22" s="19"/>
      <c r="U22" s="19"/>
      <c r="V22" s="19"/>
      <c r="W22" s="19"/>
      <c r="X22" s="19"/>
      <c r="Y22" s="19"/>
      <c r="Z22" s="19"/>
    </row>
    <row r="23" spans="1:26" ht="48" customHeight="1" x14ac:dyDescent="0.3">
      <c r="A23" s="19"/>
      <c r="B23" s="602" t="s">
        <v>48</v>
      </c>
      <c r="C23" s="600"/>
      <c r="D23" s="33"/>
      <c r="E23" s="620" t="s">
        <v>1039</v>
      </c>
      <c r="F23" s="599"/>
      <c r="G23" s="599"/>
      <c r="H23" s="599"/>
      <c r="I23" s="599"/>
      <c r="J23" s="599"/>
      <c r="K23" s="600"/>
      <c r="L23" s="19"/>
      <c r="M23" s="19"/>
      <c r="N23" s="19"/>
      <c r="O23" s="19"/>
      <c r="P23" s="19"/>
      <c r="Q23" s="19"/>
      <c r="R23" s="19"/>
      <c r="S23" s="19"/>
      <c r="T23" s="19"/>
      <c r="U23" s="19"/>
      <c r="V23" s="19"/>
      <c r="W23" s="19"/>
      <c r="X23" s="19"/>
      <c r="Y23" s="19"/>
      <c r="Z23" s="19"/>
    </row>
    <row r="24" spans="1:26" ht="36.75" customHeight="1" x14ac:dyDescent="0.3">
      <c r="A24" s="19"/>
      <c r="B24" s="603" t="s">
        <v>49</v>
      </c>
      <c r="C24" s="604"/>
      <c r="D24" s="33"/>
      <c r="E24" s="620" t="s">
        <v>50</v>
      </c>
      <c r="F24" s="599"/>
      <c r="G24" s="599"/>
      <c r="H24" s="599"/>
      <c r="I24" s="599"/>
      <c r="J24" s="599"/>
      <c r="K24" s="600"/>
      <c r="L24" s="19"/>
      <c r="M24" s="19"/>
      <c r="N24" s="19"/>
      <c r="O24" s="19"/>
      <c r="P24" s="19"/>
      <c r="Q24" s="19"/>
      <c r="R24" s="19"/>
      <c r="S24" s="19"/>
      <c r="T24" s="19"/>
      <c r="U24" s="19"/>
      <c r="V24" s="19"/>
      <c r="W24" s="19"/>
      <c r="X24" s="19"/>
      <c r="Y24" s="19"/>
      <c r="Z24" s="19"/>
    </row>
    <row r="25" spans="1:26" ht="36.75" customHeight="1" x14ac:dyDescent="0.3">
      <c r="A25" s="19"/>
      <c r="B25" s="605"/>
      <c r="C25" s="606"/>
      <c r="D25" s="33"/>
      <c r="E25" s="620" t="s">
        <v>51</v>
      </c>
      <c r="F25" s="599"/>
      <c r="G25" s="599"/>
      <c r="H25" s="599"/>
      <c r="I25" s="599"/>
      <c r="J25" s="599"/>
      <c r="K25" s="600"/>
      <c r="L25" s="19"/>
      <c r="M25" s="19"/>
      <c r="N25" s="19"/>
      <c r="O25" s="19"/>
      <c r="P25" s="19"/>
      <c r="Q25" s="19"/>
      <c r="R25" s="19"/>
      <c r="S25" s="19"/>
      <c r="T25" s="19"/>
      <c r="U25" s="19"/>
      <c r="V25" s="19"/>
      <c r="W25" s="19"/>
      <c r="X25" s="19"/>
      <c r="Y25" s="19"/>
      <c r="Z25" s="19"/>
    </row>
    <row r="26" spans="1:26" ht="36.75" customHeight="1" x14ac:dyDescent="0.3">
      <c r="A26" s="19"/>
      <c r="B26" s="605"/>
      <c r="C26" s="606"/>
      <c r="D26" s="33"/>
      <c r="E26" s="620" t="s">
        <v>1089</v>
      </c>
      <c r="F26" s="599"/>
      <c r="G26" s="599"/>
      <c r="H26" s="599"/>
      <c r="I26" s="599"/>
      <c r="J26" s="599"/>
      <c r="K26" s="600"/>
      <c r="L26" s="19"/>
      <c r="M26" s="19"/>
      <c r="N26" s="19"/>
      <c r="O26" s="19"/>
      <c r="P26" s="19"/>
      <c r="Q26" s="19"/>
      <c r="R26" s="19"/>
      <c r="S26" s="19"/>
      <c r="T26" s="19"/>
      <c r="U26" s="19"/>
      <c r="V26" s="19"/>
      <c r="W26" s="19"/>
      <c r="X26" s="19"/>
      <c r="Y26" s="19"/>
      <c r="Z26" s="19"/>
    </row>
    <row r="27" spans="1:26" ht="22.5" customHeight="1" x14ac:dyDescent="0.3">
      <c r="A27" s="19"/>
      <c r="B27" s="607" t="s">
        <v>52</v>
      </c>
      <c r="C27" s="608"/>
      <c r="D27" s="33"/>
      <c r="E27" s="602" t="s">
        <v>53</v>
      </c>
      <c r="F27" s="599"/>
      <c r="G27" s="600"/>
      <c r="H27" s="615" t="s">
        <v>54</v>
      </c>
      <c r="I27" s="599"/>
      <c r="J27" s="599"/>
      <c r="K27" s="600"/>
      <c r="L27" s="19"/>
      <c r="M27" s="19"/>
      <c r="N27" s="19"/>
      <c r="O27" s="19"/>
      <c r="P27" s="19"/>
      <c r="Q27" s="19"/>
      <c r="R27" s="19"/>
      <c r="S27" s="19"/>
      <c r="T27" s="19"/>
      <c r="U27" s="19"/>
      <c r="V27" s="19"/>
      <c r="W27" s="19"/>
      <c r="X27" s="19"/>
      <c r="Y27" s="19"/>
      <c r="Z27" s="19"/>
    </row>
    <row r="28" spans="1:26" ht="195" customHeight="1" x14ac:dyDescent="0.25">
      <c r="A28" s="14"/>
      <c r="B28" s="609"/>
      <c r="C28" s="610"/>
      <c r="D28" s="34"/>
      <c r="E28" s="616" t="s">
        <v>360</v>
      </c>
      <c r="F28" s="617"/>
      <c r="G28" s="618"/>
      <c r="H28" s="619" t="s">
        <v>1095</v>
      </c>
      <c r="I28" s="617"/>
      <c r="J28" s="617"/>
      <c r="K28" s="618"/>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hidden="1"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hidden="1"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hidden="1"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hidden="1"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hidden="1"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hidden="1"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hidden="1"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hidden="1"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hidden="1"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hidden="1"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hidden="1"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hidden="1"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hidden="1"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hidden="1"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hidden="1"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hidden="1"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hidden="1"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hidden="1"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hidden="1"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hidden="1"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hidden="1"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hidden="1"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hidden="1"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hidden="1"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hidden="1"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hidden="1"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hidden="1"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hidden="1"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hidden="1"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hidden="1"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hidden="1"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hidden="1"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hidden="1"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hidden="1"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hidden="1"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hidden="1"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hidden="1"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hidden="1"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hidden="1"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hidden="1"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hidden="1"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hidden="1"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hidden="1"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hidden="1"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hidden="1"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hidden="1"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hidden="1"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hidden="1"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hidden="1"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hidden="1"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hidden="1"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hidden="1"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hidden="1"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hidden="1"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hidden="1"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hidden="1"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hidden="1"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hidden="1"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hidden="1"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hidden="1"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hidden="1"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hidden="1"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hidden="1"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hidden="1"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hidden="1"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hidden="1"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hidden="1"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hidden="1"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hidden="1"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hidden="1"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hidden="1"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hidden="1"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hidden="1"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hidden="1"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hidden="1"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hidden="1"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hidden="1"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hidden="1"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hidden="1"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hidden="1"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hidden="1"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hidden="1"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hidden="1"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hidden="1"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hidden="1"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hidden="1"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hidden="1"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hidden="1"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hidden="1"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hidden="1"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hidden="1"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hidden="1"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hidden="1"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hidden="1"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hidden="1"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hidden="1"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hidden="1"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hidden="1"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hidden="1"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hidden="1"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hidden="1"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hidden="1"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hidden="1"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hidden="1"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hidden="1"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hidden="1"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hidden="1"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hidden="1"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hidden="1"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hidden="1"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hidden="1"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hidden="1"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hidden="1"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hidden="1"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hidden="1"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hidden="1"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hidden="1"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hidden="1"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hidden="1"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hidden="1"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hidden="1"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hidden="1"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hidden="1"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hidden="1"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hidden="1"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hidden="1"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hidden="1"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hidden="1"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hidden="1"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hidden="1"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hidden="1"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hidden="1"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hidden="1"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hidden="1"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hidden="1"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hidden="1"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hidden="1"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hidden="1"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hidden="1"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hidden="1"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hidden="1"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hidden="1"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hidden="1"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hidden="1"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hidden="1"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hidden="1"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hidden="1"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hidden="1"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hidden="1"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hidden="1"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hidden="1"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hidden="1"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hidden="1"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hidden="1"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hidden="1"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hidden="1"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hidden="1"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hidden="1"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hidden="1"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hidden="1"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hidden="1"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hidden="1"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hidden="1"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hidden="1"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hidden="1"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hidden="1"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hidden="1"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hidden="1"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hidden="1"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hidden="1"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hidden="1"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hidden="1"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hidden="1"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hidden="1"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hidden="1"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hidden="1"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hidden="1"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hidden="1"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hidden="1"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hidden="1"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hidden="1"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hidden="1"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hidden="1"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hidden="1"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hidden="1"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hidden="1"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hidden="1"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hidden="1"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hidden="1"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hidden="1"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hidden="1"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hidden="1"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hidden="1"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hidden="1"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hidden="1"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hidden="1"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hidden="1"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hidden="1"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hidden="1"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hidden="1"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hidden="1"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hidden="1"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hidden="1"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hidden="1"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hidden="1"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hidden="1"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hidden="1"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hidden="1"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hidden="1"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hidden="1"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hidden="1"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hidden="1"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hidden="1"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hidden="1"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hidden="1"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hidden="1"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hidden="1"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hidden="1"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hidden="1"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hidden="1"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hidden="1"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hidden="1"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hidden="1"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hidden="1"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hidden="1"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hidden="1"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hidden="1"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hidden="1"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hidden="1"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hidden="1"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hidden="1"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hidden="1"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hidden="1"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hidden="1"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hidden="1"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hidden="1"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hidden="1"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hidden="1"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hidden="1"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hidden="1"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hidden="1"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hidden="1"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hidden="1"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hidden="1"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hidden="1"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hidden="1"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hidden="1"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hidden="1"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hidden="1"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hidden="1"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hidden="1"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hidden="1"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hidden="1"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hidden="1"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hidden="1"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hidden="1"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hidden="1"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hidden="1"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hidden="1"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hidden="1"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hidden="1"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hidden="1"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hidden="1"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hidden="1"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hidden="1"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hidden="1"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hidden="1"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hidden="1"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hidden="1"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hidden="1"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hidden="1"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hidden="1"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hidden="1"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hidden="1"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hidden="1"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hidden="1"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hidden="1"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hidden="1"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hidden="1"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hidden="1"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hidden="1"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hidden="1"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hidden="1"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hidden="1"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hidden="1"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hidden="1"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hidden="1"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hidden="1"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hidden="1"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hidden="1"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hidden="1"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hidden="1"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hidden="1"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hidden="1"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hidden="1"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hidden="1"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hidden="1"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hidden="1"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hidden="1"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hidden="1"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hidden="1"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hidden="1"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hidden="1"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hidden="1"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hidden="1"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hidden="1"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hidden="1"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hidden="1"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hidden="1"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hidden="1"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hidden="1"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hidden="1"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hidden="1"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hidden="1"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hidden="1"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hidden="1"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hidden="1"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hidden="1"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hidden="1"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hidden="1"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hidden="1"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hidden="1"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hidden="1"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hidden="1"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hidden="1"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hidden="1"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hidden="1"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hidden="1"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hidden="1"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hidden="1"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hidden="1"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hidden="1"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hidden="1"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hidden="1"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hidden="1"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hidden="1"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hidden="1"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hidden="1"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hidden="1"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hidden="1"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hidden="1"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hidden="1"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hidden="1"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hidden="1"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hidden="1"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hidden="1"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hidden="1"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hidden="1"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hidden="1"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hidden="1"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hidden="1"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hidden="1"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hidden="1"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hidden="1"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hidden="1"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hidden="1"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hidden="1"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hidden="1"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hidden="1"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hidden="1"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hidden="1"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hidden="1"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hidden="1"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hidden="1"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hidden="1"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hidden="1"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hidden="1"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hidden="1"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hidden="1"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hidden="1"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hidden="1"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hidden="1"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hidden="1"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hidden="1"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hidden="1"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hidden="1"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hidden="1"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hidden="1"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hidden="1"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hidden="1"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hidden="1"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hidden="1"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hidden="1"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hidden="1"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hidden="1"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hidden="1"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hidden="1"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hidden="1"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hidden="1"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hidden="1"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hidden="1"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hidden="1"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hidden="1"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hidden="1"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hidden="1"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hidden="1"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hidden="1"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hidden="1"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hidden="1"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hidden="1"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hidden="1"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hidden="1"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hidden="1"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hidden="1"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hidden="1"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hidden="1"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hidden="1"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hidden="1"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hidden="1"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hidden="1"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hidden="1"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hidden="1"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hidden="1"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hidden="1"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hidden="1"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hidden="1"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hidden="1"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hidden="1"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hidden="1"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hidden="1"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hidden="1"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hidden="1"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hidden="1"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hidden="1"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hidden="1"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hidden="1"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hidden="1"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hidden="1"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hidden="1"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hidden="1"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hidden="1"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hidden="1"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hidden="1"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hidden="1"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hidden="1"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hidden="1"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hidden="1"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hidden="1"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hidden="1"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hidden="1"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hidden="1"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hidden="1"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hidden="1"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hidden="1"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hidden="1"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hidden="1"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hidden="1"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hidden="1"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hidden="1"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hidden="1"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hidden="1"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hidden="1"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hidden="1"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hidden="1"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hidden="1"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hidden="1"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hidden="1"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hidden="1"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hidden="1"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hidden="1"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hidden="1"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hidden="1"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hidden="1"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hidden="1"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hidden="1"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hidden="1"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hidden="1"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hidden="1"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hidden="1"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hidden="1"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hidden="1"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hidden="1"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hidden="1"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hidden="1"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hidden="1"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hidden="1"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hidden="1"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hidden="1"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hidden="1"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hidden="1"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hidden="1"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hidden="1"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hidden="1"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hidden="1"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hidden="1"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hidden="1"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hidden="1"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hidden="1"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hidden="1"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hidden="1"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hidden="1"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hidden="1"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hidden="1"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hidden="1"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hidden="1"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hidden="1"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hidden="1"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hidden="1"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hidden="1"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hidden="1"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hidden="1"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hidden="1"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hidden="1"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hidden="1"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hidden="1"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hidden="1"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hidden="1"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hidden="1"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hidden="1"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hidden="1"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hidden="1"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hidden="1"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hidden="1"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hidden="1"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hidden="1"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hidden="1"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hidden="1"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hidden="1"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hidden="1"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hidden="1"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hidden="1"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hidden="1"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hidden="1"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hidden="1"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hidden="1"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hidden="1"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hidden="1"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hidden="1"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hidden="1"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hidden="1"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hidden="1"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hidden="1"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hidden="1"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hidden="1"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hidden="1"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hidden="1"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hidden="1"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hidden="1"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hidden="1"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hidden="1"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hidden="1"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hidden="1"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hidden="1"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hidden="1"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hidden="1"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hidden="1"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hidden="1"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hidden="1"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hidden="1"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hidden="1"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hidden="1"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hidden="1"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hidden="1"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hidden="1"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hidden="1"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hidden="1"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hidden="1"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hidden="1"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hidden="1"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hidden="1"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hidden="1"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hidden="1"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hidden="1"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hidden="1"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hidden="1"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hidden="1"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hidden="1"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hidden="1"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hidden="1"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hidden="1"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hidden="1"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hidden="1"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hidden="1"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hidden="1"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hidden="1"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hidden="1"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hidden="1"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hidden="1"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hidden="1"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hidden="1"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hidden="1"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hidden="1"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hidden="1"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hidden="1"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hidden="1"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hidden="1"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hidden="1"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hidden="1"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hidden="1"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hidden="1"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hidden="1"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hidden="1"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hidden="1"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hidden="1"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hidden="1"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hidden="1"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hidden="1"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hidden="1"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hidden="1"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hidden="1"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hidden="1"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hidden="1"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hidden="1"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hidden="1"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hidden="1"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hidden="1"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hidden="1"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hidden="1"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hidden="1"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hidden="1"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hidden="1"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hidden="1"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hidden="1"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hidden="1"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hidden="1"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hidden="1"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hidden="1"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hidden="1"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hidden="1"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hidden="1"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hidden="1"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hidden="1"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hidden="1"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hidden="1"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hidden="1"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hidden="1"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hidden="1"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hidden="1"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hidden="1"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hidden="1"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hidden="1"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hidden="1"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hidden="1"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hidden="1"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hidden="1"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hidden="1"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hidden="1"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hidden="1"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hidden="1"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hidden="1"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hidden="1"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hidden="1"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hidden="1"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hidden="1"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hidden="1"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hidden="1"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hidden="1"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hidden="1"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hidden="1"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hidden="1"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hidden="1"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hidden="1"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hidden="1"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hidden="1"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hidden="1"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hidden="1"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hidden="1"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hidden="1"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hidden="1"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hidden="1"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hidden="1"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hidden="1"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hidden="1"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hidden="1"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hidden="1"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hidden="1"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hidden="1"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hidden="1"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hidden="1"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hidden="1"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hidden="1"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hidden="1"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hidden="1"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hidden="1"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hidden="1"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hidden="1"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hidden="1"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hidden="1"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hidden="1"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hidden="1"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hidden="1"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hidden="1"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hidden="1"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hidden="1"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hidden="1"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hidden="1"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hidden="1"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hidden="1"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hidden="1"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hidden="1"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hidden="1"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hidden="1"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hidden="1"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hidden="1"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hidden="1"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hidden="1"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hidden="1"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hidden="1"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hidden="1"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hidden="1"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hidden="1"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hidden="1"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hidden="1"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hidden="1"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hidden="1"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hidden="1"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hidden="1"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hidden="1"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hidden="1"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hidden="1"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hidden="1"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hidden="1"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hidden="1"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hidden="1"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hidden="1"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hidden="1"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hidden="1"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hidden="1"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hidden="1"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hidden="1"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hidden="1"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hidden="1"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hidden="1"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hidden="1"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hidden="1"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hidden="1"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hidden="1"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hidden="1"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hidden="1"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hidden="1"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hidden="1"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hidden="1"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hidden="1"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hidden="1"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hidden="1"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hidden="1"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hidden="1"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hidden="1"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hidden="1"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hidden="1"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hidden="1"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hidden="1"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hidden="1"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hidden="1"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hidden="1"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hidden="1"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hidden="1"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hidden="1"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hidden="1"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hidden="1"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hidden="1"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hidden="1"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hidden="1"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hidden="1"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hidden="1"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hidden="1"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hidden="1"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hidden="1"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hidden="1"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hidden="1"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hidden="1"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hidden="1"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hidden="1"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hidden="1"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hidden="1"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hidden="1"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hidden="1"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hidden="1"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hidden="1"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hidden="1"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hidden="1"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hidden="1"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hidden="1"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hidden="1"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hidden="1"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hidden="1"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hidden="1"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hidden="1"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hidden="1"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hidden="1"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hidden="1"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hidden="1"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hidden="1"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hidden="1"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hidden="1"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hidden="1"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hidden="1"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hidden="1"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hidden="1"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hidden="1"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hidden="1"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hidden="1"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hidden="1"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hidden="1"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hidden="1"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hidden="1"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hidden="1"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hidden="1"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hidden="1"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hidden="1"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hidden="1"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hidden="1"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hidden="1"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hidden="1"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hidden="1"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hidden="1"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hidden="1"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hidden="1"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hidden="1"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hidden="1"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hidden="1"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hidden="1"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hidden="1"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hidden="1"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hidden="1"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hidden="1"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hidden="1"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hidden="1"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hidden="1"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hidden="1"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hidden="1"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hidden="1"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hidden="1"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hidden="1"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hidden="1"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hidden="1"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hidden="1"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hidden="1"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hidden="1"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hidden="1"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hidden="1"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hidden="1"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hidden="1"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hidden="1"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hidden="1"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hidden="1"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hidden="1"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hidden="1"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hidden="1"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hidden="1"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hidden="1"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hidden="1"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hidden="1"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hidden="1"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hidden="1"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hidden="1"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hidden="1"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hidden="1"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hidden="1"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hidden="1"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hidden="1"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hidden="1"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hidden="1"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hidden="1"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hidden="1"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hidden="1"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hidden="1"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hidden="1"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hidden="1"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hidden="1"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hidden="1"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hidden="1"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hidden="1"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hidden="1"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hidden="1"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hidden="1"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hidden="1"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hidden="1"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hidden="1"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hidden="1"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hidden="1"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hidden="1"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hidden="1"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hidden="1"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hidden="1"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hidden="1"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hidden="1"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hidden="1"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hidden="1"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hidden="1"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hidden="1"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hidden="1"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hidden="1"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hidden="1"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hidden="1"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hidden="1"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hidden="1"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hidden="1"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hidden="1"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hidden="1"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hidden="1"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hidden="1"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hidden="1"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hidden="1"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hidden="1"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hidden="1"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hidden="1"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hidden="1"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hidden="1"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hidden="1"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hidden="1"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hidden="1"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hidden="1"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hidden="1"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hidden="1"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hidden="1"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hidden="1"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hidden="1"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hidden="1"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hidden="1"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hidden="1"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hidden="1"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hidden="1"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hidden="1"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hidden="1"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hidden="1"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hidden="1"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hidden="1"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hidden="1"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hidden="1"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hidden="1"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hidden="1"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hidden="1"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hidden="1"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hidden="1"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hidden="1"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hidden="1"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hidden="1"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hidden="1"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hidden="1"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hidden="1"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hidden="1"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hidden="1"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hidden="1"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hidden="1"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hidden="1"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hidden="1"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hidden="1"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hidden="1"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hidden="1"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hidden="1"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hidden="1"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hidden="1"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hidden="1"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hidden="1"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hidden="1"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hidden="1"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hidden="1"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hidden="1"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hidden="1"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hidden="1"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hidden="1"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hidden="1"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hidden="1"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hidden="1"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hidden="1"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37">
    <mergeCell ref="G20:K20"/>
    <mergeCell ref="E21:F21"/>
    <mergeCell ref="E19:F20"/>
    <mergeCell ref="G19:K19"/>
    <mergeCell ref="G21:K21"/>
    <mergeCell ref="E9:K9"/>
    <mergeCell ref="B10:K10"/>
    <mergeCell ref="B22:C22"/>
    <mergeCell ref="B9:C9"/>
    <mergeCell ref="B11:C11"/>
    <mergeCell ref="B12:C12"/>
    <mergeCell ref="B13:C13"/>
    <mergeCell ref="B15:C15"/>
    <mergeCell ref="E18:K18"/>
    <mergeCell ref="E17:K17"/>
    <mergeCell ref="E14:K14"/>
    <mergeCell ref="E13:K13"/>
    <mergeCell ref="E22:K22"/>
    <mergeCell ref="E16:K16"/>
    <mergeCell ref="E15:K15"/>
    <mergeCell ref="B14:C14"/>
    <mergeCell ref="E11:K11"/>
    <mergeCell ref="E12:K12"/>
    <mergeCell ref="B23:C23"/>
    <mergeCell ref="B24:C26"/>
    <mergeCell ref="B27:C28"/>
    <mergeCell ref="C19:C20"/>
    <mergeCell ref="B16:C18"/>
    <mergeCell ref="H27:K27"/>
    <mergeCell ref="E27:G27"/>
    <mergeCell ref="E28:G28"/>
    <mergeCell ref="H28:K28"/>
    <mergeCell ref="E24:K24"/>
    <mergeCell ref="E23:K23"/>
    <mergeCell ref="E25:K25"/>
    <mergeCell ref="E26:K26"/>
    <mergeCell ref="B19:B21"/>
  </mergeCells>
  <dataValidations count="6">
    <dataValidation type="list" allowBlank="1" showErrorMessage="1" sqref="E15">
      <formula1>INDIRECT($L$13)</formula1>
    </dataValidation>
    <dataValidation type="list" allowBlank="1" showErrorMessage="1" sqref="G21">
      <formula1>INDIRECT($D$21)</formula1>
    </dataValidation>
    <dataValidation type="list" allowBlank="1" showErrorMessage="1" sqref="E16:E18">
      <formula1>MACROPROCESOS</formula1>
    </dataValidation>
    <dataValidation type="list" allowBlank="1" showErrorMessage="1" sqref="G19:G20">
      <formula1>INDIRECT($D$19)</formula1>
    </dataValidation>
    <dataValidation type="list" allowBlank="1" showErrorMessage="1" sqref="C19 C21">
      <formula1>FACTORES</formula1>
    </dataValidation>
    <dataValidation type="list" allowBlank="1" showErrorMessage="1" sqref="E13">
      <formula1>OBJPDI</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BD_Ref!$D$40:$D$56</xm:f>
          </x14:formula1>
          <xm:sqref>E28</xm:sqref>
        </x14:dataValidation>
        <x14:dataValidation type="list" allowBlank="1" showErrorMessage="1">
          <x14:formula1>
            <xm:f>BD_Ref!$C$58:$C$80</xm:f>
          </x14:formula1>
          <xm:sqref>E24:E26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7"/>
  <sheetViews>
    <sheetView showGridLines="0" topLeftCell="B1" zoomScale="70" zoomScaleNormal="70" workbookViewId="0">
      <pane ySplit="7" topLeftCell="A21" activePane="bottomLeft" state="frozen"/>
      <selection pane="bottomLeft" activeCell="G7" sqref="G7"/>
    </sheetView>
  </sheetViews>
  <sheetFormatPr baseColWidth="10" defaultColWidth="0" defaultRowHeight="15" customHeight="1" zeroHeight="1" x14ac:dyDescent="0.2"/>
  <cols>
    <col min="1" max="1" width="10.375" customWidth="1"/>
    <col min="2" max="2" width="25.125" customWidth="1"/>
    <col min="3" max="3" width="12.375" customWidth="1"/>
    <col min="4" max="4" width="23.875" customWidth="1"/>
    <col min="5" max="8" width="12.375" customWidth="1"/>
    <col min="9" max="9" width="52" customWidth="1"/>
    <col min="10" max="10" width="10" customWidth="1"/>
    <col min="11" max="26" width="9.375" hidden="1" customWidth="1"/>
    <col min="27" max="16384" width="12.625" hidden="1"/>
  </cols>
  <sheetData>
    <row r="1" spans="1:26" ht="16.5" customHeight="1" x14ac:dyDescent="0.25">
      <c r="A1" s="1"/>
      <c r="B1" s="1"/>
      <c r="C1" s="1"/>
      <c r="D1" s="1"/>
      <c r="E1" s="1"/>
      <c r="F1" s="1"/>
      <c r="G1" s="1"/>
      <c r="H1" s="1"/>
      <c r="I1" s="1"/>
      <c r="J1" s="1"/>
      <c r="K1" s="3"/>
      <c r="L1" s="3"/>
      <c r="M1" s="3"/>
      <c r="N1" s="3"/>
      <c r="O1" s="3"/>
      <c r="P1" s="3"/>
      <c r="Q1" s="3"/>
      <c r="R1" s="3"/>
      <c r="S1" s="3"/>
      <c r="T1" s="3"/>
      <c r="U1" s="3"/>
      <c r="V1" s="3"/>
      <c r="W1" s="3"/>
      <c r="X1" s="3"/>
      <c r="Y1" s="3"/>
      <c r="Z1" s="3"/>
    </row>
    <row r="2" spans="1:26" ht="16.5" customHeight="1" x14ac:dyDescent="0.25">
      <c r="A2" s="1"/>
      <c r="B2" s="5"/>
      <c r="C2" s="5"/>
      <c r="D2" s="5"/>
      <c r="E2" s="5"/>
      <c r="F2" s="5"/>
      <c r="G2" s="5"/>
      <c r="H2" s="442" t="s">
        <v>0</v>
      </c>
      <c r="I2" s="443" t="s">
        <v>1</v>
      </c>
      <c r="J2" s="1"/>
      <c r="K2" s="3"/>
      <c r="L2" s="3"/>
      <c r="M2" s="3"/>
      <c r="N2" s="3"/>
      <c r="O2" s="3"/>
      <c r="P2" s="3"/>
      <c r="Q2" s="3"/>
      <c r="R2" s="3"/>
      <c r="S2" s="3"/>
      <c r="T2" s="3"/>
      <c r="U2" s="3"/>
      <c r="V2" s="3"/>
      <c r="W2" s="3"/>
      <c r="X2" s="3"/>
      <c r="Y2" s="3"/>
      <c r="Z2" s="3"/>
    </row>
    <row r="3" spans="1:26" ht="16.5" customHeight="1" x14ac:dyDescent="0.25">
      <c r="A3" s="1"/>
      <c r="B3" s="5"/>
      <c r="C3" s="5"/>
      <c r="D3" s="5"/>
      <c r="E3" s="5"/>
      <c r="F3" s="5"/>
      <c r="G3" s="5"/>
      <c r="H3" s="444" t="s">
        <v>2</v>
      </c>
      <c r="I3" s="445">
        <v>7</v>
      </c>
      <c r="J3" s="1"/>
      <c r="K3" s="3"/>
      <c r="L3" s="3"/>
      <c r="M3" s="3"/>
      <c r="N3" s="3"/>
      <c r="O3" s="3"/>
      <c r="P3" s="3"/>
      <c r="Q3" s="3"/>
      <c r="R3" s="3"/>
      <c r="S3" s="3"/>
      <c r="T3" s="3"/>
      <c r="U3" s="3"/>
      <c r="V3" s="3"/>
      <c r="W3" s="3"/>
      <c r="X3" s="3"/>
      <c r="Y3" s="3"/>
      <c r="Z3" s="3"/>
    </row>
    <row r="4" spans="1:26" ht="16.5" customHeight="1" x14ac:dyDescent="0.25">
      <c r="A4" s="1"/>
      <c r="B4" s="5"/>
      <c r="C4" s="5"/>
      <c r="D4" s="5"/>
      <c r="E4" s="5"/>
      <c r="F4" s="5"/>
      <c r="G4" s="5"/>
      <c r="H4" s="442" t="s">
        <v>3</v>
      </c>
      <c r="I4" s="446">
        <v>44250</v>
      </c>
      <c r="J4" s="1"/>
      <c r="K4" s="3"/>
      <c r="L4" s="3"/>
      <c r="M4" s="3"/>
      <c r="N4" s="3"/>
      <c r="O4" s="3"/>
      <c r="P4" s="3"/>
      <c r="Q4" s="3"/>
      <c r="R4" s="3"/>
      <c r="S4" s="3"/>
      <c r="T4" s="3"/>
      <c r="U4" s="3"/>
      <c r="V4" s="3"/>
      <c r="W4" s="3"/>
      <c r="X4" s="3"/>
      <c r="Y4" s="3"/>
      <c r="Z4" s="3"/>
    </row>
    <row r="5" spans="1:26" ht="16.5" customHeight="1" x14ac:dyDescent="0.25">
      <c r="A5" s="1"/>
      <c r="B5" s="1"/>
      <c r="C5" s="1"/>
      <c r="D5" s="1"/>
      <c r="E5" s="1"/>
      <c r="F5" s="1"/>
      <c r="G5" s="1"/>
      <c r="H5" s="442" t="s">
        <v>4</v>
      </c>
      <c r="I5" s="443" t="s">
        <v>5</v>
      </c>
      <c r="J5" s="1"/>
      <c r="K5" s="3"/>
      <c r="L5" s="3"/>
      <c r="M5" s="3"/>
      <c r="N5" s="3"/>
      <c r="O5" s="3"/>
      <c r="P5" s="3"/>
      <c r="Q5" s="3"/>
      <c r="R5" s="3"/>
      <c r="S5" s="3"/>
      <c r="T5" s="3"/>
      <c r="U5" s="3"/>
      <c r="V5" s="3"/>
      <c r="W5" s="3"/>
      <c r="X5" s="3"/>
      <c r="Y5" s="3"/>
      <c r="Z5" s="3"/>
    </row>
    <row r="6" spans="1:26" ht="16.5" customHeight="1" x14ac:dyDescent="0.25">
      <c r="A6" s="1"/>
      <c r="B6" s="9"/>
      <c r="C6" s="5"/>
      <c r="D6" s="5"/>
      <c r="E6" s="5"/>
      <c r="F6" s="5"/>
      <c r="G6" s="5"/>
      <c r="H6" s="5"/>
      <c r="I6" s="5"/>
      <c r="J6" s="1"/>
      <c r="K6" s="3"/>
      <c r="L6" s="3"/>
      <c r="M6" s="3"/>
      <c r="N6" s="3"/>
      <c r="O6" s="3"/>
      <c r="P6" s="3"/>
      <c r="Q6" s="3"/>
      <c r="R6" s="3"/>
      <c r="S6" s="3"/>
      <c r="T6" s="3"/>
      <c r="U6" s="3"/>
      <c r="V6" s="3"/>
      <c r="W6" s="3"/>
      <c r="X6" s="3"/>
      <c r="Y6" s="3"/>
      <c r="Z6" s="3"/>
    </row>
    <row r="7" spans="1:26" ht="29.25" customHeight="1" x14ac:dyDescent="0.25">
      <c r="A7" s="1"/>
      <c r="B7" s="9"/>
      <c r="C7" s="5"/>
      <c r="D7" s="5"/>
      <c r="E7" s="5"/>
      <c r="F7" s="5"/>
      <c r="G7" s="5"/>
      <c r="H7" s="5"/>
      <c r="I7" s="5"/>
      <c r="J7" s="1"/>
      <c r="K7" s="3"/>
      <c r="L7" s="3"/>
      <c r="M7" s="3"/>
      <c r="N7" s="3"/>
      <c r="O7" s="3"/>
      <c r="P7" s="3"/>
      <c r="Q7" s="3"/>
      <c r="R7" s="3"/>
      <c r="S7" s="3"/>
      <c r="T7" s="3"/>
      <c r="U7" s="3"/>
      <c r="V7" s="3"/>
      <c r="W7" s="3"/>
      <c r="X7" s="3"/>
      <c r="Y7" s="3"/>
      <c r="Z7" s="3"/>
    </row>
    <row r="8" spans="1:26" ht="16.5"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30.75" customHeight="1" x14ac:dyDescent="0.3">
      <c r="A9" s="10"/>
      <c r="B9" s="626" t="s">
        <v>8</v>
      </c>
      <c r="C9" s="606"/>
      <c r="D9" s="627" t="str">
        <f>'PDI-01'!E13</f>
        <v>Gestión y Sostenibilidad Institucional</v>
      </c>
      <c r="E9" s="599"/>
      <c r="F9" s="599"/>
      <c r="G9" s="599"/>
      <c r="H9" s="599"/>
      <c r="I9" s="600"/>
      <c r="J9" s="10"/>
      <c r="K9" s="10"/>
      <c r="L9" s="10"/>
      <c r="M9" s="10"/>
      <c r="N9" s="10"/>
      <c r="O9" s="10"/>
      <c r="P9" s="10"/>
      <c r="Q9" s="10"/>
      <c r="R9" s="10"/>
      <c r="S9" s="10"/>
      <c r="T9" s="10"/>
      <c r="U9" s="10"/>
      <c r="V9" s="10"/>
      <c r="W9" s="10"/>
      <c r="X9" s="10"/>
      <c r="Y9" s="10"/>
      <c r="Z9" s="10"/>
    </row>
    <row r="10" spans="1:26" ht="6.75" customHeight="1" x14ac:dyDescent="0.3">
      <c r="A10" s="10"/>
      <c r="B10" s="16"/>
      <c r="C10" s="18"/>
      <c r="D10" s="18"/>
      <c r="E10" s="18"/>
      <c r="F10" s="18"/>
      <c r="G10" s="18"/>
      <c r="H10" s="18"/>
      <c r="I10" s="18"/>
      <c r="J10" s="10"/>
      <c r="K10" s="10"/>
      <c r="L10" s="10"/>
      <c r="M10" s="10"/>
      <c r="N10" s="10"/>
      <c r="O10" s="10"/>
      <c r="P10" s="10"/>
      <c r="Q10" s="10"/>
      <c r="R10" s="10"/>
      <c r="S10" s="10"/>
      <c r="T10" s="10"/>
      <c r="U10" s="10"/>
      <c r="V10" s="10"/>
      <c r="W10" s="10"/>
      <c r="X10" s="10"/>
      <c r="Y10" s="10"/>
      <c r="Z10" s="10"/>
    </row>
    <row r="11" spans="1:26" ht="31.5" customHeight="1" x14ac:dyDescent="0.3">
      <c r="A11" s="10"/>
      <c r="B11" s="626" t="s">
        <v>9</v>
      </c>
      <c r="C11" s="606"/>
      <c r="D11" s="627" t="str">
        <f>'PDI-01'!E15</f>
        <v>Gestión del Desarrollo Humano y Organizacional</v>
      </c>
      <c r="E11" s="599"/>
      <c r="F11" s="599"/>
      <c r="G11" s="599"/>
      <c r="H11" s="599"/>
      <c r="I11" s="600"/>
      <c r="J11" s="10"/>
      <c r="K11" s="10"/>
      <c r="L11" s="10"/>
      <c r="M11" s="10"/>
      <c r="N11" s="10"/>
      <c r="O11" s="10"/>
      <c r="P11" s="10"/>
      <c r="Q11" s="10"/>
      <c r="R11" s="10"/>
      <c r="S11" s="10"/>
      <c r="T11" s="10"/>
      <c r="U11" s="10"/>
      <c r="V11" s="10"/>
      <c r="W11" s="10"/>
      <c r="X11" s="10"/>
      <c r="Y11" s="10"/>
      <c r="Z11" s="10"/>
    </row>
    <row r="12" spans="1:26" ht="6.75" customHeight="1" x14ac:dyDescent="0.3">
      <c r="A12" s="10"/>
      <c r="B12" s="16"/>
      <c r="C12" s="18"/>
      <c r="D12" s="18"/>
      <c r="E12" s="18"/>
      <c r="F12" s="18"/>
      <c r="G12" s="18"/>
      <c r="H12" s="18"/>
      <c r="I12" s="18"/>
      <c r="J12" s="10"/>
      <c r="K12" s="10"/>
      <c r="L12" s="10"/>
      <c r="M12" s="10"/>
      <c r="N12" s="10"/>
      <c r="O12" s="10"/>
      <c r="P12" s="10"/>
      <c r="Q12" s="10"/>
      <c r="R12" s="10"/>
      <c r="S12" s="10"/>
      <c r="T12" s="10"/>
      <c r="U12" s="10"/>
      <c r="V12" s="10"/>
      <c r="W12" s="10"/>
      <c r="X12" s="10"/>
      <c r="Y12" s="10"/>
      <c r="Z12" s="10"/>
    </row>
    <row r="13" spans="1:26" ht="31.5" customHeight="1" x14ac:dyDescent="0.3">
      <c r="A13" s="10"/>
      <c r="B13" s="626" t="s">
        <v>12</v>
      </c>
      <c r="C13" s="606"/>
      <c r="D13" s="627" t="str">
        <f>'PDI-01'!E11</f>
        <v>Modernización y Desarrollo Organizacional (PDI2028 – GSI - 36)</v>
      </c>
      <c r="E13" s="599"/>
      <c r="F13" s="599"/>
      <c r="G13" s="599"/>
      <c r="H13" s="599"/>
      <c r="I13" s="600"/>
      <c r="J13" s="10"/>
      <c r="K13" s="10"/>
      <c r="L13" s="10"/>
      <c r="M13" s="10"/>
      <c r="N13" s="10"/>
      <c r="O13" s="10"/>
      <c r="P13" s="10"/>
      <c r="Q13" s="10"/>
      <c r="R13" s="10"/>
      <c r="S13" s="10"/>
      <c r="T13" s="10"/>
      <c r="U13" s="10"/>
      <c r="V13" s="10"/>
      <c r="W13" s="10"/>
      <c r="X13" s="10"/>
      <c r="Y13" s="10"/>
      <c r="Z13" s="10"/>
    </row>
    <row r="14" spans="1:26" ht="16.5" customHeight="1" x14ac:dyDescent="0.3">
      <c r="A14" s="10"/>
      <c r="B14" s="22"/>
      <c r="C14" s="22"/>
      <c r="D14" s="22"/>
      <c r="E14" s="22"/>
      <c r="F14" s="22"/>
      <c r="G14" s="22"/>
      <c r="H14" s="22"/>
      <c r="I14" s="10"/>
      <c r="J14" s="10"/>
      <c r="K14" s="10"/>
      <c r="L14" s="10"/>
      <c r="M14" s="10"/>
      <c r="N14" s="10"/>
      <c r="O14" s="10"/>
      <c r="P14" s="10"/>
      <c r="Q14" s="10"/>
      <c r="R14" s="10"/>
      <c r="S14" s="10"/>
      <c r="T14" s="10"/>
      <c r="U14" s="10"/>
      <c r="V14" s="10"/>
      <c r="W14" s="10"/>
      <c r="X14" s="10"/>
      <c r="Y14" s="10"/>
      <c r="Z14" s="10"/>
    </row>
    <row r="15" spans="1:26" ht="12.75" customHeigh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89" customHeight="1" x14ac:dyDescent="0.3">
      <c r="A16" s="10"/>
      <c r="B16" s="24" t="s">
        <v>15</v>
      </c>
      <c r="C16" s="619" t="s">
        <v>16</v>
      </c>
      <c r="D16" s="599"/>
      <c r="E16" s="599"/>
      <c r="F16" s="599"/>
      <c r="G16" s="599"/>
      <c r="H16" s="599"/>
      <c r="I16" s="600"/>
      <c r="J16" s="10"/>
      <c r="K16" s="10"/>
      <c r="L16" s="10"/>
      <c r="M16" s="10"/>
      <c r="N16" s="10"/>
      <c r="O16" s="10"/>
      <c r="P16" s="10"/>
      <c r="Q16" s="10"/>
      <c r="R16" s="10"/>
      <c r="S16" s="10"/>
      <c r="T16" s="10"/>
      <c r="U16" s="10"/>
      <c r="V16" s="10"/>
      <c r="W16" s="10"/>
      <c r="X16" s="10"/>
      <c r="Y16" s="10"/>
      <c r="Z16" s="10"/>
    </row>
    <row r="17" spans="1:26" ht="36" customHeight="1" x14ac:dyDescent="0.3">
      <c r="A17" s="10"/>
      <c r="B17" s="615" t="s">
        <v>18</v>
      </c>
      <c r="C17" s="599"/>
      <c r="D17" s="599"/>
      <c r="E17" s="599"/>
      <c r="F17" s="599"/>
      <c r="G17" s="599"/>
      <c r="H17" s="599"/>
      <c r="I17" s="600"/>
      <c r="J17" s="10"/>
      <c r="K17" s="10"/>
      <c r="L17" s="10"/>
      <c r="M17" s="10"/>
      <c r="N17" s="10"/>
      <c r="O17" s="10"/>
      <c r="P17" s="10"/>
      <c r="Q17" s="10"/>
      <c r="R17" s="10"/>
      <c r="S17" s="10"/>
      <c r="T17" s="10"/>
      <c r="U17" s="10"/>
      <c r="V17" s="10"/>
      <c r="W17" s="10"/>
      <c r="X17" s="10"/>
      <c r="Y17" s="10"/>
      <c r="Z17" s="10"/>
    </row>
    <row r="18" spans="1:26" ht="16.5" customHeight="1" x14ac:dyDescent="0.3">
      <c r="A18" s="10"/>
      <c r="B18" s="633" t="s">
        <v>19</v>
      </c>
      <c r="C18" s="628" t="s">
        <v>20</v>
      </c>
      <c r="D18" s="600"/>
      <c r="E18" s="628" t="s">
        <v>21</v>
      </c>
      <c r="F18" s="599"/>
      <c r="G18" s="600"/>
      <c r="H18" s="628" t="s">
        <v>22</v>
      </c>
      <c r="I18" s="600"/>
      <c r="J18" s="10"/>
      <c r="K18" s="10"/>
      <c r="L18" s="10"/>
      <c r="M18" s="10"/>
      <c r="N18" s="10"/>
      <c r="O18" s="10"/>
      <c r="P18" s="10"/>
      <c r="Q18" s="10"/>
      <c r="R18" s="10"/>
      <c r="S18" s="10"/>
      <c r="T18" s="10"/>
      <c r="U18" s="10"/>
      <c r="V18" s="10"/>
      <c r="W18" s="10"/>
      <c r="X18" s="10"/>
      <c r="Y18" s="10"/>
      <c r="Z18" s="10"/>
    </row>
    <row r="19" spans="1:26" ht="149.25" customHeight="1" x14ac:dyDescent="0.3">
      <c r="A19" s="10"/>
      <c r="B19" s="612"/>
      <c r="C19" s="634" t="s">
        <v>1065</v>
      </c>
      <c r="D19" s="604"/>
      <c r="E19" s="630" t="s">
        <v>1070</v>
      </c>
      <c r="F19" s="631"/>
      <c r="G19" s="632"/>
      <c r="H19" s="630" t="s">
        <v>1133</v>
      </c>
      <c r="I19" s="632"/>
      <c r="J19" s="10"/>
      <c r="K19" s="10"/>
      <c r="L19" s="10"/>
      <c r="M19" s="10"/>
      <c r="N19" s="10"/>
      <c r="O19" s="10"/>
      <c r="P19" s="10"/>
      <c r="Q19" s="10"/>
      <c r="R19" s="10"/>
      <c r="S19" s="10"/>
      <c r="T19" s="10"/>
      <c r="U19" s="10"/>
      <c r="V19" s="10"/>
      <c r="W19" s="10"/>
      <c r="X19" s="10"/>
      <c r="Y19" s="10"/>
      <c r="Z19" s="10"/>
    </row>
    <row r="20" spans="1:26" ht="99" customHeight="1" x14ac:dyDescent="0.3">
      <c r="A20" s="10"/>
      <c r="B20" s="612"/>
      <c r="C20" s="605"/>
      <c r="D20" s="606"/>
      <c r="E20" s="630" t="s">
        <v>1134</v>
      </c>
      <c r="F20" s="631"/>
      <c r="G20" s="632"/>
      <c r="H20" s="629" t="s">
        <v>24</v>
      </c>
      <c r="I20" s="600"/>
      <c r="J20" s="10"/>
      <c r="K20" s="10"/>
      <c r="L20" s="10"/>
      <c r="M20" s="10"/>
      <c r="N20" s="10"/>
      <c r="O20" s="10"/>
      <c r="P20" s="10"/>
      <c r="Q20" s="10"/>
      <c r="R20" s="10"/>
      <c r="S20" s="10"/>
      <c r="T20" s="10"/>
      <c r="U20" s="10"/>
      <c r="V20" s="10"/>
      <c r="W20" s="10"/>
      <c r="X20" s="10"/>
      <c r="Y20" s="10"/>
      <c r="Z20" s="10"/>
    </row>
    <row r="21" spans="1:26" ht="148.5" customHeight="1" x14ac:dyDescent="0.3">
      <c r="A21" s="10"/>
      <c r="B21" s="612"/>
      <c r="C21" s="605"/>
      <c r="D21" s="606"/>
      <c r="E21" s="629" t="s">
        <v>1071</v>
      </c>
      <c r="F21" s="599"/>
      <c r="G21" s="600"/>
      <c r="H21" s="629" t="s">
        <v>26</v>
      </c>
      <c r="I21" s="600"/>
      <c r="J21" s="10"/>
      <c r="K21" s="10"/>
      <c r="L21" s="10"/>
      <c r="M21" s="10"/>
      <c r="N21" s="10"/>
      <c r="O21" s="10"/>
      <c r="P21" s="10"/>
      <c r="Q21" s="10"/>
      <c r="R21" s="10"/>
      <c r="S21" s="10"/>
      <c r="T21" s="10"/>
      <c r="U21" s="10"/>
      <c r="V21" s="10"/>
      <c r="W21" s="10"/>
      <c r="X21" s="10"/>
      <c r="Y21" s="10"/>
      <c r="Z21" s="10"/>
    </row>
    <row r="22" spans="1:26" ht="16.5" customHeight="1" x14ac:dyDescent="0.3">
      <c r="A22" s="10"/>
      <c r="B22" s="612"/>
      <c r="C22" s="605"/>
      <c r="D22" s="606"/>
      <c r="E22" s="628" t="s">
        <v>29</v>
      </c>
      <c r="F22" s="599"/>
      <c r="G22" s="600"/>
      <c r="H22" s="628" t="s">
        <v>30</v>
      </c>
      <c r="I22" s="600"/>
      <c r="J22" s="10"/>
      <c r="K22" s="10"/>
      <c r="L22" s="10"/>
      <c r="M22" s="10"/>
      <c r="N22" s="10"/>
      <c r="O22" s="10"/>
      <c r="P22" s="10"/>
      <c r="Q22" s="10"/>
      <c r="R22" s="10"/>
      <c r="S22" s="10"/>
      <c r="T22" s="10"/>
      <c r="U22" s="10"/>
      <c r="V22" s="10"/>
      <c r="W22" s="10"/>
      <c r="X22" s="10"/>
      <c r="Y22" s="10"/>
      <c r="Z22" s="10"/>
    </row>
    <row r="23" spans="1:26" ht="120.75" customHeight="1" x14ac:dyDescent="0.3">
      <c r="A23" s="10"/>
      <c r="B23" s="612"/>
      <c r="C23" s="605"/>
      <c r="D23" s="606"/>
      <c r="E23" s="629" t="s">
        <v>31</v>
      </c>
      <c r="F23" s="599"/>
      <c r="G23" s="600"/>
      <c r="H23" s="629" t="s">
        <v>1069</v>
      </c>
      <c r="I23" s="600"/>
      <c r="J23" s="10"/>
      <c r="K23" s="10"/>
      <c r="L23" s="10"/>
      <c r="M23" s="10"/>
      <c r="N23" s="10"/>
      <c r="O23" s="10"/>
      <c r="P23" s="10"/>
      <c r="Q23" s="10"/>
      <c r="R23" s="10"/>
      <c r="S23" s="10"/>
      <c r="T23" s="10"/>
      <c r="U23" s="10"/>
      <c r="V23" s="10"/>
      <c r="W23" s="10"/>
      <c r="X23" s="10"/>
      <c r="Y23" s="10"/>
      <c r="Z23" s="10"/>
    </row>
    <row r="24" spans="1:26" ht="131.25" customHeight="1" x14ac:dyDescent="0.3">
      <c r="A24" s="10"/>
      <c r="B24" s="612"/>
      <c r="C24" s="605"/>
      <c r="D24" s="606"/>
      <c r="E24" s="635" t="s">
        <v>1062</v>
      </c>
      <c r="F24" s="599"/>
      <c r="G24" s="600"/>
      <c r="H24" s="636" t="s">
        <v>1063</v>
      </c>
      <c r="I24" s="600"/>
      <c r="J24" s="10"/>
      <c r="K24" s="10"/>
      <c r="L24" s="10"/>
      <c r="M24" s="10"/>
      <c r="N24" s="10"/>
      <c r="O24" s="10"/>
      <c r="P24" s="10"/>
      <c r="Q24" s="10"/>
      <c r="R24" s="10"/>
      <c r="S24" s="10"/>
      <c r="T24" s="10"/>
      <c r="U24" s="10"/>
      <c r="V24" s="10"/>
      <c r="W24" s="10"/>
      <c r="X24" s="10"/>
      <c r="Y24" s="10"/>
      <c r="Z24" s="10"/>
    </row>
    <row r="25" spans="1:26" ht="120" customHeight="1" x14ac:dyDescent="0.3">
      <c r="A25" s="10"/>
      <c r="B25" s="612"/>
      <c r="C25" s="605"/>
      <c r="D25" s="606"/>
      <c r="E25" s="629" t="s">
        <v>1080</v>
      </c>
      <c r="F25" s="599"/>
      <c r="G25" s="600"/>
      <c r="H25" s="636" t="s">
        <v>1064</v>
      </c>
      <c r="I25" s="600"/>
      <c r="J25" s="10"/>
      <c r="K25" s="10"/>
      <c r="L25" s="10"/>
      <c r="M25" s="10"/>
      <c r="N25" s="10"/>
      <c r="O25" s="10"/>
      <c r="P25" s="10"/>
      <c r="Q25" s="10"/>
      <c r="R25" s="10"/>
      <c r="S25" s="10"/>
      <c r="T25" s="10"/>
      <c r="U25" s="10"/>
      <c r="V25" s="10"/>
      <c r="W25" s="10"/>
      <c r="X25" s="10"/>
      <c r="Y25" s="10"/>
      <c r="Z25" s="10"/>
    </row>
    <row r="26" spans="1:26" ht="114" customHeight="1" x14ac:dyDescent="0.3">
      <c r="A26" s="10"/>
      <c r="B26" s="30" t="s">
        <v>35</v>
      </c>
      <c r="C26" s="629" t="s">
        <v>36</v>
      </c>
      <c r="D26" s="599"/>
      <c r="E26" s="599"/>
      <c r="F26" s="599"/>
      <c r="G26" s="599"/>
      <c r="H26" s="599"/>
      <c r="I26" s="600"/>
      <c r="J26" s="10"/>
      <c r="K26" s="10"/>
      <c r="L26" s="10"/>
      <c r="M26" s="10"/>
      <c r="N26" s="10"/>
      <c r="O26" s="10"/>
      <c r="P26" s="10"/>
      <c r="Q26" s="10"/>
      <c r="R26" s="10"/>
      <c r="S26" s="10"/>
      <c r="T26" s="10"/>
      <c r="U26" s="10"/>
      <c r="V26" s="10"/>
      <c r="W26" s="10"/>
      <c r="X26" s="10"/>
      <c r="Y26" s="10"/>
      <c r="Z26" s="10"/>
    </row>
    <row r="27" spans="1:26" ht="130.5" customHeight="1" x14ac:dyDescent="0.3">
      <c r="A27" s="10"/>
      <c r="B27" s="30" t="s">
        <v>38</v>
      </c>
      <c r="C27" s="629" t="s">
        <v>1081</v>
      </c>
      <c r="D27" s="599"/>
      <c r="E27" s="599"/>
      <c r="F27" s="599"/>
      <c r="G27" s="599"/>
      <c r="H27" s="599"/>
      <c r="I27" s="600"/>
      <c r="J27" s="10"/>
      <c r="K27" s="10"/>
      <c r="L27" s="10"/>
      <c r="M27" s="10"/>
      <c r="N27" s="10"/>
      <c r="O27" s="10"/>
      <c r="P27" s="10"/>
      <c r="Q27" s="10"/>
      <c r="R27" s="10"/>
      <c r="S27" s="10"/>
      <c r="T27" s="10"/>
      <c r="U27" s="10"/>
      <c r="V27" s="10"/>
      <c r="W27" s="10"/>
      <c r="X27" s="10"/>
      <c r="Y27" s="10"/>
      <c r="Z27" s="10"/>
    </row>
    <row r="28" spans="1:26" ht="130.5" customHeight="1" x14ac:dyDescent="0.3">
      <c r="A28" s="10"/>
      <c r="B28" s="32" t="s">
        <v>40</v>
      </c>
      <c r="C28" s="629" t="s">
        <v>1072</v>
      </c>
      <c r="D28" s="599"/>
      <c r="E28" s="599"/>
      <c r="F28" s="599"/>
      <c r="G28" s="599"/>
      <c r="H28" s="599"/>
      <c r="I28" s="600"/>
      <c r="J28" s="10"/>
      <c r="K28" s="10"/>
      <c r="L28" s="10"/>
      <c r="M28" s="10"/>
      <c r="N28" s="10"/>
      <c r="O28" s="10"/>
      <c r="P28" s="10"/>
      <c r="Q28" s="10"/>
      <c r="R28" s="10"/>
      <c r="S28" s="10"/>
      <c r="T28" s="10"/>
      <c r="U28" s="10"/>
      <c r="V28" s="10"/>
      <c r="W28" s="10"/>
      <c r="X28" s="10"/>
      <c r="Y28" s="10"/>
      <c r="Z28" s="10"/>
    </row>
    <row r="29" spans="1:26" ht="63" customHeight="1" x14ac:dyDescent="0.3">
      <c r="A29" s="10"/>
      <c r="B29" s="30" t="s">
        <v>42</v>
      </c>
      <c r="C29" s="619" t="s">
        <v>43</v>
      </c>
      <c r="D29" s="599"/>
      <c r="E29" s="599"/>
      <c r="F29" s="599"/>
      <c r="G29" s="599"/>
      <c r="H29" s="599"/>
      <c r="I29" s="600"/>
      <c r="J29" s="10"/>
      <c r="K29" s="10"/>
      <c r="L29" s="10"/>
      <c r="M29" s="10"/>
      <c r="N29" s="10"/>
      <c r="O29" s="10"/>
      <c r="P29" s="10"/>
      <c r="Q29" s="10"/>
      <c r="R29" s="10"/>
      <c r="S29" s="10"/>
      <c r="T29" s="10"/>
      <c r="U29" s="10"/>
      <c r="V29" s="10"/>
      <c r="W29" s="10"/>
      <c r="X29" s="10"/>
      <c r="Y29" s="10"/>
      <c r="Z29" s="10"/>
    </row>
    <row r="30" spans="1:26" ht="33" customHeight="1"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6.5" hidden="1" customHeight="1"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6.5" hidden="1" customHeight="1"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6.5" hidden="1" customHeight="1"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6.5" hidden="1"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6.5" hidden="1" customHeight="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6.5" hidden="1" customHeight="1"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6.5" hidden="1" customHeight="1"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6.5" hidden="1" customHeight="1"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6.5" hidden="1" customHeight="1"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6.5" hidden="1" customHeight="1"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6.5" hidden="1" customHeight="1"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6.5" hidden="1" customHeight="1"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6.5" hidden="1" customHeight="1"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6.5" hidden="1"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6.5" hidden="1"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6.5" hidden="1" customHeight="1"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6.5" hidden="1" customHeight="1"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6.5" hidden="1" customHeight="1"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6.5" hidden="1"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6.5" hidden="1" customHeight="1"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6.5" hidden="1" customHeight="1"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6.5" hidden="1" customHeight="1"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6.5" hidden="1" customHeight="1"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6.5" hidden="1" customHeight="1"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6.5" hidden="1" customHeight="1"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6.5" hidden="1" customHeight="1"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6.5" hidden="1" customHeight="1"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6.5" hidden="1" customHeight="1"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6.5" hidden="1" customHeight="1"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6.5" hidden="1" customHeight="1"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6.5" hidden="1" customHeight="1"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6.5" hidden="1" customHeight="1"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6.5" hidden="1" customHeigh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hidden="1" customHeight="1"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6.5" hidden="1"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6.5" hidden="1" customHeight="1"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6.5" hidden="1" customHeight="1"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6.5" hidden="1" customHeigh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6.5" hidden="1" customHeight="1"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6.5" hidden="1" customHeight="1"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6.5" hidden="1" customHeight="1" x14ac:dyDescent="0.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6.5" hidden="1" customHeight="1" x14ac:dyDescent="0.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6.5" hidden="1" customHeight="1" x14ac:dyDescent="0.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6.5" hidden="1" customHeight="1" x14ac:dyDescent="0.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6.5" hidden="1" customHeight="1" x14ac:dyDescent="0.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6.5" hidden="1" customHeight="1" x14ac:dyDescent="0.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6.5" hidden="1" customHeight="1" x14ac:dyDescent="0.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6.5" hidden="1" customHeight="1" x14ac:dyDescent="0.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6.5" hidden="1" customHeight="1" x14ac:dyDescent="0.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6.5" hidden="1" customHeight="1" x14ac:dyDescent="0.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6.5" hidden="1" customHeight="1" x14ac:dyDescent="0.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6.5" hidden="1" customHeight="1" x14ac:dyDescent="0.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6.5" hidden="1" customHeight="1" x14ac:dyDescent="0.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6.5" hidden="1" customHeight="1" x14ac:dyDescent="0.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6.5" hidden="1" customHeight="1" x14ac:dyDescent="0.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6.5" hidden="1" customHeight="1" x14ac:dyDescent="0.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6.5" hidden="1" customHeight="1" x14ac:dyDescent="0.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6.5" hidden="1" customHeight="1" x14ac:dyDescent="0.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6.5" hidden="1" customHeight="1" x14ac:dyDescent="0.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6.5" hidden="1" customHeight="1" x14ac:dyDescent="0.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6.5" hidden="1" customHeight="1" x14ac:dyDescent="0.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6.5" hidden="1" customHeight="1" x14ac:dyDescent="0.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6.5" hidden="1" customHeight="1" x14ac:dyDescent="0.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6.5" hidden="1" customHeight="1" x14ac:dyDescent="0.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6.5" hidden="1" customHeight="1" x14ac:dyDescent="0.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6.5" hidden="1" customHeight="1" x14ac:dyDescent="0.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6.5" hidden="1" customHeight="1" x14ac:dyDescent="0.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6.5" hidden="1"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6.5" hidden="1" customHeight="1" x14ac:dyDescent="0.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6.5" hidden="1" customHeight="1"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6.5" hidden="1" customHeight="1"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6.5" hidden="1" customHeight="1"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6.5" hidden="1" customHeight="1"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6.5" hidden="1" customHeight="1"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6.5" hidden="1"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6.5" hidden="1"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6.5" hidden="1"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6.5" hidden="1"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6.5" hidden="1" customHeight="1"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6.5" hidden="1" customHeight="1"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6.5" hidden="1" customHeight="1"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hidden="1" customHeight="1"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6.5" hidden="1" customHeight="1"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hidden="1" customHeight="1"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6.5" hidden="1" customHeight="1"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hidden="1" customHeight="1"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hidden="1"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6.5" hidden="1"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hidden="1" customHeight="1"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6.5" hidden="1" customHeight="1"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hidden="1" customHeight="1"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6.5" hidden="1" customHeight="1"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6.5" hidden="1" customHeight="1"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6.5" hidden="1" customHeight="1"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6.5" hidden="1" customHeight="1"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6.5" hidden="1" customHeight="1"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6.5" hidden="1" customHeight="1"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6.5" hidden="1"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6.5" hidden="1"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6.5" hidden="1"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6.5" hidden="1"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6.5" hidden="1" customHeight="1"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6.5" hidden="1" customHeight="1"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6.5" hidden="1" customHeight="1"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6.5" hidden="1" customHeight="1"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6.5" hidden="1" customHeight="1"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6.5" hidden="1" customHeight="1"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6.5" hidden="1" customHeight="1"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6.5" hidden="1" customHeight="1"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6.5" hidden="1"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6.5" hidden="1"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6.5" hidden="1"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6.5" hidden="1"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6.5" hidden="1" customHeight="1"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6.5" hidden="1" customHeight="1"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6.5" hidden="1" customHeight="1"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6.5" hidden="1" customHeight="1"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6.5" hidden="1" customHeight="1"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6.5" hidden="1" customHeight="1"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6.5" hidden="1" customHeight="1"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6.5" hidden="1" customHeight="1"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6.5" hidden="1" customHeight="1"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6.5" hidden="1"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6.5" hidden="1"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6.5" hidden="1"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6.5" hidden="1" customHeight="1"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6.5" hidden="1" customHeight="1"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6.5" hidden="1" customHeight="1"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6.5" hidden="1" customHeight="1"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6.5" hidden="1" customHeight="1"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6.5" hidden="1" customHeight="1"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6.5" hidden="1" customHeight="1"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6.5" hidden="1" customHeight="1"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6.5" hidden="1" customHeight="1"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6.5" hidden="1" customHeight="1"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6.5" hidden="1" customHeight="1"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6.5" hidden="1" customHeight="1"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6.5" hidden="1"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6.5" hidden="1"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6.5" hidden="1"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6.5" hidden="1"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6.5" hidden="1" customHeight="1"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6.5" hidden="1" customHeight="1"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6.5" hidden="1" customHeight="1"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6.5" hidden="1" customHeight="1"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6.5" hidden="1" customHeight="1"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6.5" hidden="1" customHeight="1"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6.5" hidden="1" customHeight="1"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6.5" hidden="1" customHeight="1"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6.5" hidden="1" customHeight="1"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6.5" hidden="1" customHeight="1"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6.5" hidden="1" customHeight="1"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6.5" hidden="1" customHeight="1"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6.5" hidden="1" customHeight="1"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6.5" hidden="1" customHeight="1"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6.5" hidden="1" customHeight="1"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6.5" hidden="1" customHeight="1" x14ac:dyDescent="0.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6.5" hidden="1" customHeight="1" x14ac:dyDescent="0.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6.5" hidden="1" customHeight="1" x14ac:dyDescent="0.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6.5" hidden="1" customHeight="1" x14ac:dyDescent="0.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6.5" hidden="1" customHeight="1" x14ac:dyDescent="0.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6.5" hidden="1" customHeight="1" x14ac:dyDescent="0.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6.5" hidden="1" customHeight="1" x14ac:dyDescent="0.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6.5" hidden="1" customHeight="1" x14ac:dyDescent="0.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6.5" hidden="1" customHeight="1" x14ac:dyDescent="0.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6.5" hidden="1" customHeight="1" x14ac:dyDescent="0.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6.5" hidden="1" customHeight="1" x14ac:dyDescent="0.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6.5" hidden="1" customHeight="1" x14ac:dyDescent="0.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6.5" hidden="1" customHeight="1" x14ac:dyDescent="0.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6.5" hidden="1" customHeight="1" x14ac:dyDescent="0.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6.5" hidden="1" customHeight="1" x14ac:dyDescent="0.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6.5" hidden="1" customHeight="1" x14ac:dyDescent="0.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6.5" hidden="1" customHeight="1" x14ac:dyDescent="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6.5" hidden="1" customHeight="1" x14ac:dyDescent="0.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6.5" hidden="1" customHeight="1" x14ac:dyDescent="0.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6.5" hidden="1" customHeight="1" x14ac:dyDescent="0.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6.5" hidden="1" customHeight="1" x14ac:dyDescent="0.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6.5" hidden="1" customHeight="1" x14ac:dyDescent="0.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6.5" hidden="1" customHeight="1" x14ac:dyDescent="0.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6.5" hidden="1" customHeight="1" x14ac:dyDescent="0.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6.5" hidden="1" customHeight="1" x14ac:dyDescent="0.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6.5" hidden="1" customHeight="1"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6.5" hidden="1" customHeight="1"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6.5" hidden="1" customHeight="1"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6.5" hidden="1" customHeight="1"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6.5" hidden="1" customHeight="1"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6.5" hidden="1" customHeight="1"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6.5" hidden="1" customHeight="1"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6.5" hidden="1" customHeight="1"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6.5" hidden="1" customHeight="1"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6.5" hidden="1" customHeight="1"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6.5" hidden="1" customHeight="1"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6.5" hidden="1" customHeight="1"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6.5" hidden="1" customHeight="1"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6.5" hidden="1" customHeight="1"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6.5" hidden="1" customHeight="1"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6.5" hidden="1" customHeight="1"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6.5" hidden="1" customHeight="1"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6.5" hidden="1" customHeight="1"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6.5" hidden="1" customHeight="1"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6.5" hidden="1" customHeight="1"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6.5" hidden="1" customHeight="1"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6.5" hidden="1" customHeight="1"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6.5" hidden="1" customHeight="1"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6.5" hidden="1" customHeight="1"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6.5" hidden="1" customHeight="1"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6.5" hidden="1" customHeight="1"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6.5" hidden="1" customHeight="1"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6.5" hidden="1" customHeight="1"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6.5" hidden="1" customHeight="1"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6.5" hidden="1" customHeight="1"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6.5" hidden="1" customHeight="1"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6.5" hidden="1" customHeight="1"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6.5" hidden="1" customHeight="1"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6.5" hidden="1" customHeight="1"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6.5" hidden="1" customHeight="1"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6.5" hidden="1" customHeight="1"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6.5" hidden="1" customHeight="1"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6.5" hidden="1" customHeight="1"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6.5" hidden="1" customHeight="1"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6.5" hidden="1" customHeight="1"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6.5" hidden="1" customHeight="1"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6.5" hidden="1" customHeight="1"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6.5" hidden="1" customHeight="1"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6.5" hidden="1" customHeight="1"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6.5" hidden="1" customHeight="1"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6.5" hidden="1" customHeight="1"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6.5" hidden="1" customHeight="1"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6.5" hidden="1" customHeight="1"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6.5" hidden="1" customHeight="1"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6.5" hidden="1" customHeight="1"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6.5" hidden="1" customHeight="1"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6.5" hidden="1" customHeight="1"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6.5" hidden="1" customHeight="1"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6.5" hidden="1" customHeight="1"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6.5" hidden="1" customHeight="1"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6.5" hidden="1" customHeight="1"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6.5" hidden="1" customHeight="1"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6.5" hidden="1" customHeight="1"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6.5" hidden="1" customHeight="1"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6.5" hidden="1" customHeight="1"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6.5" hidden="1" customHeight="1"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6.5" hidden="1" customHeight="1"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6.5" hidden="1" customHeight="1"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6.5" hidden="1" customHeight="1"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6.5" hidden="1" customHeight="1"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6.5" hidden="1" customHeight="1"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6.5" hidden="1" customHeight="1"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6.5" hidden="1" customHeight="1"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6.5" hidden="1" customHeight="1"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6.5" hidden="1" customHeight="1"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6.5" hidden="1" customHeight="1"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6.5" hidden="1" customHeight="1"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6.5" hidden="1" customHeight="1"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6.5" hidden="1" customHeight="1"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6.5" hidden="1" customHeight="1"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6.5" hidden="1" customHeight="1"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6.5" hidden="1" customHeight="1"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6.5" hidden="1" customHeight="1"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6.5" hidden="1" customHeight="1"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6.5" hidden="1" customHeight="1"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6.5" hidden="1" customHeight="1"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6.5" hidden="1" customHeight="1"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6.5" hidden="1" customHeight="1"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6.5" hidden="1" customHeight="1"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6.5" hidden="1" customHeight="1"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6.5" hidden="1" customHeight="1"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6.5" hidden="1" customHeight="1"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6.5" hidden="1" customHeight="1"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6.5" hidden="1" customHeight="1"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6.5" hidden="1" customHeight="1"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6.5" hidden="1" customHeight="1"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6.5" hidden="1" customHeight="1"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6.5" hidden="1" customHeight="1"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6.5" hidden="1" customHeight="1"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6.5" hidden="1" customHeight="1"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6.5" hidden="1" customHeight="1"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6.5" hidden="1" customHeight="1"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6.5" hidden="1" customHeight="1"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6.5" hidden="1" customHeight="1"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6.5" hidden="1" customHeight="1"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6.5" hidden="1" customHeight="1"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6.5" hidden="1" customHeight="1"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6.5" hidden="1" customHeight="1"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6.5" hidden="1" customHeight="1"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6.5" hidden="1" customHeight="1"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6.5" hidden="1" customHeight="1"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6.5" hidden="1" customHeight="1"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6.5" hidden="1" customHeight="1"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6.5" hidden="1" customHeight="1"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6.5" hidden="1" customHeight="1"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6.5" hidden="1" customHeight="1"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6.5" hidden="1" customHeight="1"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6.5" hidden="1" customHeight="1"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6.5" hidden="1" customHeight="1"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6.5" hidden="1" customHeight="1"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6.5" hidden="1" customHeight="1"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6.5" hidden="1" customHeight="1"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6.5" hidden="1" customHeight="1"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6.5" hidden="1" customHeight="1"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6.5" hidden="1" customHeight="1"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6.5" hidden="1" customHeight="1"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6.5" hidden="1" customHeight="1"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6.5" hidden="1" customHeight="1"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6.5" hidden="1" customHeight="1"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6.5" hidden="1" customHeight="1"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6.5" hidden="1" customHeight="1"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6.5" hidden="1" customHeight="1"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6.5" hidden="1" customHeight="1"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6.5" hidden="1" customHeight="1"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6.5" hidden="1" customHeight="1"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6.5" hidden="1" customHeight="1"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6.5" hidden="1" customHeight="1"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6.5" hidden="1" customHeight="1"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6.5" hidden="1" customHeight="1"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6.5" hidden="1" customHeight="1"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6.5" hidden="1" customHeight="1"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6.5" hidden="1" customHeight="1"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6.5" hidden="1" customHeight="1"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6.5" hidden="1" customHeight="1"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6.5" hidden="1" customHeight="1"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6.5" hidden="1" customHeight="1"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6.5" hidden="1" customHeight="1"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6.5" hidden="1" customHeight="1"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6.5" hidden="1" customHeight="1"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6.5" hidden="1" customHeight="1"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6.5" hidden="1" customHeight="1"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6.5" hidden="1" customHeight="1"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6.5" hidden="1" customHeight="1"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6.5" hidden="1" customHeight="1"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6.5" hidden="1" customHeight="1"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6.5" hidden="1" customHeight="1"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6.5" hidden="1" customHeight="1"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6.5" hidden="1" customHeight="1"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6.5" hidden="1" customHeight="1"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6.5" hidden="1" customHeight="1"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6.5" hidden="1" customHeight="1"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6.5" hidden="1" customHeight="1"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6.5" hidden="1" customHeight="1"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6.5" hidden="1" customHeight="1"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6.5" hidden="1" customHeight="1"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6.5" hidden="1" customHeight="1"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6.5" hidden="1" customHeight="1"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6.5" hidden="1" customHeight="1"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6.5" hidden="1" customHeight="1"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6.5" hidden="1" customHeight="1"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6.5" hidden="1" customHeight="1"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6.5" hidden="1" customHeight="1"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6.5" hidden="1" customHeight="1"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6.5" hidden="1" customHeight="1"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6.5" hidden="1" customHeight="1"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6.5" hidden="1" customHeight="1"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6.5" hidden="1" customHeight="1"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6.5" hidden="1" customHeight="1"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6.5" hidden="1" customHeight="1"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6.5" hidden="1" customHeight="1"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6.5" hidden="1" customHeight="1"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6.5" hidden="1" customHeight="1"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6.5" hidden="1" customHeight="1"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6.5" hidden="1" customHeight="1"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6.5" hidden="1" customHeight="1"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6.5" hidden="1" customHeight="1"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6.5" hidden="1" customHeight="1"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6.5" hidden="1" customHeight="1"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6.5" hidden="1" customHeight="1"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6.5" hidden="1" customHeight="1"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6.5" hidden="1" customHeight="1"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6.5" hidden="1" customHeight="1"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6.5" hidden="1" customHeight="1"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6.5" hidden="1" customHeight="1"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6.5" hidden="1" customHeight="1"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6.5" hidden="1" customHeight="1"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6.5" hidden="1" customHeight="1"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6.5" hidden="1" customHeight="1"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6.5" hidden="1" customHeight="1"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6.5" hidden="1" customHeight="1"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6.5" hidden="1" customHeight="1"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6.5" hidden="1" customHeight="1"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6.5" hidden="1" customHeight="1"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6.5" hidden="1" customHeight="1"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6.5" hidden="1" customHeight="1"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6.5" hidden="1" customHeight="1"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6.5" hidden="1" customHeight="1"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6.5" hidden="1" customHeight="1"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6.5" hidden="1" customHeight="1"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6.5" hidden="1" customHeight="1"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6.5" hidden="1" customHeight="1"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6.5" hidden="1" customHeight="1"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6.5" hidden="1" customHeight="1"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6.5" hidden="1" customHeight="1"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6.5" hidden="1" customHeight="1"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6.5" hidden="1" customHeight="1"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6.5" hidden="1" customHeight="1"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6.5" hidden="1" customHeight="1"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6.5" hidden="1" customHeight="1"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6.5" hidden="1" customHeight="1"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6.5" hidden="1" customHeight="1"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6.5" hidden="1" customHeight="1"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6.5" hidden="1" customHeight="1"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6.5" hidden="1" customHeight="1"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6.5" hidden="1" customHeight="1"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6.5" hidden="1" customHeight="1"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6.5" hidden="1" customHeight="1"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6.5" hidden="1" customHeight="1"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6.5" hidden="1" customHeight="1"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6.5" hidden="1" customHeight="1"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6.5" hidden="1" customHeight="1"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6.5" hidden="1" customHeight="1"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6.5" hidden="1" customHeight="1"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6.5" hidden="1" customHeight="1"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6.5" hidden="1" customHeight="1"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6.5" hidden="1" customHeight="1"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6.5" hidden="1" customHeight="1"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6.5" hidden="1" customHeight="1"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6.5" hidden="1" customHeight="1"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6.5" hidden="1" customHeight="1"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6.5" hidden="1" customHeight="1"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6.5" hidden="1" customHeight="1"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6.5" hidden="1" customHeight="1"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6.5" hidden="1" customHeight="1"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6.5" hidden="1" customHeight="1"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6.5" hidden="1" customHeight="1"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6.5" hidden="1" customHeight="1"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6.5" hidden="1" customHeight="1"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6.5" hidden="1" customHeight="1"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6.5" hidden="1" customHeight="1"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6.5" hidden="1" customHeight="1"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6.5" hidden="1" customHeight="1"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6.5" hidden="1" customHeight="1"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6.5" hidden="1" customHeight="1"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6.5" hidden="1" customHeight="1"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6.5" hidden="1" customHeight="1"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6.5" hidden="1" customHeight="1"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6.5" hidden="1" customHeight="1"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6.5" hidden="1" customHeight="1"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6.5" hidden="1" customHeight="1"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6.5" hidden="1" customHeight="1"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6.5" hidden="1" customHeight="1"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6.5" hidden="1" customHeight="1"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6.5" hidden="1" customHeight="1"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6.5" hidden="1" customHeight="1"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6.5" hidden="1" customHeight="1"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6.5" hidden="1" customHeight="1"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6.5" hidden="1" customHeight="1"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6.5" hidden="1" customHeight="1"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6.5" hidden="1" customHeight="1"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6.5" hidden="1" customHeight="1"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6.5" hidden="1" customHeight="1"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6.5" hidden="1" customHeight="1"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6.5" hidden="1" customHeight="1"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6.5" hidden="1" customHeight="1"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6.5" hidden="1" customHeight="1"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6.5" hidden="1" customHeight="1"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6.5" hidden="1" customHeight="1"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6.5" hidden="1" customHeight="1"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6.5" hidden="1" customHeight="1"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6.5" hidden="1" customHeight="1"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6.5" hidden="1" customHeight="1"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6.5" hidden="1" customHeight="1"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6.5" hidden="1" customHeight="1"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6.5" hidden="1" customHeight="1"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6.5" hidden="1" customHeight="1"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6.5" hidden="1" customHeight="1"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6.5" hidden="1" customHeight="1"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6.5" hidden="1" customHeight="1"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6.5" hidden="1" customHeight="1"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6.5" hidden="1" customHeight="1"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6.5" hidden="1" customHeight="1"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6.5" hidden="1" customHeight="1"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6.5" hidden="1" customHeight="1"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6.5" hidden="1" customHeight="1"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6.5" hidden="1" customHeight="1"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6.5" hidden="1" customHeight="1"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6.5" hidden="1" customHeight="1"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6.5" hidden="1" customHeight="1"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6.5" hidden="1" customHeight="1"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6.5" hidden="1" customHeight="1"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6.5" hidden="1" customHeight="1"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6.5" hidden="1" customHeight="1"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6.5" hidden="1" customHeight="1"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6.5" hidden="1" customHeight="1"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6.5" hidden="1" customHeight="1"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6.5" hidden="1" customHeight="1"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6.5" hidden="1" customHeight="1"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6.5" hidden="1" customHeight="1"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6.5" hidden="1" customHeight="1"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6.5" hidden="1" customHeight="1"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6.5" hidden="1" customHeight="1"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6.5" hidden="1" customHeight="1"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6.5" hidden="1" customHeight="1"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6.5" hidden="1" customHeight="1"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6.5" hidden="1" customHeight="1"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6.5" hidden="1" customHeight="1"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6.5" hidden="1" customHeight="1"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6.5" hidden="1" customHeight="1"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6.5" hidden="1" customHeight="1"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6.5" hidden="1" customHeight="1"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6.5" hidden="1" customHeight="1"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6.5" hidden="1" customHeight="1"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6.5" hidden="1" customHeight="1"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6.5" hidden="1" customHeight="1"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6.5" hidden="1" customHeight="1"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6.5" hidden="1" customHeight="1"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6.5" hidden="1" customHeight="1"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6.5" hidden="1" customHeight="1"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6.5" hidden="1" customHeight="1"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6.5" hidden="1" customHeight="1"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6.5" hidden="1" customHeight="1"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6.5" hidden="1" customHeight="1"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6.5" hidden="1" customHeight="1"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6.5" hidden="1" customHeight="1"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6.5" hidden="1" customHeight="1"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6.5" hidden="1" customHeight="1"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6.5" hidden="1" customHeight="1"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6.5" hidden="1" customHeight="1"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6.5" hidden="1" customHeight="1"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6.5" hidden="1" customHeight="1"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6.5" hidden="1" customHeight="1"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6.5" hidden="1" customHeight="1"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6.5" hidden="1" customHeight="1"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6.5" hidden="1" customHeight="1"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6.5" hidden="1" customHeight="1"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6.5" hidden="1" customHeight="1"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6.5" hidden="1" customHeight="1"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6.5" hidden="1" customHeight="1"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6.5" hidden="1" customHeight="1"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6.5" hidden="1" customHeight="1"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6.5" hidden="1" customHeight="1"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6.5" hidden="1" customHeight="1"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6.5" hidden="1" customHeight="1"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6.5" hidden="1" customHeight="1"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6.5" hidden="1" customHeight="1"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6.5" hidden="1" customHeight="1"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6.5" hidden="1" customHeight="1"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6.5" hidden="1" customHeight="1"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6.5" hidden="1" customHeight="1"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6.5" hidden="1" customHeight="1"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6.5" hidden="1" customHeight="1"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6.5" hidden="1" customHeight="1"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6.5" hidden="1" customHeight="1"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6.5" hidden="1" customHeight="1"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6.5" hidden="1" customHeight="1"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6.5" hidden="1" customHeight="1"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6.5" hidden="1" customHeight="1"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6.5" hidden="1" customHeight="1"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6.5" hidden="1" customHeight="1"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6.5" hidden="1" customHeight="1"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6.5" hidden="1" customHeight="1"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6.5" hidden="1" customHeight="1"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6.5" hidden="1" customHeight="1"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6.5" hidden="1" customHeight="1"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6.5" hidden="1" customHeight="1"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6.5" hidden="1" customHeight="1"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6.5" hidden="1" customHeight="1"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6.5" hidden="1" customHeight="1"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6.5" hidden="1" customHeight="1"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6.5" hidden="1" customHeight="1"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6.5" hidden="1" customHeight="1"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6.5" hidden="1" customHeight="1"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6.5" hidden="1" customHeight="1"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6.5" hidden="1" customHeight="1"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6.5" hidden="1" customHeight="1"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6.5" hidden="1" customHeight="1"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6.5" hidden="1" customHeight="1"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6.5" hidden="1" customHeight="1"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6.5" hidden="1" customHeight="1"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6.5" hidden="1" customHeight="1"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6.5" hidden="1" customHeight="1"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6.5" hidden="1" customHeight="1"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6.5" hidden="1" customHeight="1"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6.5" hidden="1" customHeight="1"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6.5" hidden="1" customHeight="1"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6.5" hidden="1" customHeight="1"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6.5" hidden="1" customHeight="1"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6.5" hidden="1" customHeight="1"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6.5" hidden="1" customHeight="1"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6.5" hidden="1" customHeight="1"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6.5" hidden="1" customHeight="1"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6.5" hidden="1" customHeight="1"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6.5" hidden="1" customHeight="1"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6.5" hidden="1" customHeight="1"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6.5" hidden="1" customHeight="1"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6.5" hidden="1" customHeight="1"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6.5" hidden="1" customHeight="1"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6.5" hidden="1" customHeight="1"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6.5" hidden="1" customHeight="1"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6.5" hidden="1" customHeight="1"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6.5" hidden="1" customHeight="1"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6.5" hidden="1" customHeight="1"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6.5" hidden="1" customHeight="1"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6.5" hidden="1" customHeight="1"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6.5" hidden="1" customHeight="1"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6.5" hidden="1" customHeight="1"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6.5" hidden="1" customHeight="1"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6.5" hidden="1" customHeight="1"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6.5" hidden="1" customHeight="1"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6.5" hidden="1" customHeight="1"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6.5" hidden="1" customHeight="1"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6.5" hidden="1" customHeight="1"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6.5" hidden="1" customHeight="1"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6.5" hidden="1" customHeight="1"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6.5" hidden="1" customHeight="1"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6.5" hidden="1" customHeight="1"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6.5" hidden="1" customHeight="1"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6.5" hidden="1" customHeight="1"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6.5" hidden="1" customHeight="1"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6.5" hidden="1" customHeight="1"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6.5" hidden="1" customHeight="1"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6.5" hidden="1" customHeight="1"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6.5" hidden="1" customHeight="1"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6.5" hidden="1" customHeight="1"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6.5" hidden="1" customHeight="1"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6.5" hidden="1" customHeight="1"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6.5" hidden="1" customHeight="1"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6.5" hidden="1" customHeight="1"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6.5" hidden="1" customHeight="1"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6.5" hidden="1" customHeight="1"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6.5" hidden="1" customHeight="1"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6.5" hidden="1" customHeight="1"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6.5" hidden="1" customHeight="1"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6.5" hidden="1" customHeight="1"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6.5" hidden="1" customHeight="1"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6.5" hidden="1" customHeight="1"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6.5" hidden="1" customHeight="1"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6.5" hidden="1" customHeight="1"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6.5" hidden="1" customHeight="1"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6.5" hidden="1" customHeight="1"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6.5" hidden="1" customHeight="1"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6.5" hidden="1" customHeight="1"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6.5" hidden="1" customHeight="1"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6.5" hidden="1" customHeight="1"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6.5" hidden="1" customHeight="1"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6.5" hidden="1" customHeight="1"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6.5" hidden="1" customHeight="1"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6.5" hidden="1" customHeight="1"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6.5" hidden="1" customHeight="1"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6.5" hidden="1" customHeight="1"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6.5" hidden="1" customHeight="1"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6.5" hidden="1" customHeight="1"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6.5" hidden="1" customHeight="1"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6.5" hidden="1" customHeight="1"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6.5" hidden="1" customHeight="1"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6.5" hidden="1" customHeight="1"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6.5" hidden="1" customHeight="1"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6.5" hidden="1" customHeight="1"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6.5" hidden="1" customHeight="1"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6.5" hidden="1" customHeight="1"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6.5" hidden="1" customHeight="1"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6.5" hidden="1" customHeight="1"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6.5" hidden="1" customHeight="1"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6.5" hidden="1" customHeight="1"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6.5" hidden="1" customHeight="1"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6.5" hidden="1" customHeight="1"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6.5" hidden="1" customHeight="1"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6.5" hidden="1" customHeight="1"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6.5" hidden="1" customHeight="1"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6.5" hidden="1" customHeight="1"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6.5" hidden="1" customHeight="1"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6.5" hidden="1" customHeight="1"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6.5" hidden="1" customHeight="1"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6.5" hidden="1" customHeight="1"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6.5" hidden="1" customHeight="1"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6.5" hidden="1" customHeight="1"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6.5" hidden="1" customHeight="1"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6.5" hidden="1" customHeight="1"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6.5" hidden="1" customHeight="1"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6.5" hidden="1" customHeight="1"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6.5" hidden="1" customHeight="1"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6.5" hidden="1" customHeight="1"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6.5" hidden="1" customHeight="1"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6.5" hidden="1" customHeight="1"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6.5" hidden="1" customHeight="1"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6.5" hidden="1" customHeight="1"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6.5" hidden="1" customHeight="1"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6.5" hidden="1" customHeight="1"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6.5" hidden="1" customHeight="1"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6.5" hidden="1" customHeight="1"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6.5" hidden="1" customHeight="1"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6.5" hidden="1" customHeight="1"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6.5" hidden="1" customHeight="1"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6.5" hidden="1" customHeight="1"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6.5" hidden="1" customHeight="1"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6.5" hidden="1" customHeight="1"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6.5" hidden="1" customHeight="1"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6.5" hidden="1" customHeight="1"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6.5" hidden="1" customHeight="1"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6.5" hidden="1" customHeight="1"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6.5" hidden="1" customHeight="1"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6.5" hidden="1" customHeight="1"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6.5" hidden="1" customHeight="1"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6.5" hidden="1" customHeight="1"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6.5" hidden="1" customHeight="1"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6.5" hidden="1" customHeight="1"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6.5" hidden="1" customHeight="1"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6.5" hidden="1" customHeight="1"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6.5" hidden="1" customHeight="1"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6.5" hidden="1" customHeight="1"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6.5" hidden="1" customHeight="1"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6.5" hidden="1" customHeight="1"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6.5" hidden="1" customHeight="1"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6.5" hidden="1" customHeight="1"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6.5" hidden="1" customHeight="1"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6.5" hidden="1" customHeight="1"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6.5" hidden="1" customHeight="1"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6.5" hidden="1" customHeight="1"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6.5" hidden="1" customHeight="1"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6.5" hidden="1" customHeight="1"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6.5" hidden="1" customHeight="1"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6.5" hidden="1" customHeight="1"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6.5" hidden="1" customHeight="1"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6.5" hidden="1" customHeight="1"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6.5" hidden="1" customHeight="1"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6.5" hidden="1" customHeight="1"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6.5" hidden="1" customHeight="1"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6.5" hidden="1" customHeight="1"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6.5" hidden="1" customHeight="1"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6.5" hidden="1" customHeight="1"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6.5" hidden="1" customHeight="1"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6.5" hidden="1" customHeight="1"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6.5" hidden="1" customHeight="1"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6.5" hidden="1" customHeight="1"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6.5" hidden="1" customHeight="1"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6.5" hidden="1" customHeight="1"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6.5" hidden="1" customHeight="1"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6.5" hidden="1" customHeight="1"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6.5" hidden="1" customHeight="1"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6.5" hidden="1" customHeight="1"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6.5" hidden="1" customHeight="1"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6.5" hidden="1" customHeight="1"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6.5" hidden="1" customHeight="1"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6.5" hidden="1" customHeight="1"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6.5" hidden="1" customHeight="1"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6.5" hidden="1" customHeight="1"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6.5" hidden="1" customHeight="1"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6.5" hidden="1" customHeight="1"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6.5" hidden="1" customHeight="1"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6.5" hidden="1" customHeight="1"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6.5" hidden="1" customHeight="1"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6.5" hidden="1" customHeight="1"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6.5" hidden="1" customHeight="1"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6.5" hidden="1" customHeight="1"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6.5" hidden="1" customHeight="1"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6.5" hidden="1" customHeight="1"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6.5" hidden="1" customHeight="1"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6.5" hidden="1" customHeight="1"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6.5" hidden="1" customHeight="1"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6.5" hidden="1" customHeight="1"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6.5" hidden="1" customHeight="1"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6.5" hidden="1" customHeight="1"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6.5" hidden="1" customHeight="1"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6.5" hidden="1" customHeight="1"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6.5" hidden="1" customHeight="1"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6.5" hidden="1" customHeight="1"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6.5" hidden="1" customHeight="1"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6.5" hidden="1" customHeight="1"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6.5" hidden="1" customHeight="1"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6.5" hidden="1" customHeight="1"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6.5" hidden="1" customHeight="1"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6.5" hidden="1" customHeight="1"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6.5" hidden="1" customHeight="1"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6.5" hidden="1" customHeight="1"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6.5" hidden="1" customHeight="1"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6.5" hidden="1" customHeight="1"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6.5" hidden="1" customHeight="1"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6.5" hidden="1" customHeight="1"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6.5" hidden="1" customHeight="1"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6.5" hidden="1" customHeight="1"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6.5" hidden="1" customHeight="1"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6.5" hidden="1" customHeight="1"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6.5" hidden="1" customHeight="1"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6.5" hidden="1" customHeight="1"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6.5" hidden="1" customHeight="1"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6.5" hidden="1" customHeight="1"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6.5" hidden="1" customHeight="1"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6.5" hidden="1" customHeight="1"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6.5" hidden="1" customHeight="1"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6.5" hidden="1" customHeight="1"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6.5" hidden="1" customHeight="1"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6.5" hidden="1" customHeight="1"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6.5" hidden="1" customHeight="1"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6.5" hidden="1" customHeight="1"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6.5" hidden="1" customHeight="1"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6.5" hidden="1" customHeight="1"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6.5" hidden="1" customHeight="1"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6.5" hidden="1" customHeight="1"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6.5" hidden="1" customHeight="1"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6.5" hidden="1" customHeight="1"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6.5" hidden="1" customHeight="1"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6.5" hidden="1" customHeight="1"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6.5" hidden="1" customHeight="1"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6.5" hidden="1" customHeight="1"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6.5" hidden="1" customHeight="1"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6.5" hidden="1" customHeight="1"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6.5" hidden="1" customHeight="1"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6.5" hidden="1" customHeight="1"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6.5" hidden="1" customHeight="1"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6.5" hidden="1" customHeight="1"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6.5" hidden="1" customHeight="1"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6.5" hidden="1" customHeight="1"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6.5" hidden="1" customHeight="1"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6.5" hidden="1" customHeight="1"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6.5" hidden="1" customHeight="1"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6.5" hidden="1" customHeight="1"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6.5" hidden="1" customHeight="1"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6.5" hidden="1" customHeight="1"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6.5" hidden="1" customHeight="1"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6.5" hidden="1" customHeight="1"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6.5" hidden="1" customHeight="1"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6.5" hidden="1" customHeight="1"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6.5" hidden="1" customHeight="1"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6.5" hidden="1" customHeight="1"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6.5" hidden="1" customHeight="1"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6.5" hidden="1" customHeight="1"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6.5" hidden="1" customHeight="1"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6.5" hidden="1" customHeight="1"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6.5" hidden="1" customHeight="1"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6.5" hidden="1" customHeight="1"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6.5" hidden="1" customHeight="1"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6.5" hidden="1" customHeight="1"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6.5" hidden="1" customHeight="1"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6.5" hidden="1" customHeight="1"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6.5" hidden="1" customHeight="1"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6.5" hidden="1" customHeight="1"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6.5" hidden="1" customHeight="1"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6.5" hidden="1" customHeight="1"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6.5" hidden="1" customHeight="1"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6.5" hidden="1" customHeight="1"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6.5" hidden="1" customHeight="1"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6.5" hidden="1" customHeight="1"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6.5" hidden="1" customHeight="1"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6.5" hidden="1" customHeight="1"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6.5" hidden="1" customHeight="1"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6.5" hidden="1" customHeight="1"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6.5" hidden="1" customHeight="1"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6.5" hidden="1" customHeight="1"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6.5" hidden="1" customHeight="1"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6.5" hidden="1" customHeight="1"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6.5" hidden="1" customHeight="1"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6.5" hidden="1" customHeight="1"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6.5" hidden="1" customHeight="1"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6.5" hidden="1" customHeight="1"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6.5" hidden="1" customHeight="1"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6.5" hidden="1" customHeight="1"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6.5" hidden="1" customHeight="1"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6.5" hidden="1" customHeight="1"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6.5" hidden="1" customHeight="1"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6.5" hidden="1" customHeight="1"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6.5" hidden="1" customHeight="1"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6.5" hidden="1" customHeight="1"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6.5" hidden="1" customHeight="1"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6.5" hidden="1" customHeight="1"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6.5" hidden="1" customHeight="1"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6.5" hidden="1" customHeight="1"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6.5" hidden="1" customHeight="1"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6.5" hidden="1" customHeight="1"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6.5" hidden="1" customHeight="1"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6.5" hidden="1" customHeight="1"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6.5" hidden="1" customHeight="1"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6.5" hidden="1" customHeight="1"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6.5" hidden="1" customHeight="1"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6.5" hidden="1" customHeight="1"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6.5" hidden="1" customHeight="1"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6.5" hidden="1" customHeight="1"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6.5" hidden="1" customHeight="1"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6.5" hidden="1" customHeight="1"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6.5" hidden="1" customHeight="1"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6.5" hidden="1" customHeight="1"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6.5" hidden="1" customHeight="1"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6.5" hidden="1" customHeight="1"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6.5" hidden="1" customHeight="1"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6.5" hidden="1" customHeight="1"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6.5" hidden="1" customHeight="1"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6.5" hidden="1" customHeight="1"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6.5" hidden="1" customHeight="1"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6.5" hidden="1" customHeight="1"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6.5" hidden="1" customHeight="1"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6.5" hidden="1" customHeight="1"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6.5" hidden="1" customHeight="1"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6.5" hidden="1" customHeight="1"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6.5" hidden="1" customHeight="1"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6.5" hidden="1" customHeight="1"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6.5" hidden="1" customHeight="1"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6.5" hidden="1" customHeight="1"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6.5" hidden="1" customHeight="1"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6.5" hidden="1" customHeight="1"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6.5" hidden="1" customHeight="1"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6.5" hidden="1" customHeight="1"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6.5" hidden="1" customHeight="1"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6.5" hidden="1" customHeight="1"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6.5" hidden="1" customHeight="1"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6.5" hidden="1" customHeight="1"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6.5" hidden="1" customHeight="1"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6.5" hidden="1" customHeight="1"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6.5" hidden="1" customHeight="1"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6.5" hidden="1" customHeight="1"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6.5" hidden="1" customHeight="1"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6.5" hidden="1" customHeight="1"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6.5" hidden="1" customHeight="1"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6.5" hidden="1" customHeight="1"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6.5" hidden="1" customHeight="1"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6.5" hidden="1" customHeight="1"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6.5" hidden="1" customHeight="1"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6.5" hidden="1" customHeight="1"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6.5" hidden="1" customHeight="1"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6.5" hidden="1" customHeight="1"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6.5" hidden="1" customHeight="1"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6.5" hidden="1" customHeight="1"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6.5" hidden="1" customHeight="1"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6.5" hidden="1" customHeight="1"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6.5" hidden="1" customHeight="1"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6.5" hidden="1" customHeight="1"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6.5" hidden="1" customHeight="1"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6.5" hidden="1" customHeight="1"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6.5" hidden="1" customHeight="1"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6.5" hidden="1" customHeight="1"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6.5" hidden="1" customHeight="1"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6.5" hidden="1" customHeight="1"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6.5" hidden="1" customHeight="1"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6.5" hidden="1" customHeight="1"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6.5" hidden="1" customHeight="1"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6.5" hidden="1" customHeight="1"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6.5" hidden="1" customHeight="1"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6.5" hidden="1" customHeight="1"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6.5" hidden="1" customHeight="1"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6.5" hidden="1" customHeight="1"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6.5" hidden="1" customHeight="1"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6.5" hidden="1" customHeight="1"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6.5" hidden="1" customHeight="1"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6.5" hidden="1" customHeight="1"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6.5" hidden="1" customHeight="1"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6.5" hidden="1" customHeight="1"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6.5" hidden="1" customHeight="1"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6.5" hidden="1" customHeight="1"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6.5" hidden="1" customHeight="1"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6.5" hidden="1" customHeight="1"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6.5" hidden="1" customHeight="1"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6.5" hidden="1" customHeight="1"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6.5" hidden="1" customHeight="1"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6.5" hidden="1" customHeight="1"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6.5" hidden="1" customHeight="1"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6.5" hidden="1" customHeight="1"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6.5" hidden="1" customHeight="1"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6.5" hidden="1" customHeight="1"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6.5" hidden="1" customHeight="1"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6.5" hidden="1" customHeight="1"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6.5" hidden="1" customHeight="1"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6.5" hidden="1" customHeight="1"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6.5" hidden="1" customHeight="1"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6.5" hidden="1" customHeight="1"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6.5" hidden="1" customHeight="1"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6.5" hidden="1" customHeight="1"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6.5" hidden="1" customHeight="1"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6.5" hidden="1" customHeight="1"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6.5" hidden="1" customHeight="1"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6.5" hidden="1" customHeight="1"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6.5" hidden="1" customHeight="1"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6.5" hidden="1" customHeight="1"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6.5" hidden="1" customHeight="1"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6.5" hidden="1" customHeight="1"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6.5" hidden="1" customHeight="1"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6.5" hidden="1" customHeight="1"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6.5" hidden="1" customHeight="1"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6.5" hidden="1" customHeight="1"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6.5" hidden="1" customHeight="1"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6.5" hidden="1" customHeight="1"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6.5" hidden="1" customHeight="1"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6.5" hidden="1" customHeight="1"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sheetData>
  <mergeCells count="31">
    <mergeCell ref="C18:D18"/>
    <mergeCell ref="E25:G25"/>
    <mergeCell ref="C29:I29"/>
    <mergeCell ref="C26:I26"/>
    <mergeCell ref="C27:I27"/>
    <mergeCell ref="C28:I28"/>
    <mergeCell ref="C19:D25"/>
    <mergeCell ref="H20:I20"/>
    <mergeCell ref="H21:I21"/>
    <mergeCell ref="H19:I19"/>
    <mergeCell ref="E19:G19"/>
    <mergeCell ref="H22:I22"/>
    <mergeCell ref="E24:G24"/>
    <mergeCell ref="H24:I24"/>
    <mergeCell ref="H25:I25"/>
    <mergeCell ref="B9:C9"/>
    <mergeCell ref="D9:I9"/>
    <mergeCell ref="E22:G22"/>
    <mergeCell ref="H23:I23"/>
    <mergeCell ref="E23:G23"/>
    <mergeCell ref="E21:G21"/>
    <mergeCell ref="E20:G20"/>
    <mergeCell ref="H18:I18"/>
    <mergeCell ref="B17:I17"/>
    <mergeCell ref="C16:I16"/>
    <mergeCell ref="D11:I11"/>
    <mergeCell ref="D13:I13"/>
    <mergeCell ref="E18:G18"/>
    <mergeCell ref="B11:C11"/>
    <mergeCell ref="B13:C13"/>
    <mergeCell ref="B18:B25"/>
  </mergeCells>
  <pageMargins left="0.70866141732283472" right="0.70866141732283472" top="0.74803149606299213" bottom="0.74803149606299213" header="0" footer="0"/>
  <pageSetup paperSize="5" orientation="landscape" r:id="rId1"/>
  <colBreaks count="1" manualBreakCount="1">
    <brk id="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C203"/>
  <sheetViews>
    <sheetView showGridLines="0" topLeftCell="A172" zoomScale="70" zoomScaleNormal="70" zoomScalePageLayoutView="110" workbookViewId="0">
      <selection activeCell="E203" sqref="E203:F203"/>
    </sheetView>
  </sheetViews>
  <sheetFormatPr baseColWidth="10" defaultColWidth="0" defaultRowHeight="15" customHeight="1" x14ac:dyDescent="0.2"/>
  <cols>
    <col min="1" max="1" width="5.875" customWidth="1"/>
    <col min="2" max="2" width="7.125" customWidth="1"/>
    <col min="3" max="3" width="3" customWidth="1"/>
    <col min="4" max="4" width="38" customWidth="1"/>
    <col min="5" max="5" width="51.125" customWidth="1"/>
    <col min="6" max="6" width="36.375" customWidth="1"/>
    <col min="7" max="7" width="45.375" customWidth="1"/>
    <col min="8" max="8" width="35" customWidth="1"/>
    <col min="9" max="9" width="26" customWidth="1"/>
    <col min="10" max="10" width="15.875" customWidth="1"/>
    <col min="11" max="12" width="15.875" style="492" customWidth="1"/>
    <col min="13" max="13" width="17" customWidth="1"/>
    <col min="14" max="14" width="14.125" style="462" customWidth="1"/>
    <col min="15" max="15" width="14.125" customWidth="1"/>
    <col min="16" max="16" width="19.125" customWidth="1"/>
    <col min="17" max="17" width="33.625" customWidth="1"/>
    <col min="18" max="18" width="41" customWidth="1"/>
    <col min="19" max="19" width="27.125" customWidth="1"/>
    <col min="20" max="20" width="11.125" customWidth="1"/>
    <col min="21" max="21" width="10" hidden="1" customWidth="1"/>
    <col min="22" max="29" width="9.375" hidden="1" customWidth="1"/>
    <col min="30" max="16384" width="12.625" hidden="1"/>
  </cols>
  <sheetData>
    <row r="1" spans="1:29" x14ac:dyDescent="0.25">
      <c r="A1" s="1"/>
      <c r="B1" s="1"/>
      <c r="C1" s="1"/>
      <c r="D1" s="35"/>
      <c r="E1" s="1"/>
      <c r="F1" s="1"/>
      <c r="G1" s="1"/>
      <c r="H1" s="1"/>
      <c r="I1" s="1"/>
      <c r="J1" s="1"/>
      <c r="K1" s="475"/>
      <c r="L1" s="475"/>
      <c r="M1" s="1"/>
      <c r="N1" s="475"/>
      <c r="O1" s="1"/>
      <c r="P1" s="1"/>
      <c r="Q1" s="1"/>
      <c r="R1" s="1"/>
      <c r="S1" s="1"/>
      <c r="T1" s="1"/>
      <c r="U1" s="3"/>
      <c r="V1" s="3"/>
      <c r="W1" s="3"/>
      <c r="X1" s="3"/>
      <c r="Y1" s="3"/>
      <c r="Z1" s="3"/>
      <c r="AA1" s="3"/>
      <c r="AB1" s="3"/>
      <c r="AC1" s="3"/>
    </row>
    <row r="2" spans="1:29" x14ac:dyDescent="0.25">
      <c r="A2" s="1"/>
      <c r="B2" s="1"/>
      <c r="C2" s="1"/>
      <c r="D2" s="5"/>
      <c r="E2" s="5"/>
      <c r="F2" s="5"/>
      <c r="G2" s="1"/>
      <c r="H2" s="1"/>
      <c r="I2" s="442" t="s">
        <v>0</v>
      </c>
      <c r="J2" s="443" t="s">
        <v>1</v>
      </c>
      <c r="K2" s="500"/>
      <c r="L2" s="500"/>
      <c r="M2" s="1"/>
      <c r="N2" s="475"/>
      <c r="O2" s="1"/>
      <c r="P2" s="1"/>
      <c r="Q2" s="1"/>
      <c r="R2" s="1"/>
      <c r="S2" s="1"/>
      <c r="T2" s="1"/>
      <c r="U2" s="3"/>
      <c r="V2" s="3"/>
      <c r="W2" s="3"/>
      <c r="X2" s="3"/>
      <c r="Y2" s="3"/>
      <c r="Z2" s="3"/>
      <c r="AA2" s="3"/>
      <c r="AB2" s="3"/>
      <c r="AC2" s="3"/>
    </row>
    <row r="3" spans="1:29" x14ac:dyDescent="0.25">
      <c r="A3" s="1"/>
      <c r="B3" s="1"/>
      <c r="C3" s="1"/>
      <c r="D3" s="5"/>
      <c r="E3" s="5"/>
      <c r="F3" s="5"/>
      <c r="G3" s="1"/>
      <c r="H3" s="1"/>
      <c r="I3" s="444" t="s">
        <v>2</v>
      </c>
      <c r="J3" s="445">
        <v>7</v>
      </c>
      <c r="K3" s="500"/>
      <c r="L3" s="500"/>
      <c r="M3" s="1"/>
      <c r="N3" s="475"/>
      <c r="O3" s="1"/>
      <c r="P3" s="1"/>
      <c r="Q3" s="1"/>
      <c r="R3" s="1"/>
      <c r="S3" s="1"/>
      <c r="T3" s="1"/>
      <c r="U3" s="3"/>
      <c r="V3" s="3"/>
      <c r="W3" s="3"/>
      <c r="X3" s="3"/>
      <c r="Y3" s="3"/>
      <c r="Z3" s="3"/>
      <c r="AA3" s="3"/>
      <c r="AB3" s="3"/>
      <c r="AC3" s="3"/>
    </row>
    <row r="4" spans="1:29" x14ac:dyDescent="0.25">
      <c r="A4" s="1"/>
      <c r="B4" s="1"/>
      <c r="C4" s="1"/>
      <c r="D4" s="5"/>
      <c r="E4" s="5"/>
      <c r="F4" s="5"/>
      <c r="G4" s="1"/>
      <c r="H4" s="1"/>
      <c r="I4" s="442" t="s">
        <v>3</v>
      </c>
      <c r="J4" s="446">
        <v>44250</v>
      </c>
      <c r="K4" s="501"/>
      <c r="L4" s="501"/>
      <c r="M4" s="1"/>
      <c r="N4" s="475"/>
      <c r="O4" s="1"/>
      <c r="P4" s="1"/>
      <c r="Q4" s="1"/>
      <c r="R4" s="1"/>
      <c r="S4" s="1"/>
      <c r="T4" s="1"/>
      <c r="U4" s="3"/>
      <c r="V4" s="3"/>
      <c r="W4" s="3"/>
      <c r="X4" s="3"/>
      <c r="Y4" s="3"/>
      <c r="Z4" s="3"/>
      <c r="AA4" s="3"/>
      <c r="AB4" s="3"/>
      <c r="AC4" s="3"/>
    </row>
    <row r="5" spans="1:29" x14ac:dyDescent="0.25">
      <c r="A5" s="1"/>
      <c r="B5" s="1"/>
      <c r="C5" s="1"/>
      <c r="D5" s="35"/>
      <c r="E5" s="1"/>
      <c r="F5" s="1"/>
      <c r="G5" s="1"/>
      <c r="H5" s="1"/>
      <c r="I5" s="442" t="s">
        <v>4</v>
      </c>
      <c r="J5" s="443" t="s">
        <v>56</v>
      </c>
      <c r="K5" s="500"/>
      <c r="L5" s="500"/>
      <c r="M5" s="1"/>
      <c r="N5" s="475"/>
      <c r="O5" s="1"/>
      <c r="P5" s="1"/>
      <c r="Q5" s="1"/>
      <c r="R5" s="1"/>
      <c r="S5" s="1"/>
      <c r="T5" s="1"/>
      <c r="U5" s="3"/>
      <c r="V5" s="3"/>
      <c r="W5" s="3"/>
      <c r="X5" s="3"/>
      <c r="Y5" s="3"/>
      <c r="Z5" s="3"/>
      <c r="AA5" s="3"/>
      <c r="AB5" s="3"/>
      <c r="AC5" s="3"/>
    </row>
    <row r="6" spans="1:29" x14ac:dyDescent="0.25">
      <c r="A6" s="1"/>
      <c r="B6" s="1"/>
      <c r="C6" s="1"/>
      <c r="D6" s="35"/>
      <c r="E6" s="1"/>
      <c r="F6" s="1"/>
      <c r="G6" s="1"/>
      <c r="H6" s="1"/>
      <c r="I6" s="1"/>
      <c r="J6" s="1"/>
      <c r="K6" s="475"/>
      <c r="L6" s="475"/>
      <c r="M6" s="1"/>
      <c r="N6" s="475"/>
      <c r="O6" s="1"/>
      <c r="P6" s="1"/>
      <c r="Q6" s="1"/>
      <c r="R6" s="1"/>
      <c r="S6" s="1"/>
      <c r="T6" s="1"/>
      <c r="U6" s="3"/>
      <c r="V6" s="3"/>
      <c r="W6" s="3"/>
      <c r="X6" s="3"/>
      <c r="Y6" s="3"/>
      <c r="Z6" s="3"/>
      <c r="AA6" s="3"/>
      <c r="AB6" s="3"/>
      <c r="AC6" s="3"/>
    </row>
    <row r="7" spans="1:29" ht="62.25" customHeight="1" x14ac:dyDescent="0.25">
      <c r="A7" s="1"/>
      <c r="B7" s="1"/>
      <c r="C7" s="1"/>
      <c r="D7" s="35"/>
      <c r="E7" s="9"/>
      <c r="F7" s="9"/>
      <c r="G7" s="9"/>
      <c r="H7" s="9"/>
      <c r="I7" s="9"/>
      <c r="J7" s="9"/>
      <c r="K7" s="476"/>
      <c r="L7" s="476"/>
      <c r="M7" s="9"/>
      <c r="N7" s="476"/>
      <c r="O7" s="9"/>
      <c r="P7" s="9"/>
      <c r="Q7" s="9"/>
      <c r="R7" s="1"/>
      <c r="S7" s="1"/>
      <c r="T7" s="1"/>
      <c r="U7" s="3"/>
      <c r="V7" s="3"/>
      <c r="W7" s="3"/>
      <c r="X7" s="3"/>
      <c r="Y7" s="3"/>
      <c r="Z7" s="3"/>
      <c r="AA7" s="3"/>
      <c r="AB7" s="3"/>
      <c r="AC7" s="3"/>
    </row>
    <row r="8" spans="1:29" ht="27.75" customHeight="1" x14ac:dyDescent="0.25">
      <c r="A8" s="36"/>
      <c r="B8" s="36"/>
      <c r="C8" s="36"/>
      <c r="D8" s="37"/>
      <c r="E8" s="36"/>
      <c r="F8" s="36"/>
      <c r="G8" s="36"/>
      <c r="H8" s="36"/>
      <c r="I8" s="36"/>
      <c r="J8" s="36"/>
      <c r="K8" s="36"/>
      <c r="L8" s="36"/>
      <c r="M8" s="36"/>
      <c r="N8" s="36"/>
      <c r="O8" s="36"/>
      <c r="P8" s="36"/>
      <c r="Q8" s="36"/>
      <c r="R8" s="36"/>
      <c r="S8" s="36"/>
      <c r="T8" s="36"/>
      <c r="U8" s="36"/>
      <c r="V8" s="36"/>
      <c r="W8" s="36"/>
      <c r="X8" s="36"/>
      <c r="Y8" s="36"/>
      <c r="Z8" s="36"/>
      <c r="AA8" s="36"/>
      <c r="AB8" s="36"/>
      <c r="AC8" s="36"/>
    </row>
    <row r="9" spans="1:29" ht="30.75" customHeight="1" x14ac:dyDescent="0.2">
      <c r="A9" s="38"/>
      <c r="B9" s="626" t="s">
        <v>57</v>
      </c>
      <c r="C9" s="676"/>
      <c r="D9" s="676"/>
      <c r="E9" s="627" t="str">
        <f>'PDI-01'!E13</f>
        <v>Gestión y Sostenibilidad Institucional</v>
      </c>
      <c r="F9" s="599"/>
      <c r="G9" s="600"/>
      <c r="H9" s="39"/>
      <c r="I9" s="39"/>
      <c r="J9" s="39"/>
      <c r="K9" s="39"/>
      <c r="L9" s="39"/>
      <c r="M9" s="39"/>
      <c r="N9" s="39"/>
      <c r="O9" s="39"/>
      <c r="P9" s="39"/>
      <c r="Q9" s="39"/>
      <c r="R9" s="39"/>
      <c r="S9" s="39"/>
      <c r="T9" s="38"/>
      <c r="U9" s="38"/>
      <c r="V9" s="38"/>
      <c r="W9" s="38"/>
      <c r="X9" s="38"/>
      <c r="Y9" s="38"/>
      <c r="Z9" s="38"/>
      <c r="AA9" s="38"/>
      <c r="AB9" s="38"/>
      <c r="AC9" s="38"/>
    </row>
    <row r="10" spans="1:29" ht="6.75" customHeight="1" x14ac:dyDescent="0.2">
      <c r="A10" s="38"/>
      <c r="B10" s="38"/>
      <c r="C10" s="38"/>
      <c r="D10" s="40"/>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30.75" customHeight="1" x14ac:dyDescent="0.2">
      <c r="A11" s="38"/>
      <c r="B11" s="626" t="s">
        <v>9</v>
      </c>
      <c r="C11" s="676"/>
      <c r="D11" s="676"/>
      <c r="E11" s="627" t="str">
        <f>'PDI-01'!E15</f>
        <v>Gestión del Desarrollo Humano y Organizacional</v>
      </c>
      <c r="F11" s="599"/>
      <c r="G11" s="600"/>
      <c r="H11" s="38"/>
      <c r="I11" s="38"/>
      <c r="J11" s="38"/>
      <c r="K11" s="38"/>
      <c r="L11" s="38"/>
      <c r="M11" s="38"/>
      <c r="N11" s="38"/>
      <c r="O11" s="38"/>
      <c r="P11" s="38"/>
      <c r="Q11" s="38"/>
      <c r="R11" s="38"/>
      <c r="S11" s="38"/>
      <c r="T11" s="38"/>
      <c r="U11" s="38"/>
      <c r="V11" s="38"/>
      <c r="W11" s="38"/>
      <c r="X11" s="38"/>
      <c r="Y11" s="38"/>
      <c r="Z11" s="38"/>
      <c r="AA11" s="38"/>
      <c r="AB11" s="38"/>
      <c r="AC11" s="38"/>
    </row>
    <row r="12" spans="1:29" ht="6.75" customHeight="1" x14ac:dyDescent="0.2">
      <c r="A12" s="38"/>
      <c r="B12" s="38"/>
      <c r="C12" s="38"/>
      <c r="D12" s="40"/>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30.75" customHeight="1" x14ac:dyDescent="0.2">
      <c r="A13" s="38"/>
      <c r="B13" s="677" t="s">
        <v>58</v>
      </c>
      <c r="C13" s="676"/>
      <c r="D13" s="676"/>
      <c r="E13" s="627" t="str">
        <f>'PDI-01'!E11</f>
        <v>Modernización y Desarrollo Organizacional (PDI2028 – GSI - 36)</v>
      </c>
      <c r="F13" s="599"/>
      <c r="G13" s="600"/>
      <c r="H13" s="39"/>
      <c r="I13" s="39"/>
      <c r="J13" s="39"/>
      <c r="K13" s="39"/>
      <c r="L13" s="39"/>
      <c r="M13" s="39"/>
      <c r="N13" s="39"/>
      <c r="O13" s="39"/>
      <c r="P13" s="39"/>
      <c r="Q13" s="39"/>
      <c r="R13" s="39"/>
      <c r="S13" s="39"/>
      <c r="T13" s="38"/>
      <c r="U13" s="38"/>
      <c r="V13" s="38"/>
      <c r="W13" s="38"/>
      <c r="X13" s="38"/>
      <c r="Y13" s="38"/>
      <c r="Z13" s="38"/>
      <c r="AA13" s="38"/>
      <c r="AB13" s="38"/>
      <c r="AC13" s="38"/>
    </row>
    <row r="14" spans="1:29" ht="16.5" x14ac:dyDescent="0.2">
      <c r="A14" s="38"/>
      <c r="B14" s="41"/>
      <c r="C14" s="41"/>
      <c r="D14" s="41"/>
      <c r="E14" s="11"/>
      <c r="F14" s="11"/>
      <c r="G14" s="11"/>
      <c r="H14" s="39"/>
      <c r="I14" s="39"/>
      <c r="J14" s="39"/>
      <c r="K14" s="39"/>
      <c r="L14" s="39"/>
      <c r="M14" s="39"/>
      <c r="N14" s="39"/>
      <c r="O14" s="39"/>
      <c r="P14" s="39"/>
      <c r="Q14" s="39"/>
      <c r="R14" s="39"/>
      <c r="S14" s="39"/>
      <c r="T14" s="38"/>
      <c r="U14" s="38"/>
      <c r="V14" s="38"/>
      <c r="W14" s="38"/>
      <c r="X14" s="38"/>
      <c r="Y14" s="38"/>
      <c r="Z14" s="38"/>
      <c r="AA14" s="38"/>
      <c r="AB14" s="38"/>
      <c r="AC14" s="38"/>
    </row>
    <row r="15" spans="1:29" ht="16.5" x14ac:dyDescent="0.2">
      <c r="A15" s="38"/>
      <c r="B15" s="41"/>
      <c r="C15" s="41"/>
      <c r="D15" s="41"/>
      <c r="E15" s="11"/>
      <c r="F15" s="11"/>
      <c r="G15" s="11"/>
      <c r="H15" s="39"/>
      <c r="I15" s="39"/>
      <c r="J15" s="39"/>
      <c r="K15" s="39"/>
      <c r="L15" s="39"/>
      <c r="M15" s="39"/>
      <c r="N15" s="39"/>
      <c r="O15" s="39"/>
      <c r="P15" s="39"/>
      <c r="Q15" s="39"/>
      <c r="R15" s="39"/>
      <c r="S15" s="39"/>
      <c r="T15" s="38"/>
      <c r="U15" s="38"/>
      <c r="V15" s="38"/>
      <c r="W15" s="38"/>
      <c r="X15" s="38"/>
      <c r="Y15" s="38"/>
      <c r="Z15" s="38"/>
      <c r="AA15" s="38"/>
      <c r="AB15" s="38"/>
      <c r="AC15" s="38"/>
    </row>
    <row r="16" spans="1:29" ht="59.25" customHeight="1" x14ac:dyDescent="0.2">
      <c r="A16" s="38"/>
      <c r="B16" s="41"/>
      <c r="C16" s="41"/>
      <c r="D16" s="42" t="s">
        <v>59</v>
      </c>
      <c r="E16" s="672" t="str">
        <f>'PDI-02'!C19</f>
        <v xml:space="preserve">Diseño Organizacional desactualizado, poco flexible y desarticulado, que no responde a las necesidades de la Universidad del siglo XXI, ni aporta al Bienestar y crecimiento de los colaboradores, así como en la eficiencia de la Institución. </v>
      </c>
      <c r="F16" s="600"/>
      <c r="G16" s="30" t="s">
        <v>60</v>
      </c>
      <c r="H16" s="629" t="s">
        <v>1066</v>
      </c>
      <c r="I16" s="599"/>
      <c r="J16" s="599"/>
      <c r="K16" s="681"/>
      <c r="L16" s="681"/>
      <c r="M16" s="599"/>
      <c r="N16" s="681"/>
      <c r="O16" s="600"/>
      <c r="P16" s="11"/>
      <c r="Q16" s="39"/>
      <c r="R16" s="39"/>
      <c r="S16" s="39"/>
      <c r="T16" s="38"/>
      <c r="U16" s="38"/>
      <c r="V16" s="38"/>
      <c r="W16" s="38"/>
      <c r="X16" s="38"/>
      <c r="Y16" s="38"/>
      <c r="Z16" s="38"/>
      <c r="AA16" s="38"/>
      <c r="AB16" s="38"/>
      <c r="AC16" s="38"/>
    </row>
    <row r="17" spans="1:29" ht="42" customHeight="1" x14ac:dyDescent="0.2">
      <c r="A17" s="38"/>
      <c r="B17" s="41"/>
      <c r="C17" s="41"/>
      <c r="D17" s="43" t="s">
        <v>61</v>
      </c>
      <c r="E17" s="672" t="str">
        <f>'PDI-02'!E19</f>
        <v>1. Planta de personal insuficiente y con poca claridad del rol para el desarrollo de las actividades  acorde a las necesidades Institucionales.</v>
      </c>
      <c r="F17" s="600"/>
      <c r="G17" s="44" t="s">
        <v>62</v>
      </c>
      <c r="H17" s="682" t="s">
        <v>1194</v>
      </c>
      <c r="I17" s="599"/>
      <c r="J17" s="599"/>
      <c r="K17" s="681"/>
      <c r="L17" s="681"/>
      <c r="M17" s="599"/>
      <c r="N17" s="681"/>
      <c r="O17" s="600"/>
      <c r="P17" s="441"/>
      <c r="Q17" s="441"/>
      <c r="R17" s="441"/>
      <c r="S17" s="441"/>
      <c r="T17" s="441"/>
      <c r="U17" s="38"/>
      <c r="V17" s="38"/>
      <c r="W17" s="38"/>
      <c r="X17" s="38"/>
      <c r="Y17" s="38"/>
      <c r="Z17" s="38"/>
      <c r="AA17" s="38"/>
      <c r="AB17" s="38"/>
      <c r="AC17" s="38"/>
    </row>
    <row r="18" spans="1:29" ht="39" customHeight="1" x14ac:dyDescent="0.2">
      <c r="A18" s="38"/>
      <c r="B18" s="41"/>
      <c r="C18" s="41"/>
      <c r="D18" s="43" t="s">
        <v>63</v>
      </c>
      <c r="E18" s="672" t="str">
        <f>'PDI-02'!E20</f>
        <v>2. Estructura organizacional por procesos inadecuada a los requerimientos Institucionales.</v>
      </c>
      <c r="F18" s="600"/>
      <c r="G18" s="44" t="s">
        <v>64</v>
      </c>
      <c r="H18" s="629" t="s">
        <v>1082</v>
      </c>
      <c r="I18" s="599"/>
      <c r="J18" s="599"/>
      <c r="K18" s="681"/>
      <c r="L18" s="681"/>
      <c r="M18" s="599"/>
      <c r="N18" s="681"/>
      <c r="O18" s="600"/>
      <c r="P18" s="441"/>
      <c r="Q18" s="441"/>
      <c r="R18" s="441"/>
      <c r="S18" s="441"/>
      <c r="T18" s="441"/>
      <c r="U18" s="38"/>
      <c r="V18" s="38"/>
      <c r="W18" s="38"/>
      <c r="X18" s="38"/>
      <c r="Y18" s="38"/>
      <c r="Z18" s="38"/>
      <c r="AA18" s="38"/>
      <c r="AB18" s="38"/>
      <c r="AC18" s="38"/>
    </row>
    <row r="19" spans="1:29" ht="39.75" customHeight="1" x14ac:dyDescent="0.2">
      <c r="A19" s="38"/>
      <c r="B19" s="41"/>
      <c r="C19" s="41"/>
      <c r="D19" s="43" t="s">
        <v>65</v>
      </c>
      <c r="E19" s="672" t="str">
        <f>'PDI-02'!E21</f>
        <v xml:space="preserve">3. Incapacidad de la Institución de generar cambios organizacionales efectivos, que permitan las transformaciones requeridas para el óptimo desarrollo. </v>
      </c>
      <c r="F19" s="600"/>
      <c r="G19" s="44" t="s">
        <v>66</v>
      </c>
      <c r="H19" s="629" t="s">
        <v>1179</v>
      </c>
      <c r="I19" s="599"/>
      <c r="J19" s="599"/>
      <c r="K19" s="681"/>
      <c r="L19" s="681"/>
      <c r="M19" s="599"/>
      <c r="N19" s="681"/>
      <c r="O19" s="600"/>
      <c r="P19" s="441"/>
      <c r="Q19" s="441"/>
      <c r="R19" s="441"/>
      <c r="S19" s="441"/>
      <c r="T19" s="441"/>
      <c r="U19" s="38"/>
      <c r="V19" s="38"/>
      <c r="W19" s="38"/>
      <c r="X19" s="38"/>
      <c r="Y19" s="38"/>
      <c r="Z19" s="38"/>
      <c r="AA19" s="38"/>
      <c r="AB19" s="38"/>
      <c r="AC19" s="38"/>
    </row>
    <row r="20" spans="1:29" ht="24.75" customHeight="1" x14ac:dyDescent="0.2">
      <c r="A20" s="38"/>
      <c r="B20" s="41"/>
      <c r="C20" s="41"/>
      <c r="D20" s="41"/>
      <c r="E20" s="11"/>
      <c r="F20" s="11"/>
      <c r="G20" s="11"/>
      <c r="H20" s="39"/>
      <c r="I20" s="39"/>
      <c r="J20" s="39"/>
      <c r="K20" s="39"/>
      <c r="L20" s="39"/>
      <c r="M20" s="39"/>
      <c r="N20" s="39"/>
      <c r="O20" s="39"/>
      <c r="P20" s="39"/>
      <c r="Q20" s="39"/>
      <c r="R20" s="39"/>
      <c r="S20" s="39"/>
      <c r="T20" s="38"/>
      <c r="U20" s="38"/>
      <c r="V20" s="38"/>
      <c r="W20" s="38"/>
      <c r="X20" s="38"/>
      <c r="Y20" s="38"/>
      <c r="Z20" s="38"/>
      <c r="AA20" s="38"/>
      <c r="AB20" s="38"/>
      <c r="AC20" s="38"/>
    </row>
    <row r="21" spans="1:29" ht="15.75" customHeight="1" x14ac:dyDescent="0.3">
      <c r="A21" s="10"/>
      <c r="B21" s="10"/>
      <c r="C21" s="10"/>
      <c r="D21" s="45"/>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27.75" customHeight="1" x14ac:dyDescent="0.3">
      <c r="A22" s="10"/>
      <c r="B22" s="10"/>
      <c r="C22" s="10"/>
      <c r="D22" s="30" t="s">
        <v>67</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34.5" customHeight="1" x14ac:dyDescent="0.3">
      <c r="A23" s="10"/>
      <c r="B23" s="10"/>
      <c r="C23" s="10"/>
      <c r="D23" s="602" t="s">
        <v>68</v>
      </c>
      <c r="E23" s="599"/>
      <c r="F23" s="599"/>
      <c r="G23" s="599"/>
      <c r="H23" s="599"/>
      <c r="I23" s="599"/>
      <c r="J23" s="599"/>
      <c r="K23" s="681"/>
      <c r="L23" s="681"/>
      <c r="M23" s="599"/>
      <c r="N23" s="681"/>
      <c r="O23" s="599"/>
      <c r="P23" s="599"/>
      <c r="Q23" s="599"/>
      <c r="R23" s="600"/>
      <c r="S23" s="46"/>
      <c r="T23" s="46"/>
      <c r="U23" s="10"/>
      <c r="V23" s="10"/>
      <c r="W23" s="10"/>
      <c r="X23" s="10"/>
      <c r="Y23" s="10"/>
      <c r="Z23" s="10"/>
      <c r="AA23" s="10"/>
      <c r="AB23" s="10"/>
      <c r="AC23" s="10"/>
    </row>
    <row r="24" spans="1:29" ht="34.5" customHeight="1" x14ac:dyDescent="0.3">
      <c r="A24" s="10"/>
      <c r="B24" s="10"/>
      <c r="C24" s="10"/>
      <c r="D24" s="47"/>
      <c r="E24" s="47"/>
      <c r="F24" s="47"/>
      <c r="G24" s="47"/>
      <c r="H24" s="47"/>
      <c r="I24" s="47"/>
      <c r="J24" s="47"/>
      <c r="K24" s="477"/>
      <c r="L24" s="477"/>
      <c r="M24" s="47"/>
      <c r="N24" s="477"/>
      <c r="O24" s="47"/>
      <c r="P24" s="47"/>
      <c r="Q24" s="47"/>
      <c r="R24" s="47"/>
      <c r="S24" s="47"/>
      <c r="T24" s="46"/>
      <c r="U24" s="10"/>
      <c r="V24" s="10"/>
      <c r="W24" s="10"/>
      <c r="X24" s="10"/>
      <c r="Y24" s="10"/>
      <c r="Z24" s="10"/>
      <c r="AA24" s="10"/>
      <c r="AB24" s="10"/>
      <c r="AC24" s="10"/>
    </row>
    <row r="25" spans="1:29" ht="30" customHeight="1" x14ac:dyDescent="0.3">
      <c r="A25" s="48"/>
      <c r="B25" s="48"/>
      <c r="C25" s="48"/>
      <c r="D25" s="683" t="s">
        <v>69</v>
      </c>
      <c r="E25" s="599"/>
      <c r="F25" s="599"/>
      <c r="G25" s="599"/>
      <c r="H25" s="599"/>
      <c r="I25" s="599"/>
      <c r="J25" s="599"/>
      <c r="K25" s="681"/>
      <c r="L25" s="681"/>
      <c r="M25" s="599"/>
      <c r="N25" s="681"/>
      <c r="O25" s="599"/>
      <c r="P25" s="599"/>
      <c r="Q25" s="599"/>
      <c r="R25" s="599"/>
      <c r="S25" s="600"/>
      <c r="T25" s="49"/>
      <c r="U25" s="48"/>
      <c r="V25" s="48"/>
      <c r="W25" s="48"/>
      <c r="X25" s="48"/>
      <c r="Y25" s="48"/>
      <c r="Z25" s="48"/>
      <c r="AA25" s="48"/>
      <c r="AB25" s="48"/>
      <c r="AC25" s="48"/>
    </row>
    <row r="26" spans="1:29" ht="18" customHeight="1" x14ac:dyDescent="0.3">
      <c r="A26" s="10"/>
      <c r="B26" s="678" t="s">
        <v>70</v>
      </c>
      <c r="C26" s="10"/>
      <c r="D26" s="679" t="s">
        <v>71</v>
      </c>
      <c r="E26" s="673" t="s">
        <v>72</v>
      </c>
      <c r="F26" s="674"/>
      <c r="G26" s="674"/>
      <c r="H26" s="674"/>
      <c r="I26" s="674"/>
      <c r="J26" s="674"/>
      <c r="K26" s="674"/>
      <c r="L26" s="674"/>
      <c r="M26" s="674"/>
      <c r="N26" s="674"/>
      <c r="O26" s="674"/>
      <c r="P26" s="675"/>
      <c r="Q26" s="679" t="s">
        <v>73</v>
      </c>
      <c r="R26" s="679" t="s">
        <v>74</v>
      </c>
      <c r="S26" s="679" t="s">
        <v>75</v>
      </c>
      <c r="T26" s="10"/>
      <c r="U26" s="10"/>
      <c r="V26" s="10"/>
      <c r="W26" s="10"/>
      <c r="X26" s="10"/>
      <c r="Y26" s="10"/>
      <c r="Z26" s="10"/>
      <c r="AA26" s="10"/>
      <c r="AB26" s="10"/>
      <c r="AC26" s="10"/>
    </row>
    <row r="27" spans="1:29" ht="93" customHeight="1" x14ac:dyDescent="0.3">
      <c r="A27" s="10"/>
      <c r="B27" s="663"/>
      <c r="C27" s="10"/>
      <c r="D27" s="680"/>
      <c r="E27" s="370" t="s">
        <v>76</v>
      </c>
      <c r="F27" s="371" t="s">
        <v>77</v>
      </c>
      <c r="G27" s="370" t="s">
        <v>78</v>
      </c>
      <c r="H27" s="370" t="s">
        <v>79</v>
      </c>
      <c r="I27" s="370" t="s">
        <v>80</v>
      </c>
      <c r="J27" s="370" t="s">
        <v>81</v>
      </c>
      <c r="K27" s="490" t="s">
        <v>103</v>
      </c>
      <c r="L27" s="490" t="s">
        <v>1196</v>
      </c>
      <c r="M27" s="370" t="s">
        <v>1165</v>
      </c>
      <c r="N27" s="484" t="s">
        <v>1227</v>
      </c>
      <c r="O27" s="484" t="s">
        <v>82</v>
      </c>
      <c r="P27" s="371" t="s">
        <v>83</v>
      </c>
      <c r="Q27" s="663"/>
      <c r="R27" s="663"/>
      <c r="S27" s="663"/>
      <c r="T27" s="10"/>
      <c r="U27" s="51">
        <v>3</v>
      </c>
      <c r="V27" s="10"/>
      <c r="W27" s="10"/>
      <c r="X27" s="10"/>
      <c r="Y27" s="10"/>
      <c r="Z27" s="10"/>
      <c r="AA27" s="10"/>
      <c r="AB27" s="10"/>
      <c r="AC27" s="10"/>
    </row>
    <row r="28" spans="1:29" s="359" customFormat="1" ht="174.75" customHeight="1" x14ac:dyDescent="0.2">
      <c r="A28" s="18"/>
      <c r="B28" s="664"/>
      <c r="C28" s="18"/>
      <c r="D28" s="399" t="s">
        <v>86</v>
      </c>
      <c r="E28" s="397" t="s">
        <v>1085</v>
      </c>
      <c r="F28" s="397" t="s">
        <v>1086</v>
      </c>
      <c r="G28" s="397" t="s">
        <v>106</v>
      </c>
      <c r="H28" s="397" t="s">
        <v>1087</v>
      </c>
      <c r="I28" s="398">
        <f>37.9%*0.5</f>
        <v>0.1895</v>
      </c>
      <c r="J28" s="400">
        <v>0.48749999999999999</v>
      </c>
      <c r="K28" s="400">
        <v>0.54400000000000004</v>
      </c>
      <c r="L28" s="400">
        <v>0.60599999999999998</v>
      </c>
      <c r="M28" s="400">
        <v>0.66300000000000003</v>
      </c>
      <c r="N28" s="485">
        <v>0.69599999999999995</v>
      </c>
      <c r="O28" s="485">
        <v>0.754</v>
      </c>
      <c r="P28" s="400">
        <v>0.86499999999999999</v>
      </c>
      <c r="Q28" s="401" t="s">
        <v>1140</v>
      </c>
      <c r="R28" s="402" t="s">
        <v>1084</v>
      </c>
      <c r="S28" s="401" t="s">
        <v>1088</v>
      </c>
      <c r="T28" s="18"/>
      <c r="U28" s="53" t="s">
        <v>84</v>
      </c>
      <c r="V28" s="18"/>
      <c r="W28" s="18"/>
      <c r="X28" s="18"/>
      <c r="Y28" s="18"/>
      <c r="Z28" s="18"/>
      <c r="AA28" s="18"/>
      <c r="AB28" s="18"/>
      <c r="AC28" s="18"/>
    </row>
    <row r="29" spans="1:29" ht="21.75" customHeight="1" x14ac:dyDescent="0.3">
      <c r="A29" s="10"/>
      <c r="B29" s="62"/>
      <c r="C29" s="48"/>
      <c r="D29" s="63"/>
      <c r="E29" s="10"/>
      <c r="F29" s="65"/>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31.5" customHeight="1" x14ac:dyDescent="0.3">
      <c r="A30" s="10"/>
      <c r="B30" s="68"/>
      <c r="C30" s="10"/>
      <c r="D30" s="598" t="s">
        <v>91</v>
      </c>
      <c r="E30" s="599"/>
      <c r="F30" s="599"/>
      <c r="G30" s="599"/>
      <c r="H30" s="599"/>
      <c r="I30" s="599"/>
      <c r="J30" s="599"/>
      <c r="K30" s="681"/>
      <c r="L30" s="681"/>
      <c r="M30" s="599"/>
      <c r="N30" s="681"/>
      <c r="O30" s="599"/>
      <c r="P30" s="599"/>
      <c r="Q30" s="599"/>
      <c r="R30" s="599"/>
      <c r="S30" s="600"/>
      <c r="T30" s="10"/>
      <c r="U30" s="10"/>
      <c r="V30" s="10"/>
      <c r="W30" s="10"/>
      <c r="X30" s="10"/>
      <c r="Y30" s="10"/>
      <c r="Z30" s="10"/>
      <c r="AA30" s="10"/>
      <c r="AB30" s="10"/>
      <c r="AC30" s="10"/>
    </row>
    <row r="31" spans="1:29" ht="21.75" customHeight="1" x14ac:dyDescent="0.3">
      <c r="A31" s="10"/>
      <c r="B31" s="678" t="s">
        <v>92</v>
      </c>
      <c r="C31" s="10"/>
      <c r="D31" s="679" t="s">
        <v>1141</v>
      </c>
      <c r="E31" s="673" t="s">
        <v>72</v>
      </c>
      <c r="F31" s="674"/>
      <c r="G31" s="674"/>
      <c r="H31" s="674"/>
      <c r="I31" s="674"/>
      <c r="J31" s="674"/>
      <c r="K31" s="674"/>
      <c r="L31" s="674"/>
      <c r="M31" s="674"/>
      <c r="N31" s="674"/>
      <c r="O31" s="674"/>
      <c r="P31" s="675"/>
      <c r="Q31" s="679" t="s">
        <v>73</v>
      </c>
      <c r="R31" s="679" t="s">
        <v>74</v>
      </c>
      <c r="S31" s="679" t="s">
        <v>94</v>
      </c>
      <c r="T31" s="10"/>
      <c r="U31" s="10"/>
      <c r="V31" s="10"/>
      <c r="W31" s="10"/>
      <c r="X31" s="10"/>
      <c r="Y31" s="10"/>
      <c r="Z31" s="10"/>
      <c r="AA31" s="10"/>
      <c r="AB31" s="10"/>
      <c r="AC31" s="10"/>
    </row>
    <row r="32" spans="1:29" ht="109.5" customHeight="1" x14ac:dyDescent="0.3">
      <c r="A32" s="10"/>
      <c r="B32" s="663"/>
      <c r="C32" s="10"/>
      <c r="D32" s="680"/>
      <c r="E32" s="30" t="s">
        <v>95</v>
      </c>
      <c r="F32" s="50" t="s">
        <v>77</v>
      </c>
      <c r="G32" s="30" t="s">
        <v>78</v>
      </c>
      <c r="H32" s="360" t="s">
        <v>79</v>
      </c>
      <c r="I32" s="360" t="s">
        <v>1042</v>
      </c>
      <c r="J32" s="30" t="s">
        <v>81</v>
      </c>
      <c r="K32" s="30" t="s">
        <v>103</v>
      </c>
      <c r="L32" s="30" t="s">
        <v>1196</v>
      </c>
      <c r="M32" s="30" t="s">
        <v>1165</v>
      </c>
      <c r="N32" s="486" t="s">
        <v>1227</v>
      </c>
      <c r="O32" s="486" t="s">
        <v>82</v>
      </c>
      <c r="P32" s="50" t="s">
        <v>83</v>
      </c>
      <c r="Q32" s="680"/>
      <c r="R32" s="680"/>
      <c r="S32" s="680"/>
      <c r="T32" s="10"/>
      <c r="U32" s="10"/>
      <c r="V32" s="10"/>
      <c r="W32" s="10"/>
      <c r="X32" s="10"/>
      <c r="Y32" s="10"/>
      <c r="Z32" s="10"/>
      <c r="AA32" s="10"/>
      <c r="AB32" s="10"/>
      <c r="AC32" s="10"/>
    </row>
    <row r="33" spans="1:29" ht="182.25" customHeight="1" x14ac:dyDescent="0.3">
      <c r="A33" s="10"/>
      <c r="B33" s="664"/>
      <c r="C33" s="10"/>
      <c r="D33" s="403" t="s">
        <v>1041</v>
      </c>
      <c r="E33" s="404" t="s">
        <v>1129</v>
      </c>
      <c r="F33" s="405" t="s">
        <v>1130</v>
      </c>
      <c r="G33" s="404" t="s">
        <v>1131</v>
      </c>
      <c r="H33" s="404" t="s">
        <v>1132</v>
      </c>
      <c r="I33" s="406">
        <v>0.379</v>
      </c>
      <c r="J33" s="406">
        <v>0.47499999999999998</v>
      </c>
      <c r="K33" s="406">
        <v>0.56899999999999995</v>
      </c>
      <c r="L33" s="406">
        <v>0.66200000000000003</v>
      </c>
      <c r="M33" s="406">
        <v>0.72699999999999998</v>
      </c>
      <c r="N33" s="487">
        <v>0.79200000000000004</v>
      </c>
      <c r="O33" s="487">
        <v>0.85799999999999998</v>
      </c>
      <c r="P33" s="406">
        <v>0.93</v>
      </c>
      <c r="Q33" s="407" t="s">
        <v>1083</v>
      </c>
      <c r="R33" s="407" t="s">
        <v>1084</v>
      </c>
      <c r="S33" s="407" t="s">
        <v>1135</v>
      </c>
      <c r="T33" s="10"/>
      <c r="U33" s="10"/>
      <c r="V33" s="10"/>
      <c r="W33" s="10"/>
      <c r="X33" s="10"/>
      <c r="Y33" s="10"/>
      <c r="Z33" s="10"/>
      <c r="AA33" s="10"/>
      <c r="AB33" s="10"/>
      <c r="AC33" s="10"/>
    </row>
    <row r="34" spans="1:29" ht="21.75" customHeight="1" x14ac:dyDescent="0.3">
      <c r="A34" s="10"/>
      <c r="B34" s="62"/>
      <c r="C34" s="48"/>
      <c r="D34" s="49"/>
      <c r="E34" s="10"/>
      <c r="F34" s="65"/>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32.25" customHeight="1" x14ac:dyDescent="0.3">
      <c r="A35" s="10"/>
      <c r="B35" s="10"/>
      <c r="C35" s="10"/>
      <c r="D35" s="685" t="s">
        <v>1136</v>
      </c>
      <c r="E35" s="685"/>
      <c r="F35" s="685"/>
      <c r="G35" s="685"/>
      <c r="H35" s="685"/>
      <c r="I35" s="685"/>
      <c r="J35" s="685"/>
      <c r="K35" s="685"/>
      <c r="L35" s="685"/>
      <c r="M35" s="685"/>
      <c r="N35" s="685"/>
      <c r="O35" s="685"/>
      <c r="P35" s="685"/>
      <c r="Q35" s="685"/>
      <c r="R35" s="685"/>
      <c r="S35" s="509"/>
      <c r="T35" s="77"/>
      <c r="U35" s="77"/>
      <c r="V35" s="10"/>
      <c r="W35" s="10"/>
      <c r="X35" s="10"/>
      <c r="Y35" s="10"/>
      <c r="Z35" s="10"/>
      <c r="AA35" s="10"/>
      <c r="AB35" s="10"/>
      <c r="AC35" s="10"/>
    </row>
    <row r="36" spans="1:29" ht="17.25" customHeight="1" x14ac:dyDescent="0.3">
      <c r="A36" s="10"/>
      <c r="B36" s="658" t="s">
        <v>98</v>
      </c>
      <c r="C36" s="10"/>
      <c r="D36" s="688" t="s">
        <v>99</v>
      </c>
      <c r="E36" s="686" t="s">
        <v>100</v>
      </c>
      <c r="F36" s="696" t="s">
        <v>72</v>
      </c>
      <c r="G36" s="697"/>
      <c r="H36" s="697"/>
      <c r="I36" s="697"/>
      <c r="J36" s="697"/>
      <c r="K36" s="697"/>
      <c r="L36" s="697"/>
      <c r="M36" s="697"/>
      <c r="N36" s="697"/>
      <c r="O36" s="698"/>
      <c r="P36" s="695" t="s">
        <v>73</v>
      </c>
      <c r="Q36" s="684" t="s">
        <v>74</v>
      </c>
      <c r="R36" s="684" t="s">
        <v>101</v>
      </c>
      <c r="T36" s="10"/>
      <c r="U36" s="10"/>
      <c r="V36" s="10"/>
      <c r="W36" s="10"/>
      <c r="X36" s="10"/>
      <c r="Y36" s="10"/>
      <c r="Z36" s="10"/>
      <c r="AA36" s="10"/>
      <c r="AB36" s="10"/>
      <c r="AC36" s="10"/>
    </row>
    <row r="37" spans="1:29" ht="105.75" customHeight="1" x14ac:dyDescent="0.3">
      <c r="A37" s="10"/>
      <c r="B37" s="659"/>
      <c r="C37" s="10"/>
      <c r="D37" s="663"/>
      <c r="E37" s="687"/>
      <c r="F37" s="483" t="s">
        <v>102</v>
      </c>
      <c r="G37" s="483" t="s">
        <v>77</v>
      </c>
      <c r="H37" s="483" t="s">
        <v>78</v>
      </c>
      <c r="I37" s="483" t="s">
        <v>79</v>
      </c>
      <c r="J37" s="483" t="s">
        <v>81</v>
      </c>
      <c r="K37" s="483" t="s">
        <v>103</v>
      </c>
      <c r="L37" s="503" t="s">
        <v>1196</v>
      </c>
      <c r="M37" s="494" t="s">
        <v>1165</v>
      </c>
      <c r="N37" s="494" t="s">
        <v>1227</v>
      </c>
      <c r="O37" s="513" t="s">
        <v>82</v>
      </c>
      <c r="P37" s="684"/>
      <c r="Q37" s="638"/>
      <c r="R37" s="645"/>
      <c r="T37" s="10"/>
      <c r="U37" s="10"/>
      <c r="V37" s="10"/>
      <c r="W37" s="10"/>
      <c r="X37" s="10"/>
      <c r="Y37" s="10"/>
      <c r="Z37" s="10"/>
      <c r="AA37" s="10"/>
      <c r="AB37" s="10"/>
      <c r="AC37" s="10"/>
    </row>
    <row r="38" spans="1:29" s="359" customFormat="1" ht="99.75" customHeight="1" x14ac:dyDescent="0.2">
      <c r="A38" s="18"/>
      <c r="B38" s="659"/>
      <c r="C38" s="18"/>
      <c r="D38" s="450" t="str">
        <f>H17</f>
        <v>Determinar la planta de personal requerida en las dependencias académicas y administrativas, para el desarrollo de sus actividades, acorde con las necesidades Institucionales.</v>
      </c>
      <c r="E38" s="449" t="s">
        <v>1202</v>
      </c>
      <c r="F38" s="497" t="s">
        <v>104</v>
      </c>
      <c r="G38" s="497" t="s">
        <v>105</v>
      </c>
      <c r="H38" s="497" t="s">
        <v>106</v>
      </c>
      <c r="I38" s="498" t="s">
        <v>107</v>
      </c>
      <c r="J38" s="499">
        <v>1</v>
      </c>
      <c r="K38" s="499">
        <v>1</v>
      </c>
      <c r="L38" s="504">
        <v>1</v>
      </c>
      <c r="M38" s="507">
        <v>1</v>
      </c>
      <c r="N38" s="507">
        <v>1</v>
      </c>
      <c r="O38" s="507">
        <v>1</v>
      </c>
      <c r="P38" s="517" t="s">
        <v>1040</v>
      </c>
      <c r="Q38" s="493" t="s">
        <v>1043</v>
      </c>
      <c r="R38" s="491" t="s">
        <v>1094</v>
      </c>
      <c r="T38" s="18"/>
      <c r="U38" s="18"/>
      <c r="V38" s="18"/>
      <c r="W38" s="18"/>
      <c r="X38" s="18"/>
      <c r="Y38" s="18"/>
      <c r="Z38" s="18"/>
      <c r="AA38" s="18"/>
      <c r="AB38" s="18"/>
      <c r="AC38" s="18"/>
    </row>
    <row r="39" spans="1:29" s="359" customFormat="1" ht="99.75" customHeight="1" x14ac:dyDescent="0.2">
      <c r="A39" s="18"/>
      <c r="B39" s="659"/>
      <c r="C39" s="18"/>
      <c r="D39" s="450" t="str">
        <f>H18</f>
        <v>Implementar una estructura organizacional por procesos adecuada a los requerimientos Institucionales, y con claridad en el alcance de las dependencias.</v>
      </c>
      <c r="E39" s="449" t="s">
        <v>1203</v>
      </c>
      <c r="F39" s="52" t="s">
        <v>119</v>
      </c>
      <c r="G39" s="52" t="s">
        <v>121</v>
      </c>
      <c r="H39" s="52" t="s">
        <v>106</v>
      </c>
      <c r="I39" s="369" t="s">
        <v>107</v>
      </c>
      <c r="J39" s="361">
        <v>1</v>
      </c>
      <c r="K39" s="361">
        <v>1</v>
      </c>
      <c r="L39" s="505">
        <v>1</v>
      </c>
      <c r="M39" s="507">
        <v>1</v>
      </c>
      <c r="N39" s="507">
        <v>1</v>
      </c>
      <c r="O39" s="507">
        <v>1</v>
      </c>
      <c r="P39" s="517" t="s">
        <v>1040</v>
      </c>
      <c r="Q39" s="493" t="s">
        <v>1043</v>
      </c>
      <c r="R39" s="491" t="s">
        <v>1094</v>
      </c>
      <c r="T39" s="18"/>
      <c r="U39" s="18"/>
      <c r="V39" s="18"/>
      <c r="W39" s="18"/>
      <c r="X39" s="18"/>
      <c r="Y39" s="18"/>
      <c r="Z39" s="18"/>
      <c r="AA39" s="18"/>
      <c r="AB39" s="18"/>
      <c r="AC39" s="18"/>
    </row>
    <row r="40" spans="1:29" s="359" customFormat="1" ht="99.75" customHeight="1" x14ac:dyDescent="0.2">
      <c r="A40" s="18"/>
      <c r="B40" s="659"/>
      <c r="C40" s="18"/>
      <c r="D40" s="450" t="str">
        <f>H19</f>
        <v>Aplicar estrategias de gestión del cambio, que facilite a la Universidad la adopción exitosa de nuevos retos que posibiliten una transformación organizacional.</v>
      </c>
      <c r="E40" s="449" t="s">
        <v>1244</v>
      </c>
      <c r="F40" s="408" t="s">
        <v>128</v>
      </c>
      <c r="G40" s="52" t="s">
        <v>121</v>
      </c>
      <c r="H40" s="84" t="s">
        <v>129</v>
      </c>
      <c r="I40" s="369" t="s">
        <v>107</v>
      </c>
      <c r="J40" s="361">
        <v>1</v>
      </c>
      <c r="K40" s="361">
        <v>1</v>
      </c>
      <c r="L40" s="505">
        <v>1</v>
      </c>
      <c r="M40" s="507">
        <v>1</v>
      </c>
      <c r="N40" s="507">
        <v>1</v>
      </c>
      <c r="O40" s="507">
        <v>1</v>
      </c>
      <c r="P40" s="517" t="s">
        <v>1040</v>
      </c>
      <c r="Q40" s="493" t="s">
        <v>1043</v>
      </c>
      <c r="R40" s="491" t="s">
        <v>1094</v>
      </c>
      <c r="T40" s="18"/>
      <c r="U40" s="18"/>
      <c r="V40" s="18"/>
      <c r="W40" s="18"/>
      <c r="X40" s="18"/>
      <c r="Y40" s="18"/>
      <c r="Z40" s="18"/>
      <c r="AA40" s="18"/>
      <c r="AB40" s="18"/>
      <c r="AC40" s="18"/>
    </row>
    <row r="41" spans="1:29" s="359" customFormat="1" ht="99.75" customHeight="1" x14ac:dyDescent="0.2">
      <c r="A41" s="18"/>
      <c r="B41" s="660"/>
      <c r="C41" s="18"/>
      <c r="D41" s="452" t="str">
        <f>+D38</f>
        <v>Determinar la planta de personal requerida en las dependencias académicas y administrativas, para el desarrollo de sus actividades, acorde con las necesidades Institucionales.</v>
      </c>
      <c r="E41" s="453" t="s">
        <v>1204</v>
      </c>
      <c r="F41" s="454" t="s">
        <v>1166</v>
      </c>
      <c r="G41" s="455" t="s">
        <v>121</v>
      </c>
      <c r="H41" s="84" t="s">
        <v>129</v>
      </c>
      <c r="I41" s="456" t="s">
        <v>107</v>
      </c>
      <c r="J41" s="457" t="s">
        <v>1197</v>
      </c>
      <c r="K41" s="457">
        <v>1</v>
      </c>
      <c r="L41" s="506">
        <v>1</v>
      </c>
      <c r="M41" s="508">
        <v>1</v>
      </c>
      <c r="N41" s="508">
        <v>1</v>
      </c>
      <c r="O41" s="508">
        <v>1</v>
      </c>
      <c r="P41" s="518" t="s">
        <v>1040</v>
      </c>
      <c r="Q41" s="491" t="s">
        <v>1043</v>
      </c>
      <c r="R41" s="491" t="s">
        <v>1167</v>
      </c>
      <c r="T41" s="18"/>
      <c r="U41" s="18"/>
      <c r="V41" s="18"/>
      <c r="W41" s="18"/>
      <c r="X41" s="18"/>
      <c r="Y41" s="18"/>
      <c r="Z41" s="18"/>
      <c r="AA41" s="18"/>
      <c r="AB41" s="18"/>
      <c r="AC41" s="18"/>
    </row>
    <row r="42" spans="1:29" ht="15.75" customHeight="1" x14ac:dyDescent="0.3">
      <c r="A42" s="48"/>
      <c r="B42" s="62"/>
      <c r="C42" s="48"/>
      <c r="D42" s="47"/>
      <c r="E42" s="48"/>
      <c r="F42" s="48"/>
      <c r="G42" s="48"/>
      <c r="H42" s="48"/>
      <c r="I42" s="48"/>
      <c r="J42" s="48"/>
      <c r="K42" s="478"/>
      <c r="L42" s="478"/>
      <c r="M42" s="48"/>
      <c r="N42" s="478"/>
      <c r="O42" s="48"/>
      <c r="P42" s="48"/>
      <c r="Q42" s="48"/>
      <c r="R42" s="48"/>
      <c r="S42" s="48"/>
      <c r="T42" s="48"/>
      <c r="U42" s="48"/>
      <c r="V42" s="48"/>
      <c r="W42" s="48"/>
      <c r="X42" s="48"/>
      <c r="Y42" s="48"/>
      <c r="Z42" s="48"/>
      <c r="AA42" s="48"/>
      <c r="AB42" s="48"/>
      <c r="AC42" s="48"/>
    </row>
    <row r="43" spans="1:29" ht="35.25" customHeight="1" x14ac:dyDescent="0.3">
      <c r="A43" s="10"/>
      <c r="B43" s="10"/>
      <c r="C43" s="10"/>
      <c r="D43" s="616" t="s">
        <v>1154</v>
      </c>
      <c r="E43" s="599"/>
      <c r="F43" s="599"/>
      <c r="G43" s="599"/>
      <c r="H43" s="599"/>
      <c r="I43" s="599"/>
      <c r="J43" s="600"/>
      <c r="K43" s="489"/>
      <c r="L43" s="489"/>
      <c r="M43" s="98"/>
      <c r="N43" s="98"/>
      <c r="O43" s="98"/>
      <c r="P43" s="100"/>
      <c r="Q43" s="10"/>
      <c r="R43" s="10"/>
      <c r="S43" s="10"/>
      <c r="T43" s="10"/>
      <c r="U43" s="10"/>
      <c r="V43" s="10"/>
      <c r="W43" s="10"/>
      <c r="X43" s="10"/>
      <c r="Y43" s="10"/>
      <c r="Z43" s="10"/>
      <c r="AA43" s="10"/>
      <c r="AB43" s="10"/>
      <c r="AC43" s="10"/>
    </row>
    <row r="44" spans="1:29" ht="16.5" customHeight="1" x14ac:dyDescent="0.3">
      <c r="A44" s="10"/>
      <c r="B44" s="662" t="s">
        <v>1155</v>
      </c>
      <c r="C44" s="10"/>
      <c r="D44" s="668" t="str">
        <f>CONCATENATE("Actividades para Plan Operativo ",E38)</f>
        <v>Actividades para Plan Operativo 1. Análisis de Empleos</v>
      </c>
      <c r="E44" s="669"/>
      <c r="F44" s="670"/>
      <c r="G44" s="78" t="s">
        <v>131</v>
      </c>
      <c r="H44" s="78" t="s">
        <v>132</v>
      </c>
      <c r="I44" s="615" t="s">
        <v>75</v>
      </c>
      <c r="J44" s="600"/>
      <c r="K44" s="489"/>
      <c r="L44" s="489"/>
      <c r="M44" s="10"/>
      <c r="N44" s="10"/>
      <c r="O44" s="10"/>
      <c r="P44" s="10"/>
      <c r="Q44" s="10"/>
      <c r="R44" s="10"/>
      <c r="S44" s="10"/>
      <c r="T44" s="10"/>
      <c r="U44" s="10"/>
      <c r="V44" s="10"/>
      <c r="W44" s="10"/>
      <c r="X44" s="10"/>
      <c r="Y44" s="10"/>
      <c r="Z44" s="10"/>
      <c r="AA44" s="10"/>
      <c r="AB44" s="10"/>
      <c r="AC44" s="10"/>
    </row>
    <row r="45" spans="1:29" ht="15.75" customHeight="1" x14ac:dyDescent="0.3">
      <c r="A45" s="45"/>
      <c r="B45" s="663"/>
      <c r="C45" s="45"/>
      <c r="D45" s="30">
        <v>1.1000000000000001</v>
      </c>
      <c r="E45" s="667" t="s">
        <v>1137</v>
      </c>
      <c r="F45" s="666"/>
      <c r="G45" s="363">
        <v>43862</v>
      </c>
      <c r="H45" s="362">
        <v>44183</v>
      </c>
      <c r="I45" s="661" t="s">
        <v>1049</v>
      </c>
      <c r="J45" s="600"/>
      <c r="K45" s="489"/>
      <c r="L45" s="489"/>
      <c r="M45" s="45"/>
      <c r="N45" s="45"/>
      <c r="O45" s="45"/>
      <c r="P45" s="45"/>
      <c r="Q45" s="45"/>
      <c r="R45" s="45"/>
      <c r="S45" s="45"/>
      <c r="T45" s="45"/>
      <c r="U45" s="45"/>
      <c r="V45" s="45"/>
      <c r="W45" s="45"/>
      <c r="X45" s="45"/>
      <c r="Y45" s="45"/>
      <c r="Z45" s="45"/>
      <c r="AA45" s="45"/>
      <c r="AB45" s="45"/>
      <c r="AC45" s="45"/>
    </row>
    <row r="46" spans="1:29" ht="15.75" customHeight="1" x14ac:dyDescent="0.3">
      <c r="A46" s="45"/>
      <c r="B46" s="663"/>
      <c r="C46" s="45"/>
      <c r="D46" s="30">
        <v>1.2</v>
      </c>
      <c r="E46" s="665" t="s">
        <v>1050</v>
      </c>
      <c r="F46" s="666"/>
      <c r="G46" s="363">
        <v>43862</v>
      </c>
      <c r="H46" s="362">
        <v>44183</v>
      </c>
      <c r="I46" s="661" t="s">
        <v>1049</v>
      </c>
      <c r="J46" s="600"/>
      <c r="K46" s="489"/>
      <c r="L46" s="489"/>
      <c r="M46" s="45"/>
      <c r="N46" s="45"/>
      <c r="O46" s="45"/>
      <c r="P46" s="45"/>
      <c r="Q46" s="45"/>
      <c r="R46" s="45"/>
      <c r="S46" s="45"/>
      <c r="T46" s="45"/>
      <c r="U46" s="45"/>
      <c r="V46" s="45"/>
      <c r="W46" s="45"/>
      <c r="X46" s="45"/>
      <c r="Y46" s="45"/>
      <c r="Z46" s="45"/>
      <c r="AA46" s="45"/>
      <c r="AB46" s="45"/>
      <c r="AC46" s="45"/>
    </row>
    <row r="47" spans="1:29" ht="15.75" customHeight="1" x14ac:dyDescent="0.3">
      <c r="A47" s="45"/>
      <c r="B47" s="663"/>
      <c r="C47" s="45"/>
      <c r="D47" s="30">
        <v>1.3</v>
      </c>
      <c r="E47" s="667" t="s">
        <v>1138</v>
      </c>
      <c r="F47" s="666"/>
      <c r="G47" s="363">
        <v>43862</v>
      </c>
      <c r="H47" s="362">
        <v>44183</v>
      </c>
      <c r="I47" s="661" t="s">
        <v>1049</v>
      </c>
      <c r="J47" s="600"/>
      <c r="K47" s="489"/>
      <c r="L47" s="489"/>
      <c r="M47" s="45"/>
      <c r="N47" s="45"/>
      <c r="O47" s="45"/>
      <c r="P47" s="45"/>
      <c r="Q47" s="45"/>
      <c r="R47" s="45"/>
      <c r="S47" s="45"/>
      <c r="T47" s="45"/>
      <c r="U47" s="45"/>
      <c r="V47" s="45"/>
      <c r="W47" s="45"/>
      <c r="X47" s="45"/>
      <c r="Y47" s="45"/>
      <c r="Z47" s="45"/>
      <c r="AA47" s="45"/>
      <c r="AB47" s="45"/>
      <c r="AC47" s="45"/>
    </row>
    <row r="48" spans="1:29" ht="15.75" customHeight="1" x14ac:dyDescent="0.3">
      <c r="A48" s="45"/>
      <c r="B48" s="663"/>
      <c r="C48" s="45"/>
      <c r="D48" s="30">
        <v>1.4</v>
      </c>
      <c r="E48" s="665" t="s">
        <v>1051</v>
      </c>
      <c r="F48" s="666"/>
      <c r="G48" s="363">
        <v>43862</v>
      </c>
      <c r="H48" s="362">
        <v>44183</v>
      </c>
      <c r="I48" s="661" t="s">
        <v>1049</v>
      </c>
      <c r="J48" s="600"/>
      <c r="K48" s="489"/>
      <c r="L48" s="489"/>
      <c r="M48" s="45"/>
      <c r="N48" s="45"/>
      <c r="O48" s="45"/>
      <c r="P48" s="45"/>
      <c r="Q48" s="45"/>
      <c r="R48" s="45"/>
      <c r="S48" s="45"/>
      <c r="T48" s="45"/>
      <c r="U48" s="45"/>
      <c r="V48" s="45"/>
      <c r="W48" s="45"/>
      <c r="X48" s="45"/>
      <c r="Y48" s="45"/>
      <c r="Z48" s="45"/>
      <c r="AA48" s="45"/>
      <c r="AB48" s="45"/>
      <c r="AC48" s="45"/>
    </row>
    <row r="49" spans="1:29" ht="15.75" customHeight="1" x14ac:dyDescent="0.3">
      <c r="A49" s="45"/>
      <c r="B49" s="663"/>
      <c r="C49" s="45"/>
      <c r="D49" s="30">
        <v>1.5</v>
      </c>
      <c r="E49" s="665" t="s">
        <v>1052</v>
      </c>
      <c r="F49" s="666"/>
      <c r="G49" s="363">
        <v>43862</v>
      </c>
      <c r="H49" s="362">
        <v>44183</v>
      </c>
      <c r="I49" s="661" t="s">
        <v>1049</v>
      </c>
      <c r="J49" s="600"/>
      <c r="K49" s="489"/>
      <c r="L49" s="489"/>
      <c r="M49" s="45"/>
      <c r="N49" s="45"/>
      <c r="O49" s="45"/>
      <c r="P49" s="45"/>
      <c r="Q49" s="45"/>
      <c r="R49" s="45"/>
      <c r="S49" s="45"/>
      <c r="T49" s="45"/>
      <c r="U49" s="45"/>
      <c r="V49" s="45"/>
      <c r="W49" s="45"/>
      <c r="X49" s="45"/>
      <c r="Y49" s="45"/>
      <c r="Z49" s="45"/>
      <c r="AA49" s="45"/>
      <c r="AB49" s="45"/>
      <c r="AC49" s="45"/>
    </row>
    <row r="50" spans="1:29" ht="15.75" customHeight="1" x14ac:dyDescent="0.3">
      <c r="A50" s="45"/>
      <c r="B50" s="663"/>
      <c r="C50" s="45"/>
      <c r="D50" s="30">
        <v>1.6</v>
      </c>
      <c r="E50" s="665" t="s">
        <v>1053</v>
      </c>
      <c r="F50" s="666"/>
      <c r="G50" s="363">
        <v>43862</v>
      </c>
      <c r="H50" s="362">
        <v>44183</v>
      </c>
      <c r="I50" s="661" t="s">
        <v>1049</v>
      </c>
      <c r="J50" s="600"/>
      <c r="K50" s="489"/>
      <c r="L50" s="489"/>
      <c r="M50" s="45"/>
      <c r="N50" s="45"/>
      <c r="O50" s="45"/>
      <c r="P50" s="45"/>
      <c r="Q50" s="45"/>
      <c r="R50" s="45"/>
      <c r="S50" s="45"/>
      <c r="T50" s="45"/>
      <c r="U50" s="45"/>
      <c r="V50" s="45"/>
      <c r="W50" s="45"/>
      <c r="X50" s="45"/>
      <c r="Y50" s="45"/>
      <c r="Z50" s="45"/>
      <c r="AA50" s="45"/>
      <c r="AB50" s="45"/>
      <c r="AC50" s="45"/>
    </row>
    <row r="51" spans="1:29" ht="15.75" customHeight="1" x14ac:dyDescent="0.25">
      <c r="A51" s="36"/>
      <c r="B51" s="663"/>
      <c r="C51" s="36"/>
      <c r="D51" s="37"/>
      <c r="E51" s="36"/>
      <c r="F51" s="36"/>
      <c r="G51" s="102"/>
      <c r="H51" s="102"/>
      <c r="I51" s="36"/>
      <c r="J51" s="36"/>
      <c r="K51" s="36"/>
      <c r="L51" s="36"/>
      <c r="M51" s="36"/>
      <c r="N51" s="36"/>
      <c r="O51" s="36"/>
      <c r="P51" s="36"/>
      <c r="Q51" s="36"/>
      <c r="R51" s="36"/>
      <c r="S51" s="36"/>
      <c r="T51" s="36"/>
      <c r="U51" s="36"/>
      <c r="V51" s="36"/>
      <c r="W51" s="36"/>
      <c r="X51" s="36"/>
      <c r="Y51" s="36"/>
      <c r="Z51" s="36"/>
      <c r="AA51" s="36"/>
      <c r="AB51" s="36"/>
      <c r="AC51" s="36"/>
    </row>
    <row r="52" spans="1:29" ht="16.5" customHeight="1" x14ac:dyDescent="0.25">
      <c r="A52" s="36"/>
      <c r="B52" s="663"/>
      <c r="C52" s="36"/>
      <c r="D52" s="602" t="str">
        <f>CONCATENATE("Actividades para Plan Operativo ",E39)</f>
        <v>Actividades para Plan Operativo 2. Fortalecimiento Organizacional</v>
      </c>
      <c r="E52" s="599"/>
      <c r="F52" s="600"/>
      <c r="G52" s="30" t="s">
        <v>131</v>
      </c>
      <c r="H52" s="30" t="s">
        <v>132</v>
      </c>
      <c r="I52" s="615" t="s">
        <v>75</v>
      </c>
      <c r="J52" s="600"/>
      <c r="K52" s="489"/>
      <c r="L52" s="489"/>
      <c r="M52" s="36"/>
      <c r="N52" s="36"/>
      <c r="O52" s="36"/>
      <c r="P52" s="36"/>
      <c r="Q52" s="36"/>
      <c r="R52" s="36"/>
      <c r="S52" s="36"/>
      <c r="T52" s="36"/>
      <c r="U52" s="36"/>
      <c r="V52" s="36"/>
      <c r="W52" s="36"/>
      <c r="X52" s="36"/>
      <c r="Y52" s="36"/>
      <c r="Z52" s="36"/>
      <c r="AA52" s="36"/>
      <c r="AB52" s="36"/>
      <c r="AC52" s="36"/>
    </row>
    <row r="53" spans="1:29" ht="15.75" customHeight="1" x14ac:dyDescent="0.3">
      <c r="A53" s="36"/>
      <c r="B53" s="663"/>
      <c r="C53" s="36"/>
      <c r="D53" s="30">
        <v>2.1</v>
      </c>
      <c r="E53" s="665" t="s">
        <v>1054</v>
      </c>
      <c r="F53" s="666"/>
      <c r="G53" s="363">
        <v>43862</v>
      </c>
      <c r="H53" s="362">
        <v>44183</v>
      </c>
      <c r="I53" s="661" t="s">
        <v>1049</v>
      </c>
      <c r="J53" s="600"/>
      <c r="K53" s="489"/>
      <c r="L53" s="489"/>
      <c r="M53" s="36"/>
      <c r="N53" s="36"/>
      <c r="O53" s="36"/>
      <c r="P53" s="36"/>
      <c r="Q53" s="36"/>
      <c r="R53" s="36"/>
      <c r="S53" s="36"/>
      <c r="T53" s="36"/>
      <c r="U53" s="36"/>
      <c r="V53" s="36"/>
      <c r="W53" s="36"/>
      <c r="X53" s="36"/>
      <c r="Y53" s="36"/>
      <c r="Z53" s="36"/>
      <c r="AA53" s="36"/>
      <c r="AB53" s="36"/>
      <c r="AC53" s="36"/>
    </row>
    <row r="54" spans="1:29" ht="15.75" customHeight="1" x14ac:dyDescent="0.3">
      <c r="A54" s="36"/>
      <c r="B54" s="663"/>
      <c r="C54" s="36"/>
      <c r="D54" s="30">
        <v>2.2000000000000002</v>
      </c>
      <c r="E54" s="667" t="s">
        <v>1139</v>
      </c>
      <c r="F54" s="666"/>
      <c r="G54" s="363">
        <v>43862</v>
      </c>
      <c r="H54" s="362">
        <v>44183</v>
      </c>
      <c r="I54" s="661" t="s">
        <v>1049</v>
      </c>
      <c r="J54" s="600"/>
      <c r="K54" s="489"/>
      <c r="L54" s="489"/>
      <c r="M54" s="36"/>
      <c r="N54" s="36"/>
      <c r="O54" s="36"/>
      <c r="P54" s="36"/>
      <c r="Q54" s="36"/>
      <c r="R54" s="36"/>
      <c r="S54" s="36"/>
      <c r="T54" s="36"/>
      <c r="U54" s="36"/>
      <c r="V54" s="36"/>
      <c r="W54" s="36"/>
      <c r="X54" s="36"/>
      <c r="Y54" s="36"/>
      <c r="Z54" s="36"/>
      <c r="AA54" s="36"/>
      <c r="AB54" s="36"/>
      <c r="AC54" s="36"/>
    </row>
    <row r="55" spans="1:29" ht="15.75" customHeight="1" x14ac:dyDescent="0.3">
      <c r="A55" s="36"/>
      <c r="B55" s="663"/>
      <c r="C55" s="36"/>
      <c r="D55" s="30">
        <v>2.2999999999999998</v>
      </c>
      <c r="E55" s="665" t="s">
        <v>1055</v>
      </c>
      <c r="F55" s="666"/>
      <c r="G55" s="363">
        <v>43862</v>
      </c>
      <c r="H55" s="362">
        <v>44183</v>
      </c>
      <c r="I55" s="661" t="s">
        <v>1049</v>
      </c>
      <c r="J55" s="600"/>
      <c r="K55" s="489"/>
      <c r="L55" s="489"/>
      <c r="M55" s="36"/>
      <c r="N55" s="36"/>
      <c r="O55" s="36"/>
      <c r="P55" s="36"/>
      <c r="Q55" s="36"/>
      <c r="R55" s="36"/>
      <c r="S55" s="36"/>
      <c r="T55" s="36"/>
      <c r="U55" s="36"/>
      <c r="V55" s="36"/>
      <c r="W55" s="36"/>
      <c r="X55" s="36"/>
      <c r="Y55" s="36"/>
      <c r="Z55" s="36"/>
      <c r="AA55" s="36"/>
      <c r="AB55" s="36"/>
      <c r="AC55" s="36"/>
    </row>
    <row r="56" spans="1:29" ht="15.75" customHeight="1" x14ac:dyDescent="0.3">
      <c r="A56" s="36"/>
      <c r="B56" s="663"/>
      <c r="C56" s="36"/>
      <c r="D56" s="30">
        <v>2.4</v>
      </c>
      <c r="E56" s="665" t="s">
        <v>1056</v>
      </c>
      <c r="F56" s="666"/>
      <c r="G56" s="363">
        <v>43862</v>
      </c>
      <c r="H56" s="362">
        <v>44183</v>
      </c>
      <c r="I56" s="661" t="s">
        <v>1049</v>
      </c>
      <c r="J56" s="600"/>
      <c r="K56" s="489"/>
      <c r="L56" s="489"/>
      <c r="M56" s="36"/>
      <c r="N56" s="36"/>
      <c r="O56" s="36"/>
      <c r="P56" s="36"/>
      <c r="Q56" s="36"/>
      <c r="R56" s="36"/>
      <c r="S56" s="36"/>
      <c r="T56" s="36"/>
      <c r="U56" s="36"/>
      <c r="V56" s="36"/>
      <c r="W56" s="36"/>
      <c r="X56" s="36"/>
      <c r="Y56" s="36"/>
      <c r="Z56" s="36"/>
      <c r="AA56" s="36"/>
      <c r="AB56" s="36"/>
      <c r="AC56" s="36"/>
    </row>
    <row r="57" spans="1:29" ht="15.75" customHeight="1" x14ac:dyDescent="0.3">
      <c r="A57" s="36"/>
      <c r="B57" s="663"/>
      <c r="C57" s="36"/>
      <c r="D57" s="30">
        <v>2.5</v>
      </c>
      <c r="E57" s="665" t="s">
        <v>1057</v>
      </c>
      <c r="F57" s="666"/>
      <c r="G57" s="363">
        <v>43862</v>
      </c>
      <c r="H57" s="362">
        <v>44183</v>
      </c>
      <c r="I57" s="661" t="s">
        <v>1049</v>
      </c>
      <c r="J57" s="600"/>
      <c r="K57" s="489"/>
      <c r="L57" s="489"/>
      <c r="M57" s="36"/>
      <c r="N57" s="36"/>
      <c r="O57" s="36"/>
      <c r="P57" s="36"/>
      <c r="Q57" s="36"/>
      <c r="R57" s="36"/>
      <c r="S57" s="36"/>
      <c r="T57" s="36"/>
      <c r="U57" s="36"/>
      <c r="V57" s="36"/>
      <c r="W57" s="36"/>
      <c r="X57" s="36"/>
      <c r="Y57" s="36"/>
      <c r="Z57" s="36"/>
      <c r="AA57" s="36"/>
      <c r="AB57" s="36"/>
      <c r="AC57" s="36"/>
    </row>
    <row r="58" spans="1:29" ht="15.75" customHeight="1" x14ac:dyDescent="0.3">
      <c r="A58" s="36"/>
      <c r="B58" s="663"/>
      <c r="C58" s="36"/>
      <c r="D58" s="30">
        <v>2.6</v>
      </c>
      <c r="E58" s="665" t="s">
        <v>1067</v>
      </c>
      <c r="F58" s="666"/>
      <c r="G58" s="363">
        <v>43862</v>
      </c>
      <c r="H58" s="362">
        <v>44183</v>
      </c>
      <c r="I58" s="661" t="s">
        <v>1049</v>
      </c>
      <c r="J58" s="600"/>
      <c r="K58" s="489"/>
      <c r="L58" s="489"/>
      <c r="M58" s="36"/>
      <c r="N58" s="36"/>
      <c r="O58" s="36"/>
      <c r="P58" s="36"/>
      <c r="Q58" s="36"/>
      <c r="R58" s="36"/>
      <c r="S58" s="36"/>
      <c r="T58" s="36"/>
      <c r="U58" s="36"/>
      <c r="V58" s="36"/>
      <c r="W58" s="36"/>
      <c r="X58" s="36"/>
      <c r="Y58" s="36"/>
      <c r="Z58" s="36"/>
      <c r="AA58" s="36"/>
      <c r="AB58" s="36"/>
      <c r="AC58" s="36"/>
    </row>
    <row r="59" spans="1:29" ht="15.75" customHeight="1" x14ac:dyDescent="0.25">
      <c r="A59" s="36"/>
      <c r="B59" s="663"/>
      <c r="C59" s="36"/>
      <c r="D59" s="37"/>
      <c r="E59" s="36"/>
      <c r="F59" s="36"/>
      <c r="G59" s="102"/>
      <c r="H59" s="102"/>
      <c r="I59" s="36"/>
      <c r="J59" s="36"/>
      <c r="K59" s="36"/>
      <c r="L59" s="36"/>
      <c r="M59" s="36"/>
      <c r="N59" s="36"/>
      <c r="O59" s="36"/>
      <c r="P59" s="36"/>
      <c r="Q59" s="36"/>
      <c r="R59" s="36"/>
      <c r="S59" s="36"/>
      <c r="T59" s="36"/>
      <c r="U59" s="36"/>
      <c r="V59" s="36"/>
      <c r="W59" s="36"/>
      <c r="X59" s="36"/>
      <c r="Y59" s="36"/>
      <c r="Z59" s="36"/>
      <c r="AA59" s="36"/>
      <c r="AB59" s="36"/>
      <c r="AC59" s="36"/>
    </row>
    <row r="60" spans="1:29" ht="16.5" customHeight="1" x14ac:dyDescent="0.25">
      <c r="A60" s="36"/>
      <c r="B60" s="663"/>
      <c r="C60" s="36"/>
      <c r="D60" s="602" t="s">
        <v>1243</v>
      </c>
      <c r="E60" s="599"/>
      <c r="F60" s="600"/>
      <c r="G60" s="30" t="s">
        <v>131</v>
      </c>
      <c r="H60" s="30" t="s">
        <v>132</v>
      </c>
      <c r="I60" s="615" t="s">
        <v>75</v>
      </c>
      <c r="J60" s="600"/>
      <c r="K60" s="489"/>
      <c r="L60" s="489"/>
      <c r="M60" s="36"/>
      <c r="N60" s="36"/>
      <c r="O60" s="36"/>
      <c r="P60" s="36"/>
      <c r="Q60" s="36"/>
      <c r="R60" s="36"/>
      <c r="S60" s="36"/>
      <c r="T60" s="36"/>
      <c r="U60" s="36"/>
      <c r="V60" s="36"/>
      <c r="W60" s="36"/>
      <c r="X60" s="36"/>
      <c r="Y60" s="36"/>
      <c r="Z60" s="36"/>
      <c r="AA60" s="36"/>
      <c r="AB60" s="36"/>
      <c r="AC60" s="36"/>
    </row>
    <row r="61" spans="1:29" ht="21" customHeight="1" x14ac:dyDescent="0.3">
      <c r="A61" s="36"/>
      <c r="B61" s="663"/>
      <c r="C61" s="36"/>
      <c r="D61" s="30">
        <v>3.1</v>
      </c>
      <c r="E61" s="665" t="s">
        <v>1068</v>
      </c>
      <c r="F61" s="666"/>
      <c r="G61" s="362">
        <v>43862</v>
      </c>
      <c r="H61" s="362">
        <v>44074</v>
      </c>
      <c r="I61" s="661" t="s">
        <v>1049</v>
      </c>
      <c r="J61" s="600"/>
      <c r="K61" s="489"/>
      <c r="L61" s="489"/>
      <c r="M61" s="36"/>
      <c r="N61" s="36"/>
      <c r="O61" s="36"/>
      <c r="P61" s="36"/>
      <c r="Q61" s="36"/>
      <c r="R61" s="36"/>
      <c r="S61" s="36"/>
      <c r="T61" s="36"/>
      <c r="U61" s="36"/>
      <c r="V61" s="36"/>
      <c r="W61" s="36"/>
      <c r="X61" s="36"/>
      <c r="Y61" s="36"/>
      <c r="Z61" s="36"/>
      <c r="AA61" s="36"/>
      <c r="AB61" s="36"/>
      <c r="AC61" s="36"/>
    </row>
    <row r="62" spans="1:29" ht="15.75" customHeight="1" x14ac:dyDescent="0.3">
      <c r="A62" s="36"/>
      <c r="B62" s="663"/>
      <c r="C62" s="36"/>
      <c r="D62" s="30">
        <v>3.2</v>
      </c>
      <c r="E62" s="665" t="s">
        <v>1044</v>
      </c>
      <c r="F62" s="666"/>
      <c r="G62" s="362">
        <v>44075</v>
      </c>
      <c r="H62" s="362">
        <v>44183</v>
      </c>
      <c r="I62" s="661" t="s">
        <v>1049</v>
      </c>
      <c r="J62" s="600"/>
      <c r="K62" s="489"/>
      <c r="L62" s="489"/>
      <c r="M62" s="36"/>
      <c r="N62" s="36"/>
      <c r="O62" s="36"/>
      <c r="P62" s="36"/>
      <c r="Q62" s="36"/>
      <c r="R62" s="36"/>
      <c r="S62" s="36"/>
      <c r="T62" s="36"/>
      <c r="U62" s="36"/>
      <c r="V62" s="36"/>
      <c r="W62" s="36"/>
      <c r="X62" s="36"/>
      <c r="Y62" s="36"/>
      <c r="Z62" s="36"/>
      <c r="AA62" s="36"/>
      <c r="AB62" s="36"/>
      <c r="AC62" s="36"/>
    </row>
    <row r="63" spans="1:29" ht="15.75" customHeight="1" x14ac:dyDescent="0.3">
      <c r="A63" s="36"/>
      <c r="B63" s="663"/>
      <c r="C63" s="36"/>
      <c r="D63" s="30">
        <v>3.3</v>
      </c>
      <c r="E63" s="665" t="s">
        <v>1045</v>
      </c>
      <c r="F63" s="666"/>
      <c r="G63" s="363">
        <v>43862</v>
      </c>
      <c r="H63" s="362">
        <v>44183</v>
      </c>
      <c r="I63" s="661" t="s">
        <v>1049</v>
      </c>
      <c r="J63" s="600"/>
      <c r="K63" s="489"/>
      <c r="L63" s="489"/>
      <c r="M63" s="36"/>
      <c r="N63" s="36"/>
      <c r="O63" s="36"/>
      <c r="P63" s="36"/>
      <c r="Q63" s="36"/>
      <c r="R63" s="36"/>
      <c r="S63" s="36"/>
      <c r="T63" s="36"/>
      <c r="U63" s="36"/>
      <c r="V63" s="36"/>
      <c r="W63" s="36"/>
      <c r="X63" s="36"/>
      <c r="Y63" s="36"/>
      <c r="Z63" s="36"/>
      <c r="AA63" s="36"/>
      <c r="AB63" s="36"/>
      <c r="AC63" s="36"/>
    </row>
    <row r="64" spans="1:29" ht="15.75" customHeight="1" x14ac:dyDescent="0.3">
      <c r="A64" s="36"/>
      <c r="B64" s="663"/>
      <c r="C64" s="36"/>
      <c r="D64" s="30">
        <v>3.4</v>
      </c>
      <c r="E64" s="665" t="s">
        <v>1046</v>
      </c>
      <c r="F64" s="666"/>
      <c r="G64" s="363">
        <v>43862</v>
      </c>
      <c r="H64" s="362">
        <v>44183</v>
      </c>
      <c r="I64" s="661" t="s">
        <v>1049</v>
      </c>
      <c r="J64" s="600"/>
      <c r="K64" s="489"/>
      <c r="L64" s="489"/>
      <c r="M64" s="36"/>
      <c r="N64" s="36"/>
      <c r="O64" s="36"/>
      <c r="P64" s="36"/>
      <c r="Q64" s="36"/>
      <c r="R64" s="36"/>
      <c r="S64" s="36"/>
      <c r="T64" s="36"/>
      <c r="U64" s="36"/>
      <c r="V64" s="36"/>
      <c r="W64" s="36"/>
      <c r="X64" s="36"/>
      <c r="Y64" s="36"/>
      <c r="Z64" s="36"/>
      <c r="AA64" s="36"/>
      <c r="AB64" s="36"/>
      <c r="AC64" s="36"/>
    </row>
    <row r="65" spans="1:29" ht="15.75" customHeight="1" x14ac:dyDescent="0.3">
      <c r="A65" s="36"/>
      <c r="B65" s="663"/>
      <c r="C65" s="36"/>
      <c r="D65" s="30">
        <v>3.5</v>
      </c>
      <c r="E65" s="665" t="s">
        <v>1047</v>
      </c>
      <c r="F65" s="666"/>
      <c r="G65" s="363">
        <v>43862</v>
      </c>
      <c r="H65" s="362">
        <v>44183</v>
      </c>
      <c r="I65" s="661" t="s">
        <v>1049</v>
      </c>
      <c r="J65" s="600"/>
      <c r="K65" s="489"/>
      <c r="L65" s="489"/>
      <c r="M65" s="36"/>
      <c r="N65" s="36"/>
      <c r="O65" s="36"/>
      <c r="P65" s="36"/>
      <c r="Q65" s="36"/>
      <c r="R65" s="36"/>
      <c r="S65" s="36"/>
      <c r="T65" s="36"/>
      <c r="U65" s="36"/>
      <c r="V65" s="36"/>
      <c r="W65" s="36"/>
      <c r="X65" s="36"/>
      <c r="Y65" s="36"/>
      <c r="Z65" s="36"/>
      <c r="AA65" s="36"/>
      <c r="AB65" s="36"/>
      <c r="AC65" s="36"/>
    </row>
    <row r="66" spans="1:29" ht="15.75" customHeight="1" x14ac:dyDescent="0.3">
      <c r="A66" s="36"/>
      <c r="B66" s="664"/>
      <c r="C66" s="36"/>
      <c r="D66" s="30">
        <v>3.6</v>
      </c>
      <c r="E66" s="665" t="s">
        <v>1048</v>
      </c>
      <c r="F66" s="666"/>
      <c r="G66" s="363">
        <v>43862</v>
      </c>
      <c r="H66" s="362">
        <v>44183</v>
      </c>
      <c r="I66" s="661" t="s">
        <v>1049</v>
      </c>
      <c r="J66" s="600"/>
      <c r="K66" s="489"/>
      <c r="L66" s="489"/>
      <c r="M66" s="36"/>
      <c r="N66" s="36"/>
      <c r="O66" s="36"/>
      <c r="P66" s="36"/>
      <c r="Q66" s="36"/>
      <c r="R66" s="36"/>
      <c r="S66" s="36"/>
      <c r="T66" s="36"/>
      <c r="U66" s="36"/>
      <c r="V66" s="36"/>
      <c r="W66" s="36"/>
      <c r="X66" s="36"/>
      <c r="Y66" s="36"/>
      <c r="Z66" s="36"/>
      <c r="AA66" s="36"/>
      <c r="AB66" s="36"/>
      <c r="AC66" s="36"/>
    </row>
    <row r="67" spans="1:29" ht="15.75" customHeight="1" x14ac:dyDescent="0.25">
      <c r="A67" s="36"/>
      <c r="B67" s="36"/>
      <c r="C67" s="36"/>
      <c r="D67" s="37"/>
      <c r="E67" s="36"/>
      <c r="F67" s="36"/>
      <c r="G67" s="36"/>
      <c r="H67" s="36"/>
      <c r="I67" s="102"/>
      <c r="J67" s="102"/>
      <c r="K67" s="102"/>
      <c r="L67" s="102"/>
      <c r="M67" s="36"/>
      <c r="N67" s="36"/>
      <c r="O67" s="36"/>
      <c r="P67" s="36"/>
      <c r="Q67" s="36"/>
      <c r="R67" s="36"/>
      <c r="S67" s="36"/>
      <c r="T67" s="36"/>
      <c r="U67" s="36"/>
      <c r="V67" s="36"/>
      <c r="W67" s="36"/>
      <c r="X67" s="36"/>
      <c r="Y67" s="36"/>
      <c r="Z67" s="36"/>
      <c r="AA67" s="36"/>
      <c r="AB67" s="36"/>
      <c r="AC67" s="36"/>
    </row>
    <row r="70" spans="1:29" ht="15" customHeight="1" x14ac:dyDescent="0.3">
      <c r="B70" s="10"/>
      <c r="C70" s="10"/>
      <c r="D70" s="643" t="s">
        <v>1156</v>
      </c>
      <c r="E70" s="638"/>
      <c r="F70" s="638"/>
      <c r="G70" s="638"/>
      <c r="H70" s="638"/>
      <c r="I70" s="638"/>
      <c r="J70" s="638"/>
      <c r="K70" s="489"/>
      <c r="L70" s="489"/>
    </row>
    <row r="71" spans="1:29" ht="15" customHeight="1" x14ac:dyDescent="0.3">
      <c r="B71" s="644" t="s">
        <v>1157</v>
      </c>
      <c r="C71" s="10"/>
      <c r="D71" s="645" t="str">
        <f>CONCATENATE("Actividades para Plan Operativo ",E38)</f>
        <v>Actividades para Plan Operativo 1. Análisis de Empleos</v>
      </c>
      <c r="E71" s="638"/>
      <c r="F71" s="638"/>
      <c r="G71" s="447" t="s">
        <v>1158</v>
      </c>
      <c r="H71" s="447" t="s">
        <v>1159</v>
      </c>
      <c r="I71" s="652" t="s">
        <v>75</v>
      </c>
      <c r="J71" s="638"/>
      <c r="K71" s="489"/>
      <c r="L71" s="489"/>
    </row>
    <row r="72" spans="1:29" ht="34.5" customHeight="1" x14ac:dyDescent="0.3">
      <c r="B72" s="644"/>
      <c r="C72" s="45"/>
      <c r="D72" s="447">
        <v>1.1000000000000001</v>
      </c>
      <c r="E72" s="691" t="s">
        <v>1184</v>
      </c>
      <c r="F72" s="692"/>
      <c r="G72" s="448">
        <v>44228</v>
      </c>
      <c r="H72" s="448">
        <v>44547</v>
      </c>
      <c r="I72" s="655" t="s">
        <v>1049</v>
      </c>
      <c r="J72" s="642"/>
      <c r="K72" s="489"/>
      <c r="L72" s="489"/>
    </row>
    <row r="73" spans="1:29" ht="15" customHeight="1" x14ac:dyDescent="0.3">
      <c r="B73" s="644"/>
      <c r="C73" s="45"/>
      <c r="D73" s="447">
        <v>1.2</v>
      </c>
      <c r="E73" s="691" t="s">
        <v>1160</v>
      </c>
      <c r="F73" s="692" t="s">
        <v>1160</v>
      </c>
      <c r="G73" s="448">
        <v>44228</v>
      </c>
      <c r="H73" s="448">
        <v>44547</v>
      </c>
      <c r="I73" s="655" t="s">
        <v>1049</v>
      </c>
      <c r="J73" s="642"/>
      <c r="K73" s="489"/>
      <c r="L73" s="489"/>
    </row>
    <row r="74" spans="1:29" ht="39.75" customHeight="1" x14ac:dyDescent="0.3">
      <c r="B74" s="644"/>
      <c r="C74" s="45"/>
      <c r="D74" s="447">
        <v>1.3</v>
      </c>
      <c r="E74" s="691" t="s">
        <v>1185</v>
      </c>
      <c r="F74" s="692" t="s">
        <v>1186</v>
      </c>
      <c r="G74" s="448">
        <v>44228</v>
      </c>
      <c r="H74" s="448">
        <v>44547</v>
      </c>
      <c r="I74" s="655" t="s">
        <v>1049</v>
      </c>
      <c r="J74" s="642"/>
      <c r="K74" s="489"/>
      <c r="L74" s="489"/>
    </row>
    <row r="75" spans="1:29" ht="15" customHeight="1" x14ac:dyDescent="0.3">
      <c r="B75" s="644"/>
      <c r="C75" s="45"/>
      <c r="D75" s="447">
        <v>1.4</v>
      </c>
      <c r="E75" s="691" t="s">
        <v>1187</v>
      </c>
      <c r="F75" s="692" t="s">
        <v>1188</v>
      </c>
      <c r="G75" s="448">
        <v>44228</v>
      </c>
      <c r="H75" s="448">
        <v>44547</v>
      </c>
      <c r="I75" s="655" t="s">
        <v>1049</v>
      </c>
      <c r="J75" s="642"/>
      <c r="K75" s="489"/>
      <c r="L75" s="489"/>
    </row>
    <row r="76" spans="1:29" s="439" customFormat="1" ht="15" customHeight="1" x14ac:dyDescent="0.3">
      <c r="B76" s="644"/>
      <c r="C76" s="45"/>
      <c r="D76" s="447">
        <v>1.5</v>
      </c>
      <c r="E76" s="691" t="s">
        <v>1161</v>
      </c>
      <c r="F76" s="692" t="s">
        <v>1161</v>
      </c>
      <c r="G76" s="448">
        <v>44228</v>
      </c>
      <c r="H76" s="448">
        <v>44547</v>
      </c>
      <c r="I76" s="655" t="s">
        <v>1049</v>
      </c>
      <c r="J76" s="642"/>
      <c r="K76" s="489"/>
      <c r="L76" s="489"/>
      <c r="N76" s="462"/>
    </row>
    <row r="77" spans="1:29" ht="33.75" customHeight="1" x14ac:dyDescent="0.3">
      <c r="B77" s="644"/>
      <c r="C77" s="45"/>
      <c r="D77" s="447">
        <v>1.6</v>
      </c>
      <c r="E77" s="691" t="s">
        <v>1189</v>
      </c>
      <c r="F77" s="692" t="s">
        <v>1189</v>
      </c>
      <c r="G77" s="448">
        <v>44228</v>
      </c>
      <c r="H77" s="448">
        <v>44547</v>
      </c>
      <c r="I77" s="655" t="s">
        <v>1049</v>
      </c>
      <c r="J77" s="642"/>
      <c r="K77" s="489"/>
      <c r="L77" s="489"/>
    </row>
    <row r="78" spans="1:29" ht="36" customHeight="1" x14ac:dyDescent="0.3">
      <c r="B78" s="644"/>
      <c r="C78" s="45"/>
      <c r="D78" s="447">
        <v>1.7</v>
      </c>
      <c r="E78" s="691" t="s">
        <v>1190</v>
      </c>
      <c r="F78" s="692" t="s">
        <v>1191</v>
      </c>
      <c r="G78" s="448">
        <v>44228</v>
      </c>
      <c r="H78" s="448">
        <v>44547</v>
      </c>
      <c r="I78" s="648" t="s">
        <v>1049</v>
      </c>
      <c r="J78" s="642"/>
      <c r="K78" s="489"/>
      <c r="L78" s="489"/>
    </row>
    <row r="79" spans="1:29" ht="15" customHeight="1" x14ac:dyDescent="0.25">
      <c r="B79" s="644"/>
      <c r="C79" s="36"/>
      <c r="D79" s="37"/>
      <c r="E79" s="36"/>
      <c r="F79" s="36"/>
      <c r="G79" s="102"/>
      <c r="H79" s="102"/>
      <c r="I79" s="36"/>
      <c r="J79" s="36"/>
      <c r="K79" s="36"/>
      <c r="L79" s="36"/>
    </row>
    <row r="80" spans="1:29" ht="15" customHeight="1" x14ac:dyDescent="0.25">
      <c r="B80" s="644"/>
      <c r="C80" s="36"/>
      <c r="D80" s="645" t="str">
        <f>CONCATENATE("Actividades para Plan Operativo ",E39)</f>
        <v>Actividades para Plan Operativo 2. Fortalecimiento Organizacional</v>
      </c>
      <c r="E80" s="638"/>
      <c r="F80" s="638"/>
      <c r="G80" s="447" t="s">
        <v>1158</v>
      </c>
      <c r="H80" s="447" t="s">
        <v>1159</v>
      </c>
      <c r="I80" s="652" t="s">
        <v>75</v>
      </c>
      <c r="J80" s="638"/>
      <c r="K80" s="489"/>
      <c r="L80" s="489"/>
    </row>
    <row r="81" spans="2:12" ht="15" customHeight="1" x14ac:dyDescent="0.3">
      <c r="B81" s="644"/>
      <c r="C81" s="36"/>
      <c r="D81" s="447">
        <v>2.1</v>
      </c>
      <c r="E81" s="690" t="s">
        <v>1162</v>
      </c>
      <c r="F81" s="690"/>
      <c r="G81" s="448">
        <v>44228</v>
      </c>
      <c r="H81" s="448">
        <v>44547</v>
      </c>
      <c r="I81" s="689" t="s">
        <v>1049</v>
      </c>
      <c r="J81" s="638"/>
      <c r="K81" s="489"/>
      <c r="L81" s="489"/>
    </row>
    <row r="82" spans="2:12" ht="15" customHeight="1" x14ac:dyDescent="0.3">
      <c r="B82" s="644"/>
      <c r="C82" s="36"/>
      <c r="D82" s="447">
        <v>2.2000000000000002</v>
      </c>
      <c r="E82" s="690" t="s">
        <v>1163</v>
      </c>
      <c r="F82" s="690"/>
      <c r="G82" s="440">
        <v>44228</v>
      </c>
      <c r="H82" s="440">
        <v>44547</v>
      </c>
      <c r="I82" s="689" t="s">
        <v>1049</v>
      </c>
      <c r="J82" s="638"/>
      <c r="K82" s="489"/>
      <c r="L82" s="489"/>
    </row>
    <row r="83" spans="2:12" ht="15" customHeight="1" x14ac:dyDescent="0.3">
      <c r="B83" s="644"/>
      <c r="C83" s="36"/>
      <c r="D83" s="447">
        <v>2.2999999999999998</v>
      </c>
      <c r="E83" s="690" t="s">
        <v>1216</v>
      </c>
      <c r="F83" s="690"/>
      <c r="G83" s="440">
        <v>44228</v>
      </c>
      <c r="H83" s="440">
        <v>44547</v>
      </c>
      <c r="I83" s="689" t="s">
        <v>1049</v>
      </c>
      <c r="J83" s="638"/>
      <c r="K83" s="489"/>
      <c r="L83" s="489"/>
    </row>
    <row r="84" spans="2:12" ht="31.5" customHeight="1" x14ac:dyDescent="0.3">
      <c r="B84" s="644"/>
      <c r="C84" s="36"/>
      <c r="D84" s="447">
        <v>2.4</v>
      </c>
      <c r="E84" s="690" t="s">
        <v>1164</v>
      </c>
      <c r="F84" s="690"/>
      <c r="G84" s="440">
        <v>44228</v>
      </c>
      <c r="H84" s="440">
        <v>44547</v>
      </c>
      <c r="I84" s="689" t="s">
        <v>1049</v>
      </c>
      <c r="J84" s="638"/>
      <c r="K84" s="489"/>
      <c r="L84" s="489"/>
    </row>
    <row r="85" spans="2:12" ht="15" customHeight="1" x14ac:dyDescent="0.25">
      <c r="B85" s="644"/>
      <c r="C85" s="36"/>
      <c r="D85" s="37"/>
      <c r="E85" s="36"/>
      <c r="F85" s="36"/>
      <c r="G85" s="102"/>
      <c r="H85" s="102"/>
      <c r="I85" s="36"/>
      <c r="J85" s="36"/>
      <c r="K85" s="36"/>
      <c r="L85" s="36"/>
    </row>
    <row r="86" spans="2:12" ht="15" customHeight="1" x14ac:dyDescent="0.25">
      <c r="B86" s="644"/>
      <c r="C86" s="36"/>
      <c r="D86" s="602" t="s">
        <v>1243</v>
      </c>
      <c r="E86" s="599"/>
      <c r="F86" s="600"/>
      <c r="G86" s="447" t="s">
        <v>1158</v>
      </c>
      <c r="H86" s="447" t="s">
        <v>1159</v>
      </c>
      <c r="I86" s="652" t="s">
        <v>75</v>
      </c>
      <c r="J86" s="638"/>
      <c r="K86" s="489"/>
      <c r="L86" s="489"/>
    </row>
    <row r="87" spans="2:12" ht="32.25" customHeight="1" x14ac:dyDescent="0.3">
      <c r="B87" s="644"/>
      <c r="C87" s="36"/>
      <c r="D87" s="447">
        <v>3.1</v>
      </c>
      <c r="E87" s="671" t="s">
        <v>1192</v>
      </c>
      <c r="F87" s="671"/>
      <c r="G87" s="448">
        <v>44228</v>
      </c>
      <c r="H87" s="448">
        <v>44547</v>
      </c>
      <c r="I87" s="689" t="s">
        <v>1049</v>
      </c>
      <c r="J87" s="638"/>
      <c r="K87" s="489"/>
      <c r="L87" s="489"/>
    </row>
    <row r="88" spans="2:12" ht="30.75" customHeight="1" x14ac:dyDescent="0.3">
      <c r="B88" s="644"/>
      <c r="C88" s="36"/>
      <c r="D88" s="447">
        <v>3.2</v>
      </c>
      <c r="E88" s="671" t="s">
        <v>1193</v>
      </c>
      <c r="F88" s="671"/>
      <c r="G88" s="440">
        <v>44228</v>
      </c>
      <c r="H88" s="440">
        <v>44547</v>
      </c>
      <c r="I88" s="689" t="s">
        <v>1049</v>
      </c>
      <c r="J88" s="638"/>
      <c r="K88" s="489"/>
      <c r="L88" s="489"/>
    </row>
    <row r="89" spans="2:12" ht="63" customHeight="1" x14ac:dyDescent="0.3">
      <c r="B89" s="644"/>
      <c r="C89" s="36"/>
      <c r="D89" s="447">
        <v>3.3</v>
      </c>
      <c r="E89" s="671" t="s">
        <v>1172</v>
      </c>
      <c r="F89" s="671"/>
      <c r="G89" s="440">
        <v>44228</v>
      </c>
      <c r="H89" s="440">
        <v>44547</v>
      </c>
      <c r="I89" s="689" t="s">
        <v>1049</v>
      </c>
      <c r="J89" s="638"/>
      <c r="K89" s="489"/>
      <c r="L89" s="489"/>
    </row>
    <row r="90" spans="2:12" ht="15" customHeight="1" x14ac:dyDescent="0.2">
      <c r="B90" s="644"/>
    </row>
    <row r="91" spans="2:12" ht="15" customHeight="1" x14ac:dyDescent="0.2">
      <c r="B91" s="644"/>
      <c r="D91" s="650" t="str">
        <f>CONCATENATE("Actividades para Plan Operativo ",E41)</f>
        <v>Actividades para Plan Operativo 4. Análisis técnico y financiero para vinculación docente</v>
      </c>
      <c r="E91" s="638"/>
      <c r="F91" s="638"/>
      <c r="G91" s="458" t="s">
        <v>1158</v>
      </c>
      <c r="H91" s="458" t="s">
        <v>1159</v>
      </c>
      <c r="I91" s="637" t="s">
        <v>75</v>
      </c>
      <c r="J91" s="638"/>
      <c r="K91" s="489"/>
      <c r="L91" s="489"/>
    </row>
    <row r="92" spans="2:12" ht="36.75" customHeight="1" x14ac:dyDescent="0.2">
      <c r="B92" s="644"/>
      <c r="D92" s="458">
        <v>4.0999999999999996</v>
      </c>
      <c r="E92" s="653" t="s">
        <v>1183</v>
      </c>
      <c r="F92" s="654" t="s">
        <v>1168</v>
      </c>
      <c r="G92" s="459">
        <v>44348</v>
      </c>
      <c r="H92" s="459">
        <v>44547</v>
      </c>
      <c r="I92" s="641" t="s">
        <v>1173</v>
      </c>
      <c r="J92" s="642"/>
      <c r="K92" s="502"/>
      <c r="L92" s="502"/>
    </row>
    <row r="93" spans="2:12" ht="36" customHeight="1" x14ac:dyDescent="0.2">
      <c r="B93" s="644"/>
      <c r="D93" s="458">
        <v>4.2</v>
      </c>
      <c r="E93" s="653" t="s">
        <v>1171</v>
      </c>
      <c r="F93" s="654" t="s">
        <v>1169</v>
      </c>
      <c r="G93" s="459">
        <v>44348</v>
      </c>
      <c r="H93" s="459">
        <v>44547</v>
      </c>
      <c r="I93" s="641" t="s">
        <v>1173</v>
      </c>
      <c r="J93" s="642"/>
      <c r="K93" s="502"/>
      <c r="L93" s="502"/>
    </row>
    <row r="94" spans="2:12" ht="36" customHeight="1" x14ac:dyDescent="0.2">
      <c r="B94" s="644"/>
      <c r="D94" s="458">
        <v>4.3</v>
      </c>
      <c r="E94" s="653" t="s">
        <v>1215</v>
      </c>
      <c r="F94" s="654" t="s">
        <v>1170</v>
      </c>
      <c r="G94" s="459">
        <v>44348</v>
      </c>
      <c r="H94" s="459">
        <v>44547</v>
      </c>
      <c r="I94" s="641" t="s">
        <v>1173</v>
      </c>
      <c r="J94" s="642"/>
      <c r="K94" s="502"/>
      <c r="L94" s="502"/>
    </row>
    <row r="98" spans="2:12" ht="15" customHeight="1" x14ac:dyDescent="0.3">
      <c r="B98" s="10"/>
      <c r="C98" s="10"/>
      <c r="D98" s="643" t="s">
        <v>1198</v>
      </c>
      <c r="E98" s="638"/>
      <c r="F98" s="638"/>
      <c r="G98" s="638"/>
      <c r="H98" s="638"/>
      <c r="I98" s="638"/>
      <c r="J98" s="638"/>
      <c r="K98" s="489"/>
      <c r="L98" s="489"/>
    </row>
    <row r="99" spans="2:12" ht="15" customHeight="1" x14ac:dyDescent="0.3">
      <c r="B99" s="644" t="s">
        <v>1201</v>
      </c>
      <c r="C99" s="10"/>
      <c r="D99" s="645" t="str">
        <f>CONCATENATE("Actividades para Plan Operativo ",E38)</f>
        <v>Actividades para Plan Operativo 1. Análisis de Empleos</v>
      </c>
      <c r="E99" s="638"/>
      <c r="F99" s="638"/>
      <c r="G99" s="461" t="s">
        <v>1199</v>
      </c>
      <c r="H99" s="461" t="s">
        <v>1200</v>
      </c>
      <c r="I99" s="652" t="s">
        <v>75</v>
      </c>
      <c r="J99" s="638"/>
      <c r="K99" s="489"/>
      <c r="L99" s="489"/>
    </row>
    <row r="100" spans="2:12" ht="15" customHeight="1" x14ac:dyDescent="0.3">
      <c r="B100" s="644"/>
      <c r="C100" s="45"/>
      <c r="D100" s="461">
        <v>1.1000000000000001</v>
      </c>
      <c r="E100" s="691" t="s">
        <v>1205</v>
      </c>
      <c r="F100" s="692"/>
      <c r="G100" s="448">
        <v>44593</v>
      </c>
      <c r="H100" s="448">
        <v>44911</v>
      </c>
      <c r="I100" s="655" t="s">
        <v>1049</v>
      </c>
      <c r="J100" s="642"/>
      <c r="K100" s="502"/>
      <c r="L100" s="502"/>
    </row>
    <row r="101" spans="2:12" ht="15" customHeight="1" x14ac:dyDescent="0.3">
      <c r="B101" s="644"/>
      <c r="C101" s="45"/>
      <c r="D101" s="461">
        <v>1.2</v>
      </c>
      <c r="E101" s="691" t="s">
        <v>1160</v>
      </c>
      <c r="F101" s="692" t="s">
        <v>1160</v>
      </c>
      <c r="G101" s="448">
        <v>44593</v>
      </c>
      <c r="H101" s="448">
        <v>44911</v>
      </c>
      <c r="I101" s="655" t="s">
        <v>1049</v>
      </c>
      <c r="J101" s="642"/>
      <c r="K101" s="502"/>
      <c r="L101" s="502"/>
    </row>
    <row r="102" spans="2:12" ht="15" customHeight="1" x14ac:dyDescent="0.3">
      <c r="B102" s="644"/>
      <c r="C102" s="45"/>
      <c r="D102" s="461">
        <v>1.3</v>
      </c>
      <c r="E102" s="691" t="s">
        <v>1206</v>
      </c>
      <c r="F102" s="692" t="s">
        <v>1206</v>
      </c>
      <c r="G102" s="448">
        <v>44593</v>
      </c>
      <c r="H102" s="448">
        <v>44911</v>
      </c>
      <c r="I102" s="655" t="s">
        <v>1049</v>
      </c>
      <c r="J102" s="642"/>
      <c r="K102" s="502"/>
      <c r="L102" s="502"/>
    </row>
    <row r="103" spans="2:12" ht="15" customHeight="1" x14ac:dyDescent="0.3">
      <c r="B103" s="644"/>
      <c r="C103" s="45"/>
      <c r="D103" s="461">
        <v>1.4</v>
      </c>
      <c r="E103" s="691" t="s">
        <v>1161</v>
      </c>
      <c r="F103" s="692" t="s">
        <v>1161</v>
      </c>
      <c r="G103" s="448">
        <v>44593</v>
      </c>
      <c r="H103" s="448">
        <v>44911</v>
      </c>
      <c r="I103" s="655" t="s">
        <v>1049</v>
      </c>
      <c r="J103" s="642"/>
      <c r="K103" s="502"/>
      <c r="L103" s="502"/>
    </row>
    <row r="104" spans="2:12" ht="15" customHeight="1" x14ac:dyDescent="0.3">
      <c r="B104" s="644"/>
      <c r="C104" s="45"/>
      <c r="D104" s="461">
        <v>1.5</v>
      </c>
      <c r="E104" s="691" t="s">
        <v>1207</v>
      </c>
      <c r="F104" s="692" t="s">
        <v>1207</v>
      </c>
      <c r="G104" s="448">
        <v>44593</v>
      </c>
      <c r="H104" s="448">
        <v>44911</v>
      </c>
      <c r="I104" s="655" t="s">
        <v>1049</v>
      </c>
      <c r="J104" s="642"/>
      <c r="K104" s="502"/>
      <c r="L104" s="502"/>
    </row>
    <row r="105" spans="2:12" ht="34.5" customHeight="1" x14ac:dyDescent="0.3">
      <c r="B105" s="644"/>
      <c r="C105" s="45"/>
      <c r="D105" s="461">
        <v>1.6</v>
      </c>
      <c r="E105" s="691" t="s">
        <v>1208</v>
      </c>
      <c r="F105" s="692" t="s">
        <v>1208</v>
      </c>
      <c r="G105" s="448">
        <v>44593</v>
      </c>
      <c r="H105" s="448">
        <v>44911</v>
      </c>
      <c r="I105" s="655" t="s">
        <v>1049</v>
      </c>
      <c r="J105" s="642"/>
      <c r="K105" s="502"/>
      <c r="L105" s="502"/>
    </row>
    <row r="106" spans="2:12" ht="15" customHeight="1" x14ac:dyDescent="0.25">
      <c r="B106" s="644"/>
      <c r="C106" s="36"/>
      <c r="D106" s="37"/>
      <c r="E106" s="36"/>
      <c r="F106" s="36"/>
      <c r="G106" s="102"/>
      <c r="H106" s="102"/>
      <c r="I106" s="36"/>
      <c r="J106" s="36"/>
      <c r="K106" s="36"/>
      <c r="L106" s="36"/>
    </row>
    <row r="107" spans="2:12" ht="15" customHeight="1" x14ac:dyDescent="0.25">
      <c r="B107" s="644"/>
      <c r="C107" s="36"/>
      <c r="D107" s="645" t="str">
        <f>CONCATENATE("Actividades para Plan Operativo ",E39)</f>
        <v>Actividades para Plan Operativo 2. Fortalecimiento Organizacional</v>
      </c>
      <c r="E107" s="638"/>
      <c r="F107" s="638"/>
      <c r="G107" s="461" t="s">
        <v>1199</v>
      </c>
      <c r="H107" s="461" t="s">
        <v>1200</v>
      </c>
      <c r="I107" s="652" t="s">
        <v>75</v>
      </c>
      <c r="J107" s="638"/>
      <c r="K107" s="489"/>
      <c r="L107" s="489"/>
    </row>
    <row r="108" spans="2:12" ht="34.5" customHeight="1" x14ac:dyDescent="0.25">
      <c r="B108" s="644"/>
      <c r="C108" s="36"/>
      <c r="D108" s="461">
        <v>2.1</v>
      </c>
      <c r="E108" s="656" t="s">
        <v>1217</v>
      </c>
      <c r="F108" s="657"/>
      <c r="G108" s="448">
        <v>44593</v>
      </c>
      <c r="H108" s="448">
        <v>44911</v>
      </c>
      <c r="I108" s="655" t="s">
        <v>1049</v>
      </c>
      <c r="J108" s="642"/>
      <c r="K108" s="502"/>
      <c r="L108" s="502"/>
    </row>
    <row r="109" spans="2:12" ht="15" customHeight="1" x14ac:dyDescent="0.25">
      <c r="B109" s="644"/>
      <c r="C109" s="36"/>
      <c r="D109" s="461">
        <v>2.2000000000000002</v>
      </c>
      <c r="E109" s="656" t="s">
        <v>1162</v>
      </c>
      <c r="F109" s="657" t="s">
        <v>1162</v>
      </c>
      <c r="G109" s="448">
        <v>44593</v>
      </c>
      <c r="H109" s="448">
        <v>44911</v>
      </c>
      <c r="I109" s="655" t="s">
        <v>1049</v>
      </c>
      <c r="J109" s="642"/>
      <c r="K109" s="502"/>
      <c r="L109" s="502"/>
    </row>
    <row r="110" spans="2:12" ht="15" customHeight="1" x14ac:dyDescent="0.25">
      <c r="B110" s="644"/>
      <c r="C110" s="36"/>
      <c r="D110" s="461">
        <v>2.2999999999999998</v>
      </c>
      <c r="E110" s="656" t="s">
        <v>1209</v>
      </c>
      <c r="F110" s="657" t="s">
        <v>1209</v>
      </c>
      <c r="G110" s="448">
        <v>44593</v>
      </c>
      <c r="H110" s="448">
        <v>44911</v>
      </c>
      <c r="I110" s="655" t="s">
        <v>1049</v>
      </c>
      <c r="J110" s="642"/>
      <c r="K110" s="502"/>
      <c r="L110" s="502"/>
    </row>
    <row r="111" spans="2:12" ht="37.5" customHeight="1" x14ac:dyDescent="0.25">
      <c r="B111" s="644"/>
      <c r="C111" s="36"/>
      <c r="D111" s="461">
        <v>2.4</v>
      </c>
      <c r="E111" s="656" t="s">
        <v>1218</v>
      </c>
      <c r="F111" s="657" t="s">
        <v>1210</v>
      </c>
      <c r="G111" s="448">
        <v>44593</v>
      </c>
      <c r="H111" s="448">
        <v>44911</v>
      </c>
      <c r="I111" s="655" t="s">
        <v>1049</v>
      </c>
      <c r="J111" s="642"/>
      <c r="K111" s="502"/>
      <c r="L111" s="502"/>
    </row>
    <row r="112" spans="2:12" ht="15" customHeight="1" x14ac:dyDescent="0.25">
      <c r="B112" s="644"/>
      <c r="C112" s="36"/>
      <c r="D112" s="37"/>
      <c r="E112" s="36"/>
      <c r="F112" s="36"/>
      <c r="G112" s="102"/>
      <c r="H112" s="102"/>
      <c r="I112" s="36"/>
      <c r="J112" s="36"/>
      <c r="K112" s="36"/>
      <c r="L112" s="36"/>
    </row>
    <row r="113" spans="2:12" ht="15" customHeight="1" x14ac:dyDescent="0.25">
      <c r="B113" s="644"/>
      <c r="C113" s="36"/>
      <c r="D113" s="602" t="s">
        <v>1243</v>
      </c>
      <c r="E113" s="599"/>
      <c r="F113" s="600"/>
      <c r="G113" s="461" t="s">
        <v>1199</v>
      </c>
      <c r="H113" s="461" t="s">
        <v>1200</v>
      </c>
      <c r="I113" s="652" t="s">
        <v>75</v>
      </c>
      <c r="J113" s="638"/>
      <c r="K113" s="489"/>
      <c r="L113" s="489"/>
    </row>
    <row r="114" spans="2:12" ht="39.75" customHeight="1" x14ac:dyDescent="0.25">
      <c r="B114" s="644"/>
      <c r="C114" s="36"/>
      <c r="D114" s="461">
        <v>3.1</v>
      </c>
      <c r="E114" s="656" t="s">
        <v>1211</v>
      </c>
      <c r="F114" s="657"/>
      <c r="G114" s="440">
        <v>44593</v>
      </c>
      <c r="H114" s="440">
        <v>44911</v>
      </c>
      <c r="I114" s="655" t="s">
        <v>1049</v>
      </c>
      <c r="J114" s="642"/>
      <c r="K114" s="502"/>
      <c r="L114" s="502"/>
    </row>
    <row r="115" spans="2:12" ht="33" customHeight="1" x14ac:dyDescent="0.25">
      <c r="B115" s="644"/>
      <c r="C115" s="36"/>
      <c r="D115" s="461">
        <v>3.2</v>
      </c>
      <c r="E115" s="656" t="s">
        <v>1212</v>
      </c>
      <c r="F115" s="657" t="s">
        <v>1212</v>
      </c>
      <c r="G115" s="440">
        <v>44593</v>
      </c>
      <c r="H115" s="440">
        <v>44911</v>
      </c>
      <c r="I115" s="655" t="s">
        <v>1049</v>
      </c>
      <c r="J115" s="642"/>
      <c r="K115" s="502"/>
      <c r="L115" s="502"/>
    </row>
    <row r="116" spans="2:12" ht="33.75" customHeight="1" x14ac:dyDescent="0.25">
      <c r="B116" s="644"/>
      <c r="C116" s="36"/>
      <c r="D116" s="461">
        <v>3.3</v>
      </c>
      <c r="E116" s="656" t="s">
        <v>1213</v>
      </c>
      <c r="F116" s="657" t="s">
        <v>1213</v>
      </c>
      <c r="G116" s="440">
        <v>44593</v>
      </c>
      <c r="H116" s="440">
        <v>44911</v>
      </c>
      <c r="I116" s="655" t="s">
        <v>1049</v>
      </c>
      <c r="J116" s="642"/>
      <c r="K116" s="502"/>
      <c r="L116" s="502"/>
    </row>
    <row r="117" spans="2:12" ht="15" customHeight="1" x14ac:dyDescent="0.2">
      <c r="B117" s="644"/>
      <c r="C117" s="462"/>
      <c r="D117" s="462"/>
      <c r="E117" s="462"/>
      <c r="F117" s="462"/>
      <c r="G117" s="462"/>
      <c r="H117" s="462"/>
      <c r="I117" s="462"/>
      <c r="J117" s="462"/>
    </row>
    <row r="118" spans="2:12" ht="15" customHeight="1" x14ac:dyDescent="0.2">
      <c r="B118" s="644"/>
      <c r="C118" s="462"/>
      <c r="D118" s="650" t="str">
        <f>CONCATENATE("Actividades para Plan Operativo ",E41)</f>
        <v>Actividades para Plan Operativo 4. Análisis técnico y financiero para vinculación docente</v>
      </c>
      <c r="E118" s="638"/>
      <c r="F118" s="638"/>
      <c r="G118" s="461" t="s">
        <v>1199</v>
      </c>
      <c r="H118" s="461" t="s">
        <v>1200</v>
      </c>
      <c r="I118" s="637" t="s">
        <v>75</v>
      </c>
      <c r="J118" s="638"/>
      <c r="K118" s="489"/>
      <c r="L118" s="489"/>
    </row>
    <row r="119" spans="2:12" ht="30" customHeight="1" x14ac:dyDescent="0.2">
      <c r="B119" s="644"/>
      <c r="C119" s="462"/>
      <c r="D119" s="463">
        <v>4.0999999999999996</v>
      </c>
      <c r="E119" s="653" t="s">
        <v>1214</v>
      </c>
      <c r="F119" s="654"/>
      <c r="G119" s="459">
        <v>44593</v>
      </c>
      <c r="H119" s="440">
        <v>44911</v>
      </c>
      <c r="I119" s="641" t="s">
        <v>1173</v>
      </c>
      <c r="J119" s="642"/>
      <c r="K119" s="502"/>
      <c r="L119" s="502"/>
    </row>
    <row r="120" spans="2:12" ht="30" customHeight="1" x14ac:dyDescent="0.2">
      <c r="B120" s="644"/>
      <c r="C120" s="462"/>
      <c r="D120" s="463">
        <v>4.2</v>
      </c>
      <c r="E120" s="653" t="s">
        <v>1171</v>
      </c>
      <c r="F120" s="654" t="s">
        <v>1171</v>
      </c>
      <c r="G120" s="459">
        <v>44593</v>
      </c>
      <c r="H120" s="440">
        <v>44911</v>
      </c>
      <c r="I120" s="641" t="s">
        <v>1173</v>
      </c>
      <c r="J120" s="642"/>
      <c r="K120" s="502"/>
      <c r="L120" s="502"/>
    </row>
    <row r="121" spans="2:12" ht="30" customHeight="1" x14ac:dyDescent="0.2">
      <c r="B121" s="644"/>
      <c r="C121" s="462"/>
      <c r="D121" s="463">
        <v>4.3</v>
      </c>
      <c r="E121" s="653" t="s">
        <v>1215</v>
      </c>
      <c r="F121" s="654" t="s">
        <v>1215</v>
      </c>
      <c r="G121" s="459">
        <v>44593</v>
      </c>
      <c r="H121" s="440">
        <v>44911</v>
      </c>
      <c r="I121" s="641" t="s">
        <v>1173</v>
      </c>
      <c r="J121" s="642"/>
      <c r="K121" s="502"/>
      <c r="L121" s="502"/>
    </row>
    <row r="125" spans="2:12" ht="15" customHeight="1" x14ac:dyDescent="0.3">
      <c r="B125" s="10"/>
      <c r="C125" s="10"/>
      <c r="D125" s="643" t="s">
        <v>1222</v>
      </c>
      <c r="E125" s="638"/>
      <c r="F125" s="638"/>
      <c r="G125" s="638"/>
      <c r="H125" s="638"/>
      <c r="I125" s="638"/>
      <c r="J125" s="638"/>
      <c r="K125" s="489"/>
      <c r="L125" s="489"/>
    </row>
    <row r="126" spans="2:12" ht="15" customHeight="1" x14ac:dyDescent="0.3">
      <c r="B126" s="644" t="s">
        <v>1221</v>
      </c>
      <c r="C126" s="10"/>
      <c r="D126" s="645" t="str">
        <f>CONCATENATE("Actividades para Plan Operativo ",E38)</f>
        <v>Actividades para Plan Operativo 1. Análisis de Empleos</v>
      </c>
      <c r="E126" s="638"/>
      <c r="F126" s="638"/>
      <c r="G126" s="480" t="s">
        <v>1223</v>
      </c>
      <c r="H126" s="480" t="s">
        <v>1224</v>
      </c>
      <c r="I126" s="652" t="s">
        <v>75</v>
      </c>
      <c r="J126" s="638"/>
      <c r="K126" s="489"/>
      <c r="L126" s="489"/>
    </row>
    <row r="127" spans="2:12" ht="15" customHeight="1" x14ac:dyDescent="0.3">
      <c r="B127" s="644"/>
      <c r="C127" s="45"/>
      <c r="D127" s="480">
        <v>1.1000000000000001</v>
      </c>
      <c r="E127" s="691" t="s">
        <v>1205</v>
      </c>
      <c r="F127" s="692"/>
      <c r="G127" s="459">
        <v>44958</v>
      </c>
      <c r="H127" s="440">
        <v>45275</v>
      </c>
      <c r="I127" s="655" t="s">
        <v>1049</v>
      </c>
      <c r="J127" s="642"/>
      <c r="K127" s="502"/>
      <c r="L127" s="502"/>
    </row>
    <row r="128" spans="2:12" ht="15" customHeight="1" x14ac:dyDescent="0.3">
      <c r="B128" s="644"/>
      <c r="C128" s="45"/>
      <c r="D128" s="480">
        <v>1.2</v>
      </c>
      <c r="E128" s="691" t="s">
        <v>1160</v>
      </c>
      <c r="F128" s="692" t="s">
        <v>1160</v>
      </c>
      <c r="G128" s="459">
        <v>44958</v>
      </c>
      <c r="H128" s="440">
        <v>45275</v>
      </c>
      <c r="I128" s="655" t="s">
        <v>1049</v>
      </c>
      <c r="J128" s="642"/>
      <c r="K128" s="502"/>
      <c r="L128" s="502"/>
    </row>
    <row r="129" spans="2:12" ht="15" customHeight="1" x14ac:dyDescent="0.3">
      <c r="B129" s="644"/>
      <c r="C129" s="45"/>
      <c r="D129" s="480">
        <v>1.3</v>
      </c>
      <c r="E129" s="691" t="s">
        <v>1206</v>
      </c>
      <c r="F129" s="692" t="s">
        <v>1206</v>
      </c>
      <c r="G129" s="459">
        <v>44958</v>
      </c>
      <c r="H129" s="440">
        <v>45275</v>
      </c>
      <c r="I129" s="655" t="s">
        <v>1049</v>
      </c>
      <c r="J129" s="642"/>
      <c r="K129" s="502"/>
      <c r="L129" s="502"/>
    </row>
    <row r="130" spans="2:12" ht="15" customHeight="1" x14ac:dyDescent="0.3">
      <c r="B130" s="644"/>
      <c r="C130" s="45"/>
      <c r="D130" s="480">
        <v>1.4</v>
      </c>
      <c r="E130" s="691" t="s">
        <v>1161</v>
      </c>
      <c r="F130" s="692" t="s">
        <v>1161</v>
      </c>
      <c r="G130" s="459">
        <v>44958</v>
      </c>
      <c r="H130" s="440">
        <v>45275</v>
      </c>
      <c r="I130" s="655" t="s">
        <v>1049</v>
      </c>
      <c r="J130" s="642"/>
      <c r="K130" s="502"/>
      <c r="L130" s="502"/>
    </row>
    <row r="131" spans="2:12" ht="15" customHeight="1" x14ac:dyDescent="0.3">
      <c r="B131" s="644"/>
      <c r="C131" s="45"/>
      <c r="D131" s="480">
        <v>1.5</v>
      </c>
      <c r="E131" s="691" t="s">
        <v>1207</v>
      </c>
      <c r="F131" s="692" t="s">
        <v>1207</v>
      </c>
      <c r="G131" s="459">
        <v>44958</v>
      </c>
      <c r="H131" s="440">
        <v>45275</v>
      </c>
      <c r="I131" s="655" t="s">
        <v>1049</v>
      </c>
      <c r="J131" s="642"/>
      <c r="K131" s="502"/>
      <c r="L131" s="502"/>
    </row>
    <row r="132" spans="2:12" ht="35.25" customHeight="1" x14ac:dyDescent="0.3">
      <c r="B132" s="644"/>
      <c r="C132" s="45"/>
      <c r="D132" s="480">
        <v>1.6</v>
      </c>
      <c r="E132" s="691" t="s">
        <v>1208</v>
      </c>
      <c r="F132" s="692" t="s">
        <v>1208</v>
      </c>
      <c r="G132" s="459">
        <v>44958</v>
      </c>
      <c r="H132" s="440">
        <v>45275</v>
      </c>
      <c r="I132" s="655" t="s">
        <v>1049</v>
      </c>
      <c r="J132" s="642"/>
      <c r="K132" s="502"/>
      <c r="L132" s="502"/>
    </row>
    <row r="133" spans="2:12" ht="15" customHeight="1" x14ac:dyDescent="0.25">
      <c r="B133" s="644"/>
      <c r="C133" s="36"/>
      <c r="D133" s="37"/>
      <c r="E133" s="36"/>
      <c r="F133" s="36"/>
      <c r="G133" s="102"/>
      <c r="H133" s="102"/>
      <c r="I133" s="36"/>
      <c r="J133" s="36"/>
      <c r="K133" s="36"/>
      <c r="L133" s="36"/>
    </row>
    <row r="134" spans="2:12" ht="15" customHeight="1" x14ac:dyDescent="0.25">
      <c r="B134" s="644"/>
      <c r="C134" s="36"/>
      <c r="D134" s="645" t="str">
        <f>CONCATENATE("Actividades para Plan Operativo ",E39)</f>
        <v>Actividades para Plan Operativo 2. Fortalecimiento Organizacional</v>
      </c>
      <c r="E134" s="638"/>
      <c r="F134" s="638"/>
      <c r="G134" s="480" t="s">
        <v>1223</v>
      </c>
      <c r="H134" s="480" t="s">
        <v>1224</v>
      </c>
      <c r="I134" s="652" t="s">
        <v>75</v>
      </c>
      <c r="J134" s="638"/>
      <c r="K134" s="489"/>
      <c r="L134" s="489"/>
    </row>
    <row r="135" spans="2:12" ht="36.75" customHeight="1" x14ac:dyDescent="0.25">
      <c r="B135" s="644"/>
      <c r="C135" s="36"/>
      <c r="D135" s="480">
        <v>2.1</v>
      </c>
      <c r="E135" s="656" t="s">
        <v>1225</v>
      </c>
      <c r="F135" s="657"/>
      <c r="G135" s="459">
        <v>44958</v>
      </c>
      <c r="H135" s="440">
        <v>45275</v>
      </c>
      <c r="I135" s="655" t="s">
        <v>1049</v>
      </c>
      <c r="J135" s="642"/>
      <c r="K135" s="502"/>
      <c r="L135" s="502"/>
    </row>
    <row r="136" spans="2:12" ht="15" customHeight="1" x14ac:dyDescent="0.25">
      <c r="B136" s="644"/>
      <c r="C136" s="36"/>
      <c r="D136" s="480">
        <v>2.2000000000000002</v>
      </c>
      <c r="E136" s="656" t="s">
        <v>1162</v>
      </c>
      <c r="F136" s="657" t="s">
        <v>1162</v>
      </c>
      <c r="G136" s="459">
        <v>44958</v>
      </c>
      <c r="H136" s="440">
        <v>45275</v>
      </c>
      <c r="I136" s="655" t="s">
        <v>1049</v>
      </c>
      <c r="J136" s="642"/>
      <c r="K136" s="502"/>
      <c r="L136" s="502"/>
    </row>
    <row r="137" spans="2:12" ht="15" customHeight="1" x14ac:dyDescent="0.25">
      <c r="B137" s="644"/>
      <c r="C137" s="36"/>
      <c r="D137" s="480">
        <v>2.2999999999999998</v>
      </c>
      <c r="E137" s="656" t="s">
        <v>1209</v>
      </c>
      <c r="F137" s="657" t="s">
        <v>1209</v>
      </c>
      <c r="G137" s="459">
        <v>44958</v>
      </c>
      <c r="H137" s="440">
        <v>45275</v>
      </c>
      <c r="I137" s="655" t="s">
        <v>1049</v>
      </c>
      <c r="J137" s="642"/>
      <c r="K137" s="502"/>
      <c r="L137" s="502"/>
    </row>
    <row r="138" spans="2:12" ht="32.25" customHeight="1" x14ac:dyDescent="0.25">
      <c r="B138" s="644"/>
      <c r="C138" s="36"/>
      <c r="D138" s="480">
        <v>2.4</v>
      </c>
      <c r="E138" s="656" t="s">
        <v>1210</v>
      </c>
      <c r="F138" s="657" t="s">
        <v>1210</v>
      </c>
      <c r="G138" s="459">
        <v>44958</v>
      </c>
      <c r="H138" s="440">
        <v>45275</v>
      </c>
      <c r="I138" s="655" t="s">
        <v>1049</v>
      </c>
      <c r="J138" s="642"/>
      <c r="K138" s="502"/>
      <c r="L138" s="502"/>
    </row>
    <row r="139" spans="2:12" ht="15" customHeight="1" x14ac:dyDescent="0.25">
      <c r="B139" s="644"/>
      <c r="C139" s="36"/>
      <c r="D139" s="37"/>
      <c r="E139" s="36"/>
      <c r="F139" s="36"/>
      <c r="G139" s="102"/>
      <c r="H139" s="102"/>
      <c r="I139" s="36"/>
      <c r="J139" s="36"/>
      <c r="K139" s="36"/>
      <c r="L139" s="36"/>
    </row>
    <row r="140" spans="2:12" ht="15" customHeight="1" x14ac:dyDescent="0.25">
      <c r="B140" s="644"/>
      <c r="C140" s="36"/>
      <c r="D140" s="602" t="s">
        <v>1243</v>
      </c>
      <c r="E140" s="599"/>
      <c r="F140" s="600"/>
      <c r="G140" s="480" t="s">
        <v>1223</v>
      </c>
      <c r="H140" s="480" t="s">
        <v>1224</v>
      </c>
      <c r="I140" s="652" t="s">
        <v>75</v>
      </c>
      <c r="J140" s="638"/>
      <c r="K140" s="489"/>
      <c r="L140" s="489"/>
    </row>
    <row r="141" spans="2:12" ht="33.75" customHeight="1" x14ac:dyDescent="0.25">
      <c r="B141" s="644"/>
      <c r="C141" s="36"/>
      <c r="D141" s="480">
        <v>3.1</v>
      </c>
      <c r="E141" s="653" t="s">
        <v>1226</v>
      </c>
      <c r="F141" s="654"/>
      <c r="G141" s="459">
        <v>44958</v>
      </c>
      <c r="H141" s="440">
        <v>45275</v>
      </c>
      <c r="I141" s="655" t="s">
        <v>1049</v>
      </c>
      <c r="J141" s="642"/>
      <c r="K141" s="502"/>
      <c r="L141" s="502"/>
    </row>
    <row r="142" spans="2:12" ht="33.75" customHeight="1" x14ac:dyDescent="0.25">
      <c r="B142" s="644"/>
      <c r="C142" s="36"/>
      <c r="D142" s="480">
        <v>3.2</v>
      </c>
      <c r="E142" s="653" t="s">
        <v>1213</v>
      </c>
      <c r="F142" s="654" t="s">
        <v>1213</v>
      </c>
      <c r="G142" s="459">
        <v>44958</v>
      </c>
      <c r="H142" s="440">
        <v>45275</v>
      </c>
      <c r="I142" s="655" t="s">
        <v>1049</v>
      </c>
      <c r="J142" s="642"/>
      <c r="K142" s="502"/>
      <c r="L142" s="502"/>
    </row>
    <row r="143" spans="2:12" ht="15" customHeight="1" x14ac:dyDescent="0.2">
      <c r="B143" s="644"/>
      <c r="C143" s="481"/>
      <c r="D143" s="481"/>
      <c r="E143" s="481"/>
      <c r="F143" s="481"/>
      <c r="G143" s="481"/>
      <c r="H143" s="481"/>
      <c r="I143" s="481"/>
      <c r="J143" s="481"/>
    </row>
    <row r="144" spans="2:12" ht="15" customHeight="1" x14ac:dyDescent="0.2">
      <c r="B144" s="644"/>
      <c r="C144" s="481"/>
      <c r="D144" s="650" t="str">
        <f>CONCATENATE("Actividades para Plan Operativo ",E41)</f>
        <v>Actividades para Plan Operativo 4. Análisis técnico y financiero para vinculación docente</v>
      </c>
      <c r="E144" s="638"/>
      <c r="F144" s="638"/>
      <c r="G144" s="480" t="s">
        <v>1223</v>
      </c>
      <c r="H144" s="480" t="s">
        <v>1224</v>
      </c>
      <c r="I144" s="637" t="s">
        <v>75</v>
      </c>
      <c r="J144" s="638"/>
      <c r="K144" s="489"/>
      <c r="L144" s="489"/>
    </row>
    <row r="145" spans="2:12" ht="36.75" customHeight="1" x14ac:dyDescent="0.2">
      <c r="B145" s="644"/>
      <c r="C145" s="481"/>
      <c r="D145" s="479">
        <v>4.0999999999999996</v>
      </c>
      <c r="E145" s="693" t="s">
        <v>1214</v>
      </c>
      <c r="F145" s="694"/>
      <c r="G145" s="459">
        <v>44958</v>
      </c>
      <c r="H145" s="440">
        <v>45275</v>
      </c>
      <c r="I145" s="641" t="s">
        <v>1173</v>
      </c>
      <c r="J145" s="642"/>
      <c r="K145" s="502"/>
      <c r="L145" s="502"/>
    </row>
    <row r="146" spans="2:12" ht="36.75" customHeight="1" x14ac:dyDescent="0.2">
      <c r="B146" s="644"/>
      <c r="C146" s="481"/>
      <c r="D146" s="479">
        <v>4.2</v>
      </c>
      <c r="E146" s="693" t="s">
        <v>1171</v>
      </c>
      <c r="F146" s="694" t="s">
        <v>1171</v>
      </c>
      <c r="G146" s="459">
        <v>44958</v>
      </c>
      <c r="H146" s="440">
        <v>45275</v>
      </c>
      <c r="I146" s="641" t="s">
        <v>1173</v>
      </c>
      <c r="J146" s="642"/>
      <c r="K146" s="502"/>
      <c r="L146" s="502"/>
    </row>
    <row r="147" spans="2:12" ht="36.75" customHeight="1" x14ac:dyDescent="0.2">
      <c r="B147" s="644"/>
      <c r="C147" s="481"/>
      <c r="D147" s="479">
        <v>4.3</v>
      </c>
      <c r="E147" s="693" t="s">
        <v>1215</v>
      </c>
      <c r="F147" s="694" t="s">
        <v>1215</v>
      </c>
      <c r="G147" s="459">
        <v>44958</v>
      </c>
      <c r="H147" s="440">
        <v>45275</v>
      </c>
      <c r="I147" s="641" t="s">
        <v>1173</v>
      </c>
      <c r="J147" s="642"/>
      <c r="K147" s="502"/>
      <c r="L147" s="502"/>
    </row>
    <row r="151" spans="2:12" ht="15" customHeight="1" x14ac:dyDescent="0.3">
      <c r="B151" s="10"/>
      <c r="C151" s="10"/>
      <c r="D151" s="643" t="s">
        <v>1228</v>
      </c>
      <c r="E151" s="638"/>
      <c r="F151" s="638"/>
      <c r="G151" s="638"/>
      <c r="H151" s="638"/>
      <c r="I151" s="638"/>
      <c r="J151" s="638"/>
      <c r="K151" s="489"/>
      <c r="L151" s="489"/>
    </row>
    <row r="152" spans="2:12" ht="15" customHeight="1" x14ac:dyDescent="0.3">
      <c r="B152" s="644" t="s">
        <v>1231</v>
      </c>
      <c r="C152" s="10"/>
      <c r="D152" s="645" t="str">
        <f>CONCATENATE("Actividades para Plan Operativo ",E38)</f>
        <v>Actividades para Plan Operativo 1. Análisis de Empleos</v>
      </c>
      <c r="E152" s="638"/>
      <c r="F152" s="638"/>
      <c r="G152" s="483" t="s">
        <v>1229</v>
      </c>
      <c r="H152" s="483" t="s">
        <v>1230</v>
      </c>
      <c r="I152" s="652" t="s">
        <v>75</v>
      </c>
      <c r="J152" s="638"/>
      <c r="K152" s="489"/>
      <c r="L152" s="489"/>
    </row>
    <row r="153" spans="2:12" ht="15" customHeight="1" x14ac:dyDescent="0.3">
      <c r="B153" s="644"/>
      <c r="C153" s="45"/>
      <c r="D153" s="483">
        <v>1.1000000000000001</v>
      </c>
      <c r="E153" s="691" t="s">
        <v>1205</v>
      </c>
      <c r="F153" s="692"/>
      <c r="G153" s="459">
        <v>45323</v>
      </c>
      <c r="H153" s="440">
        <v>45639</v>
      </c>
      <c r="I153" s="655" t="s">
        <v>1049</v>
      </c>
      <c r="J153" s="642"/>
      <c r="K153" s="502"/>
      <c r="L153" s="502"/>
    </row>
    <row r="154" spans="2:12" ht="15" customHeight="1" x14ac:dyDescent="0.3">
      <c r="B154" s="644"/>
      <c r="C154" s="45"/>
      <c r="D154" s="483">
        <v>1.2</v>
      </c>
      <c r="E154" s="691" t="s">
        <v>1160</v>
      </c>
      <c r="F154" s="692" t="s">
        <v>1160</v>
      </c>
      <c r="G154" s="459">
        <v>45323</v>
      </c>
      <c r="H154" s="440">
        <v>45639</v>
      </c>
      <c r="I154" s="655" t="s">
        <v>1049</v>
      </c>
      <c r="J154" s="642"/>
      <c r="K154" s="502"/>
      <c r="L154" s="502"/>
    </row>
    <row r="155" spans="2:12" ht="15" customHeight="1" x14ac:dyDescent="0.3">
      <c r="B155" s="644"/>
      <c r="C155" s="45"/>
      <c r="D155" s="483">
        <v>1.3</v>
      </c>
      <c r="E155" s="691" t="s">
        <v>1232</v>
      </c>
      <c r="F155" s="692" t="s">
        <v>1232</v>
      </c>
      <c r="G155" s="459">
        <v>45323</v>
      </c>
      <c r="H155" s="440">
        <v>45639</v>
      </c>
      <c r="I155" s="655" t="s">
        <v>1049</v>
      </c>
      <c r="J155" s="642"/>
      <c r="K155" s="502"/>
      <c r="L155" s="502"/>
    </row>
    <row r="156" spans="2:12" ht="15" customHeight="1" x14ac:dyDescent="0.3">
      <c r="B156" s="644"/>
      <c r="C156" s="45"/>
      <c r="D156" s="483">
        <v>1.4</v>
      </c>
      <c r="E156" s="691" t="s">
        <v>1161</v>
      </c>
      <c r="F156" s="692" t="s">
        <v>1161</v>
      </c>
      <c r="G156" s="459">
        <v>45323</v>
      </c>
      <c r="H156" s="440">
        <v>45639</v>
      </c>
      <c r="I156" s="655" t="s">
        <v>1049</v>
      </c>
      <c r="J156" s="642"/>
      <c r="K156" s="502"/>
      <c r="L156" s="502"/>
    </row>
    <row r="157" spans="2:12" ht="15" customHeight="1" x14ac:dyDescent="0.3">
      <c r="B157" s="644"/>
      <c r="C157" s="45"/>
      <c r="D157" s="483">
        <v>1.5</v>
      </c>
      <c r="E157" s="691" t="s">
        <v>1233</v>
      </c>
      <c r="F157" s="692" t="s">
        <v>1233</v>
      </c>
      <c r="G157" s="459">
        <v>45323</v>
      </c>
      <c r="H157" s="440">
        <v>45639</v>
      </c>
      <c r="I157" s="655" t="s">
        <v>1049</v>
      </c>
      <c r="J157" s="642"/>
      <c r="K157" s="502"/>
      <c r="L157" s="502"/>
    </row>
    <row r="158" spans="2:12" ht="15" customHeight="1" x14ac:dyDescent="0.3">
      <c r="B158" s="644"/>
      <c r="C158" s="45"/>
      <c r="D158" s="483">
        <v>1.6</v>
      </c>
      <c r="E158" s="691" t="s">
        <v>1234</v>
      </c>
      <c r="F158" s="692" t="s">
        <v>1234</v>
      </c>
      <c r="G158" s="459">
        <v>45323</v>
      </c>
      <c r="H158" s="440">
        <v>45639</v>
      </c>
      <c r="I158" s="655" t="s">
        <v>1049</v>
      </c>
      <c r="J158" s="642"/>
      <c r="K158" s="502"/>
      <c r="L158" s="502"/>
    </row>
    <row r="159" spans="2:12" ht="15" customHeight="1" x14ac:dyDescent="0.25">
      <c r="B159" s="644"/>
      <c r="C159" s="36"/>
      <c r="D159" s="37"/>
      <c r="E159" s="36"/>
      <c r="F159" s="36"/>
      <c r="G159" s="102"/>
      <c r="H159" s="102"/>
      <c r="I159" s="36"/>
      <c r="J159" s="36"/>
      <c r="K159" s="36"/>
      <c r="L159" s="36"/>
    </row>
    <row r="160" spans="2:12" ht="15" customHeight="1" x14ac:dyDescent="0.25">
      <c r="B160" s="644"/>
      <c r="C160" s="36"/>
      <c r="D160" s="645" t="str">
        <f>CONCATENATE("Actividades para Plan Operativo ",E39)</f>
        <v>Actividades para Plan Operativo 2. Fortalecimiento Organizacional</v>
      </c>
      <c r="E160" s="638"/>
      <c r="F160" s="638"/>
      <c r="G160" s="483" t="s">
        <v>1229</v>
      </c>
      <c r="H160" s="483" t="s">
        <v>1230</v>
      </c>
      <c r="I160" s="652" t="s">
        <v>75</v>
      </c>
      <c r="J160" s="638"/>
      <c r="K160" s="489"/>
      <c r="L160" s="489"/>
    </row>
    <row r="161" spans="2:12" ht="15" customHeight="1" x14ac:dyDescent="0.25">
      <c r="B161" s="644"/>
      <c r="C161" s="36"/>
      <c r="D161" s="483">
        <v>2.1</v>
      </c>
      <c r="E161" s="653" t="s">
        <v>1225</v>
      </c>
      <c r="F161" s="654"/>
      <c r="G161" s="459">
        <v>45323</v>
      </c>
      <c r="H161" s="440">
        <v>45639</v>
      </c>
      <c r="I161" s="648" t="s">
        <v>1049</v>
      </c>
      <c r="J161" s="642"/>
      <c r="K161" s="502"/>
      <c r="L161" s="502"/>
    </row>
    <row r="162" spans="2:12" ht="15" customHeight="1" x14ac:dyDescent="0.25">
      <c r="B162" s="644"/>
      <c r="C162" s="36"/>
      <c r="D162" s="483">
        <v>2.2000000000000002</v>
      </c>
      <c r="E162" s="653" t="s">
        <v>1209</v>
      </c>
      <c r="F162" s="654" t="s">
        <v>1209</v>
      </c>
      <c r="G162" s="459">
        <v>45323</v>
      </c>
      <c r="H162" s="440">
        <v>45639</v>
      </c>
      <c r="I162" s="655" t="s">
        <v>1049</v>
      </c>
      <c r="J162" s="642"/>
      <c r="K162" s="502"/>
      <c r="L162" s="502"/>
    </row>
    <row r="163" spans="2:12" ht="15" customHeight="1" x14ac:dyDescent="0.25">
      <c r="B163" s="644"/>
      <c r="C163" s="36"/>
      <c r="D163" s="483">
        <v>2.2999999999999998</v>
      </c>
      <c r="E163" s="653" t="s">
        <v>1235</v>
      </c>
      <c r="F163" s="654" t="s">
        <v>1235</v>
      </c>
      <c r="G163" s="459">
        <v>45323</v>
      </c>
      <c r="H163" s="440">
        <v>45639</v>
      </c>
      <c r="I163" s="655" t="s">
        <v>1049</v>
      </c>
      <c r="J163" s="642"/>
      <c r="K163" s="502"/>
      <c r="L163" s="502"/>
    </row>
    <row r="164" spans="2:12" ht="15" customHeight="1" x14ac:dyDescent="0.25">
      <c r="B164" s="644"/>
      <c r="C164" s="36"/>
      <c r="D164" s="483">
        <v>2.4</v>
      </c>
      <c r="E164" s="656" t="s">
        <v>1210</v>
      </c>
      <c r="F164" s="657" t="s">
        <v>1210</v>
      </c>
      <c r="G164" s="459">
        <v>45323</v>
      </c>
      <c r="H164" s="440">
        <v>45639</v>
      </c>
      <c r="I164" s="655" t="s">
        <v>1049</v>
      </c>
      <c r="J164" s="642"/>
      <c r="K164" s="502"/>
      <c r="L164" s="502"/>
    </row>
    <row r="165" spans="2:12" ht="15" customHeight="1" x14ac:dyDescent="0.25">
      <c r="B165" s="644"/>
      <c r="C165" s="36"/>
      <c r="D165" s="37"/>
      <c r="E165" s="36"/>
      <c r="F165" s="36"/>
      <c r="G165" s="102"/>
      <c r="H165" s="102"/>
      <c r="I165" s="36"/>
      <c r="J165" s="36"/>
      <c r="K165" s="36"/>
      <c r="L165" s="36"/>
    </row>
    <row r="166" spans="2:12" ht="15" customHeight="1" x14ac:dyDescent="0.25">
      <c r="B166" s="644"/>
      <c r="C166" s="36"/>
      <c r="D166" s="602" t="s">
        <v>1243</v>
      </c>
      <c r="E166" s="599"/>
      <c r="F166" s="600"/>
      <c r="G166" s="483" t="s">
        <v>1229</v>
      </c>
      <c r="H166" s="483" t="s">
        <v>1230</v>
      </c>
      <c r="I166" s="652" t="s">
        <v>75</v>
      </c>
      <c r="J166" s="638"/>
      <c r="K166" s="489"/>
      <c r="L166" s="489"/>
    </row>
    <row r="167" spans="2:12" ht="15" customHeight="1" x14ac:dyDescent="0.25">
      <c r="B167" s="644"/>
      <c r="C167" s="36"/>
      <c r="D167" s="483">
        <v>3.1</v>
      </c>
      <c r="E167" s="653" t="s">
        <v>1226</v>
      </c>
      <c r="F167" s="654"/>
      <c r="G167" s="459">
        <v>45323</v>
      </c>
      <c r="H167" s="440">
        <v>45639</v>
      </c>
      <c r="I167" s="655" t="s">
        <v>1049</v>
      </c>
      <c r="J167" s="642"/>
      <c r="K167" s="502"/>
      <c r="L167" s="502"/>
    </row>
    <row r="168" spans="2:12" ht="15" customHeight="1" x14ac:dyDescent="0.25">
      <c r="B168" s="644"/>
      <c r="C168" s="36"/>
      <c r="D168" s="483">
        <v>3.2</v>
      </c>
      <c r="E168" s="653" t="s">
        <v>1236</v>
      </c>
      <c r="F168" s="654" t="s">
        <v>1236</v>
      </c>
      <c r="G168" s="459">
        <v>45323</v>
      </c>
      <c r="H168" s="440">
        <v>45639</v>
      </c>
      <c r="I168" s="655" t="s">
        <v>1049</v>
      </c>
      <c r="J168" s="642"/>
      <c r="K168" s="502"/>
      <c r="L168" s="502"/>
    </row>
    <row r="169" spans="2:12" ht="15" customHeight="1" x14ac:dyDescent="0.2">
      <c r="B169" s="644"/>
      <c r="C169" s="488"/>
      <c r="D169" s="488"/>
      <c r="E169" s="488"/>
      <c r="F169" s="488"/>
      <c r="G169" s="488"/>
      <c r="H169" s="488"/>
      <c r="I169" s="488"/>
      <c r="J169" s="488"/>
    </row>
    <row r="170" spans="2:12" ht="15" customHeight="1" x14ac:dyDescent="0.2">
      <c r="B170" s="644"/>
      <c r="C170" s="488"/>
      <c r="D170" s="650" t="str">
        <f>CONCATENATE("Actividades para Plan Operativo ",E41)</f>
        <v>Actividades para Plan Operativo 4. Análisis técnico y financiero para vinculación docente</v>
      </c>
      <c r="E170" s="638"/>
      <c r="F170" s="638"/>
      <c r="G170" s="483" t="s">
        <v>1229</v>
      </c>
      <c r="H170" s="483" t="s">
        <v>1230</v>
      </c>
      <c r="I170" s="637" t="s">
        <v>75</v>
      </c>
      <c r="J170" s="638"/>
      <c r="K170" s="489"/>
      <c r="L170" s="489"/>
    </row>
    <row r="171" spans="2:12" ht="33" customHeight="1" x14ac:dyDescent="0.2">
      <c r="B171" s="644"/>
      <c r="C171" s="488"/>
      <c r="D171" s="482">
        <v>4.0999999999999996</v>
      </c>
      <c r="E171" s="693" t="s">
        <v>1183</v>
      </c>
      <c r="F171" s="694"/>
      <c r="G171" s="459">
        <v>45323</v>
      </c>
      <c r="H171" s="440">
        <v>45639</v>
      </c>
      <c r="I171" s="641" t="s">
        <v>1173</v>
      </c>
      <c r="J171" s="642"/>
      <c r="K171" s="502"/>
      <c r="L171" s="502"/>
    </row>
    <row r="172" spans="2:12" ht="33" customHeight="1" x14ac:dyDescent="0.2">
      <c r="B172" s="644"/>
      <c r="C172" s="488"/>
      <c r="D172" s="482">
        <v>4.2</v>
      </c>
      <c r="E172" s="693" t="s">
        <v>1171</v>
      </c>
      <c r="F172" s="694" t="s">
        <v>1171</v>
      </c>
      <c r="G172" s="459">
        <v>45323</v>
      </c>
      <c r="H172" s="440">
        <v>45639</v>
      </c>
      <c r="I172" s="641" t="s">
        <v>1173</v>
      </c>
      <c r="J172" s="642"/>
      <c r="K172" s="502"/>
      <c r="L172" s="502"/>
    </row>
    <row r="173" spans="2:12" ht="33" customHeight="1" x14ac:dyDescent="0.2">
      <c r="B173" s="644"/>
      <c r="C173" s="488"/>
      <c r="D173" s="482">
        <v>4.3</v>
      </c>
      <c r="E173" s="693" t="s">
        <v>1215</v>
      </c>
      <c r="F173" s="694" t="s">
        <v>1215</v>
      </c>
      <c r="G173" s="459">
        <v>45323</v>
      </c>
      <c r="H173" s="440">
        <v>45639</v>
      </c>
      <c r="I173" s="641" t="s">
        <v>1173</v>
      </c>
      <c r="J173" s="642"/>
      <c r="K173" s="502"/>
      <c r="L173" s="502"/>
    </row>
    <row r="177" spans="2:10" ht="15" customHeight="1" x14ac:dyDescent="0.3">
      <c r="B177" s="10"/>
      <c r="C177" s="10"/>
      <c r="D177" s="643" t="s">
        <v>1237</v>
      </c>
      <c r="E177" s="638"/>
      <c r="F177" s="638"/>
      <c r="G177" s="638"/>
      <c r="H177" s="638"/>
      <c r="I177" s="638"/>
      <c r="J177" s="638"/>
    </row>
    <row r="178" spans="2:10" ht="15" customHeight="1" x14ac:dyDescent="0.3">
      <c r="B178" s="644" t="s">
        <v>1240</v>
      </c>
      <c r="C178" s="10"/>
      <c r="D178" s="645" t="str">
        <f>CONCATENATE("Actividades para Plan Operativo ",E38)</f>
        <v>Actividades para Plan Operativo 1. Análisis de Empleos</v>
      </c>
      <c r="E178" s="638"/>
      <c r="F178" s="638"/>
      <c r="G178" s="511" t="s">
        <v>1238</v>
      </c>
      <c r="H178" s="511" t="s">
        <v>1239</v>
      </c>
      <c r="I178" s="652" t="s">
        <v>75</v>
      </c>
      <c r="J178" s="638"/>
    </row>
    <row r="179" spans="2:10" ht="15" customHeight="1" x14ac:dyDescent="0.3">
      <c r="B179" s="644"/>
      <c r="C179" s="45"/>
      <c r="D179" s="511">
        <v>1.1000000000000001</v>
      </c>
      <c r="E179" s="646" t="s">
        <v>1205</v>
      </c>
      <c r="F179" s="647"/>
      <c r="G179" s="515">
        <v>45689</v>
      </c>
      <c r="H179" s="515">
        <v>46004</v>
      </c>
      <c r="I179" s="648" t="s">
        <v>1049</v>
      </c>
      <c r="J179" s="642"/>
    </row>
    <row r="180" spans="2:10" ht="15" customHeight="1" x14ac:dyDescent="0.3">
      <c r="B180" s="644"/>
      <c r="C180" s="45"/>
      <c r="D180" s="511">
        <v>1.2</v>
      </c>
      <c r="E180" s="646" t="s">
        <v>1160</v>
      </c>
      <c r="F180" s="647"/>
      <c r="G180" s="515">
        <v>45689</v>
      </c>
      <c r="H180" s="515">
        <v>46004</v>
      </c>
      <c r="I180" s="648" t="s">
        <v>1049</v>
      </c>
      <c r="J180" s="642"/>
    </row>
    <row r="181" spans="2:10" ht="15" customHeight="1" x14ac:dyDescent="0.3">
      <c r="B181" s="644"/>
      <c r="C181" s="45"/>
      <c r="D181" s="511">
        <v>1.3</v>
      </c>
      <c r="E181" s="646" t="s">
        <v>1232</v>
      </c>
      <c r="F181" s="647"/>
      <c r="G181" s="515">
        <v>45689</v>
      </c>
      <c r="H181" s="515">
        <v>46004</v>
      </c>
      <c r="I181" s="648" t="s">
        <v>1049</v>
      </c>
      <c r="J181" s="642"/>
    </row>
    <row r="182" spans="2:10" ht="15" customHeight="1" x14ac:dyDescent="0.3">
      <c r="B182" s="644"/>
      <c r="C182" s="45"/>
      <c r="D182" s="511">
        <v>1.4</v>
      </c>
      <c r="E182" s="646" t="s">
        <v>1161</v>
      </c>
      <c r="F182" s="647"/>
      <c r="G182" s="515">
        <v>45689</v>
      </c>
      <c r="H182" s="515">
        <v>46004</v>
      </c>
      <c r="I182" s="648" t="s">
        <v>1049</v>
      </c>
      <c r="J182" s="642"/>
    </row>
    <row r="183" spans="2:10" ht="15" customHeight="1" x14ac:dyDescent="0.3">
      <c r="B183" s="644"/>
      <c r="C183" s="45"/>
      <c r="D183" s="511">
        <v>1.5</v>
      </c>
      <c r="E183" s="646" t="s">
        <v>1233</v>
      </c>
      <c r="F183" s="647"/>
      <c r="G183" s="515">
        <v>45689</v>
      </c>
      <c r="H183" s="515">
        <v>46004</v>
      </c>
      <c r="I183" s="648" t="s">
        <v>1049</v>
      </c>
      <c r="J183" s="642"/>
    </row>
    <row r="184" spans="2:10" ht="15" customHeight="1" x14ac:dyDescent="0.3">
      <c r="B184" s="644"/>
      <c r="C184" s="45"/>
      <c r="D184" s="511">
        <v>1.6</v>
      </c>
      <c r="E184" s="646" t="s">
        <v>1234</v>
      </c>
      <c r="F184" s="647"/>
      <c r="G184" s="515">
        <v>45689</v>
      </c>
      <c r="H184" s="515">
        <v>46004</v>
      </c>
      <c r="I184" s="648" t="s">
        <v>1049</v>
      </c>
      <c r="J184" s="642"/>
    </row>
    <row r="185" spans="2:10" ht="15" customHeight="1" x14ac:dyDescent="0.25">
      <c r="B185" s="644"/>
      <c r="C185" s="36"/>
      <c r="D185" s="37"/>
      <c r="E185" s="36"/>
      <c r="F185" s="36"/>
      <c r="G185" s="102"/>
      <c r="H185" s="102"/>
      <c r="I185" s="36"/>
      <c r="J185" s="36"/>
    </row>
    <row r="186" spans="2:10" ht="15" customHeight="1" x14ac:dyDescent="0.25">
      <c r="B186" s="644"/>
      <c r="C186" s="36"/>
      <c r="D186" s="645" t="str">
        <f>CONCATENATE("Actividades para Plan Operativo ",E39)</f>
        <v>Actividades para Plan Operativo 2. Fortalecimiento Organizacional</v>
      </c>
      <c r="E186" s="638"/>
      <c r="F186" s="638"/>
      <c r="G186" s="511" t="s">
        <v>1238</v>
      </c>
      <c r="H186" s="511" t="s">
        <v>1239</v>
      </c>
      <c r="I186" s="652" t="s">
        <v>75</v>
      </c>
      <c r="J186" s="638"/>
    </row>
    <row r="187" spans="2:10" ht="15" customHeight="1" x14ac:dyDescent="0.25">
      <c r="B187" s="644"/>
      <c r="C187" s="36"/>
      <c r="D187" s="511">
        <v>2.1</v>
      </c>
      <c r="E187" s="649" t="s">
        <v>1241</v>
      </c>
      <c r="F187" s="647"/>
      <c r="G187" s="516">
        <v>45689</v>
      </c>
      <c r="H187" s="516">
        <v>46004</v>
      </c>
      <c r="I187" s="648" t="s">
        <v>1049</v>
      </c>
      <c r="J187" s="642"/>
    </row>
    <row r="188" spans="2:10" ht="15" customHeight="1" x14ac:dyDescent="0.25">
      <c r="B188" s="644"/>
      <c r="C188" s="36"/>
      <c r="D188" s="511">
        <v>2.2000000000000002</v>
      </c>
      <c r="E188" s="649" t="s">
        <v>1242</v>
      </c>
      <c r="F188" s="647"/>
      <c r="G188" s="516">
        <v>45689</v>
      </c>
      <c r="H188" s="516">
        <v>46004</v>
      </c>
      <c r="I188" s="648" t="s">
        <v>1049</v>
      </c>
      <c r="J188" s="642"/>
    </row>
    <row r="189" spans="2:10" ht="15" customHeight="1" x14ac:dyDescent="0.25">
      <c r="B189" s="644"/>
      <c r="C189" s="36"/>
      <c r="D189" s="511">
        <v>2.2999999999999998</v>
      </c>
      <c r="E189" s="649" t="s">
        <v>1235</v>
      </c>
      <c r="F189" s="647"/>
      <c r="G189" s="516">
        <v>45689</v>
      </c>
      <c r="H189" s="516">
        <v>46004</v>
      </c>
      <c r="I189" s="648" t="s">
        <v>1049</v>
      </c>
      <c r="J189" s="642"/>
    </row>
    <row r="190" spans="2:10" ht="15" customHeight="1" x14ac:dyDescent="0.25">
      <c r="B190" s="644"/>
      <c r="C190" s="36"/>
      <c r="D190" s="511">
        <v>2.4</v>
      </c>
      <c r="E190" s="649" t="s">
        <v>1210</v>
      </c>
      <c r="F190" s="647"/>
      <c r="G190" s="516">
        <v>45689</v>
      </c>
      <c r="H190" s="516">
        <v>46004</v>
      </c>
      <c r="I190" s="648" t="s">
        <v>1049</v>
      </c>
      <c r="J190" s="642"/>
    </row>
    <row r="191" spans="2:10" ht="15" customHeight="1" x14ac:dyDescent="0.25">
      <c r="B191" s="644"/>
      <c r="C191" s="36"/>
      <c r="D191" s="37"/>
      <c r="E191" s="36"/>
      <c r="F191" s="36"/>
      <c r="G191" s="102"/>
      <c r="H191" s="102"/>
      <c r="I191" s="36"/>
      <c r="J191" s="36"/>
    </row>
    <row r="192" spans="2:10" ht="15" customHeight="1" x14ac:dyDescent="0.25">
      <c r="B192" s="644"/>
      <c r="C192" s="36"/>
      <c r="D192" s="645" t="str">
        <f>CONCATENATE("Actividades para Plan Operativo ",E40)</f>
        <v>Actividades para Plan Operativo 3. Mejoramiento organizacional</v>
      </c>
      <c r="E192" s="638"/>
      <c r="F192" s="638"/>
      <c r="G192" s="511" t="s">
        <v>1238</v>
      </c>
      <c r="H192" s="511" t="s">
        <v>1239</v>
      </c>
      <c r="I192" s="652" t="s">
        <v>75</v>
      </c>
      <c r="J192" s="638"/>
    </row>
    <row r="193" spans="2:10" ht="15" customHeight="1" x14ac:dyDescent="0.25">
      <c r="B193" s="644"/>
      <c r="C193" s="36"/>
      <c r="D193" s="511">
        <v>3.1</v>
      </c>
      <c r="E193" s="649" t="s">
        <v>1302</v>
      </c>
      <c r="F193" s="647"/>
      <c r="G193" s="516">
        <v>45689</v>
      </c>
      <c r="H193" s="516">
        <v>46004</v>
      </c>
      <c r="I193" s="648" t="s">
        <v>1049</v>
      </c>
      <c r="J193" s="642"/>
    </row>
    <row r="194" spans="2:10" s="514" customFormat="1" ht="15" customHeight="1" x14ac:dyDescent="0.25">
      <c r="B194" s="644"/>
      <c r="C194" s="36"/>
      <c r="D194" s="513">
        <v>3.2</v>
      </c>
      <c r="E194" s="649" t="s">
        <v>1245</v>
      </c>
      <c r="F194" s="647"/>
      <c r="G194" s="516">
        <v>45689</v>
      </c>
      <c r="H194" s="516">
        <v>46004</v>
      </c>
      <c r="I194" s="648" t="s">
        <v>1049</v>
      </c>
      <c r="J194" s="642"/>
    </row>
    <row r="195" spans="2:10" s="514" customFormat="1" ht="15" customHeight="1" x14ac:dyDescent="0.25">
      <c r="B195" s="644"/>
      <c r="C195" s="36"/>
      <c r="D195" s="513">
        <v>3.3</v>
      </c>
      <c r="E195" s="649" t="s">
        <v>1246</v>
      </c>
      <c r="F195" s="647"/>
      <c r="G195" s="516">
        <v>45689</v>
      </c>
      <c r="H195" s="516">
        <v>46004</v>
      </c>
      <c r="I195" s="648" t="s">
        <v>1049</v>
      </c>
      <c r="J195" s="642"/>
    </row>
    <row r="196" spans="2:10" s="514" customFormat="1" ht="15" customHeight="1" x14ac:dyDescent="0.25">
      <c r="B196" s="644"/>
      <c r="C196" s="36"/>
      <c r="D196" s="513">
        <v>3.4</v>
      </c>
      <c r="E196" s="649" t="s">
        <v>1247</v>
      </c>
      <c r="F196" s="647"/>
      <c r="G196" s="516">
        <v>45689</v>
      </c>
      <c r="H196" s="516">
        <v>46004</v>
      </c>
      <c r="I196" s="648" t="s">
        <v>1049</v>
      </c>
      <c r="J196" s="642"/>
    </row>
    <row r="197" spans="2:10" s="514" customFormat="1" ht="15" customHeight="1" x14ac:dyDescent="0.25">
      <c r="B197" s="644"/>
      <c r="C197" s="36"/>
      <c r="D197" s="513">
        <v>3.5</v>
      </c>
      <c r="E197" s="649" t="s">
        <v>1248</v>
      </c>
      <c r="F197" s="647"/>
      <c r="G197" s="516">
        <v>45689</v>
      </c>
      <c r="H197" s="516">
        <v>46004</v>
      </c>
      <c r="I197" s="648" t="s">
        <v>1049</v>
      </c>
      <c r="J197" s="642"/>
    </row>
    <row r="198" spans="2:10" ht="15" customHeight="1" x14ac:dyDescent="0.25">
      <c r="B198" s="644"/>
      <c r="C198" s="36"/>
      <c r="D198" s="513">
        <v>3.6</v>
      </c>
      <c r="E198" s="649" t="s">
        <v>1249</v>
      </c>
      <c r="F198" s="647"/>
      <c r="G198" s="516">
        <v>45689</v>
      </c>
      <c r="H198" s="516">
        <v>46004</v>
      </c>
      <c r="I198" s="648" t="s">
        <v>1049</v>
      </c>
      <c r="J198" s="642"/>
    </row>
    <row r="199" spans="2:10" ht="15" customHeight="1" x14ac:dyDescent="0.2">
      <c r="B199" s="644"/>
      <c r="C199" s="512"/>
      <c r="D199" s="512"/>
      <c r="E199" s="512"/>
      <c r="F199" s="512"/>
      <c r="G199" s="512"/>
      <c r="H199" s="512"/>
      <c r="I199" s="512"/>
      <c r="J199" s="512"/>
    </row>
    <row r="200" spans="2:10" ht="15" customHeight="1" x14ac:dyDescent="0.2">
      <c r="B200" s="644"/>
      <c r="C200" s="512"/>
      <c r="D200" s="650" t="str">
        <f>CONCATENATE("Actividades para Plan Operativo ",E41)</f>
        <v>Actividades para Plan Operativo 4. Análisis técnico y financiero para vinculación docente</v>
      </c>
      <c r="E200" s="638"/>
      <c r="F200" s="638"/>
      <c r="G200" s="511" t="s">
        <v>1238</v>
      </c>
      <c r="H200" s="511" t="s">
        <v>1239</v>
      </c>
      <c r="I200" s="637" t="s">
        <v>75</v>
      </c>
      <c r="J200" s="638"/>
    </row>
    <row r="201" spans="2:10" ht="40.5" customHeight="1" x14ac:dyDescent="0.25">
      <c r="B201" s="644"/>
      <c r="C201" s="512"/>
      <c r="D201" s="510">
        <v>4.0999999999999996</v>
      </c>
      <c r="E201" s="639" t="s">
        <v>1183</v>
      </c>
      <c r="F201" s="640"/>
      <c r="G201" s="593">
        <v>45689</v>
      </c>
      <c r="H201" s="593">
        <v>46004</v>
      </c>
      <c r="I201" s="641" t="s">
        <v>1173</v>
      </c>
      <c r="J201" s="642"/>
    </row>
    <row r="202" spans="2:10" ht="40.5" customHeight="1" x14ac:dyDescent="0.25">
      <c r="B202" s="644"/>
      <c r="C202" s="512"/>
      <c r="D202" s="510">
        <v>4.2</v>
      </c>
      <c r="E202" s="639" t="s">
        <v>1171</v>
      </c>
      <c r="F202" s="640"/>
      <c r="G202" s="593">
        <v>45689</v>
      </c>
      <c r="H202" s="593">
        <v>46004</v>
      </c>
      <c r="I202" s="641" t="s">
        <v>1173</v>
      </c>
      <c r="J202" s="642"/>
    </row>
    <row r="203" spans="2:10" ht="75" customHeight="1" x14ac:dyDescent="0.25">
      <c r="B203" s="644"/>
      <c r="C203" s="512"/>
      <c r="D203" s="510">
        <v>4.3</v>
      </c>
      <c r="E203" s="651" t="s">
        <v>1303</v>
      </c>
      <c r="F203" s="640"/>
      <c r="G203" s="593">
        <v>45689</v>
      </c>
      <c r="H203" s="593">
        <v>46004</v>
      </c>
      <c r="I203" s="641" t="s">
        <v>1173</v>
      </c>
      <c r="J203" s="642"/>
    </row>
  </sheetData>
  <mergeCells count="295">
    <mergeCell ref="E194:F194"/>
    <mergeCell ref="E195:F195"/>
    <mergeCell ref="E196:F196"/>
    <mergeCell ref="E197:F197"/>
    <mergeCell ref="I194:J194"/>
    <mergeCell ref="I195:J195"/>
    <mergeCell ref="I196:J196"/>
    <mergeCell ref="I197:J197"/>
    <mergeCell ref="P36:P37"/>
    <mergeCell ref="F36:O36"/>
    <mergeCell ref="E171:F171"/>
    <mergeCell ref="I171:J171"/>
    <mergeCell ref="E172:F172"/>
    <mergeCell ref="I172:J172"/>
    <mergeCell ref="E173:F173"/>
    <mergeCell ref="I173:J173"/>
    <mergeCell ref="E164:F164"/>
    <mergeCell ref="I164:J164"/>
    <mergeCell ref="D166:F166"/>
    <mergeCell ref="I166:J166"/>
    <mergeCell ref="E167:F167"/>
    <mergeCell ref="I167:J167"/>
    <mergeCell ref="E168:F168"/>
    <mergeCell ref="I168:J168"/>
    <mergeCell ref="D170:F170"/>
    <mergeCell ref="I170:J170"/>
    <mergeCell ref="D151:J151"/>
    <mergeCell ref="B152:B173"/>
    <mergeCell ref="D152:F152"/>
    <mergeCell ref="I152:J152"/>
    <mergeCell ref="E153:F153"/>
    <mergeCell ref="I153:J153"/>
    <mergeCell ref="E154:F154"/>
    <mergeCell ref="I154:J154"/>
    <mergeCell ref="E155:F155"/>
    <mergeCell ref="I155:J155"/>
    <mergeCell ref="E156:F156"/>
    <mergeCell ref="I156:J156"/>
    <mergeCell ref="E157:F157"/>
    <mergeCell ref="I157:J157"/>
    <mergeCell ref="E158:F158"/>
    <mergeCell ref="I158:J158"/>
    <mergeCell ref="D160:F160"/>
    <mergeCell ref="I160:J160"/>
    <mergeCell ref="E161:F161"/>
    <mergeCell ref="I161:J161"/>
    <mergeCell ref="E162:F162"/>
    <mergeCell ref="I162:J162"/>
    <mergeCell ref="E163:F163"/>
    <mergeCell ref="I163:J163"/>
    <mergeCell ref="E147:F147"/>
    <mergeCell ref="I147:J147"/>
    <mergeCell ref="E138:F138"/>
    <mergeCell ref="I138:J138"/>
    <mergeCell ref="D140:F140"/>
    <mergeCell ref="I140:J140"/>
    <mergeCell ref="E141:F141"/>
    <mergeCell ref="I141:J141"/>
    <mergeCell ref="E142:F142"/>
    <mergeCell ref="I142:J142"/>
    <mergeCell ref="I136:J136"/>
    <mergeCell ref="E137:F137"/>
    <mergeCell ref="I137:J137"/>
    <mergeCell ref="D144:F144"/>
    <mergeCell ref="I144:J144"/>
    <mergeCell ref="E145:F145"/>
    <mergeCell ref="I145:J145"/>
    <mergeCell ref="E146:F146"/>
    <mergeCell ref="I146:J146"/>
    <mergeCell ref="I118:J118"/>
    <mergeCell ref="E119:F119"/>
    <mergeCell ref="I119:J119"/>
    <mergeCell ref="D125:J125"/>
    <mergeCell ref="B126:B147"/>
    <mergeCell ref="D126:F126"/>
    <mergeCell ref="I126:J126"/>
    <mergeCell ref="E127:F127"/>
    <mergeCell ref="I127:J127"/>
    <mergeCell ref="E128:F128"/>
    <mergeCell ref="I128:J128"/>
    <mergeCell ref="E129:F129"/>
    <mergeCell ref="I129:J129"/>
    <mergeCell ref="E130:F130"/>
    <mergeCell ref="I130:J130"/>
    <mergeCell ref="E131:F131"/>
    <mergeCell ref="I131:J131"/>
    <mergeCell ref="E132:F132"/>
    <mergeCell ref="I132:J132"/>
    <mergeCell ref="D134:F134"/>
    <mergeCell ref="I134:J134"/>
    <mergeCell ref="E135:F135"/>
    <mergeCell ref="I135:J135"/>
    <mergeCell ref="E136:F136"/>
    <mergeCell ref="B99:B121"/>
    <mergeCell ref="D99:F99"/>
    <mergeCell ref="I99:J99"/>
    <mergeCell ref="E100:F100"/>
    <mergeCell ref="I100:J100"/>
    <mergeCell ref="E101:F101"/>
    <mergeCell ref="I101:J101"/>
    <mergeCell ref="E102:F102"/>
    <mergeCell ref="I102:J102"/>
    <mergeCell ref="E103:F103"/>
    <mergeCell ref="I103:J103"/>
    <mergeCell ref="E104:F104"/>
    <mergeCell ref="I104:J104"/>
    <mergeCell ref="E105:F105"/>
    <mergeCell ref="I105:J105"/>
    <mergeCell ref="D107:F107"/>
    <mergeCell ref="I107:J107"/>
    <mergeCell ref="E108:F108"/>
    <mergeCell ref="I108:J108"/>
    <mergeCell ref="E109:F109"/>
    <mergeCell ref="I109:J109"/>
    <mergeCell ref="E110:F110"/>
    <mergeCell ref="I110:J110"/>
    <mergeCell ref="E111:F111"/>
    <mergeCell ref="D80:F80"/>
    <mergeCell ref="I80:J80"/>
    <mergeCell ref="E81:F81"/>
    <mergeCell ref="I81:J81"/>
    <mergeCell ref="E82:F82"/>
    <mergeCell ref="I82:J82"/>
    <mergeCell ref="E77:F77"/>
    <mergeCell ref="I77:J77"/>
    <mergeCell ref="E72:F72"/>
    <mergeCell ref="I72:J72"/>
    <mergeCell ref="E73:F73"/>
    <mergeCell ref="I73:J73"/>
    <mergeCell ref="E74:F74"/>
    <mergeCell ref="I74:J74"/>
    <mergeCell ref="E75:F75"/>
    <mergeCell ref="I75:J75"/>
    <mergeCell ref="E78:F78"/>
    <mergeCell ref="I78:J78"/>
    <mergeCell ref="E76:F76"/>
    <mergeCell ref="I76:J76"/>
    <mergeCell ref="I88:J88"/>
    <mergeCell ref="E89:F89"/>
    <mergeCell ref="I89:J89"/>
    <mergeCell ref="D86:F86"/>
    <mergeCell ref="I86:J86"/>
    <mergeCell ref="E87:F87"/>
    <mergeCell ref="I87:J87"/>
    <mergeCell ref="E83:F83"/>
    <mergeCell ref="I83:J83"/>
    <mergeCell ref="E84:F84"/>
    <mergeCell ref="I84:J84"/>
    <mergeCell ref="R31:R32"/>
    <mergeCell ref="Q36:Q37"/>
    <mergeCell ref="D70:J70"/>
    <mergeCell ref="I62:J62"/>
    <mergeCell ref="I56:J56"/>
    <mergeCell ref="E65:F65"/>
    <mergeCell ref="D52:F52"/>
    <mergeCell ref="R36:R37"/>
    <mergeCell ref="D35:R35"/>
    <mergeCell ref="Q31:Q32"/>
    <mergeCell ref="E36:E37"/>
    <mergeCell ref="D36:D37"/>
    <mergeCell ref="I45:J45"/>
    <mergeCell ref="D43:J43"/>
    <mergeCell ref="I61:J61"/>
    <mergeCell ref="I60:J60"/>
    <mergeCell ref="I48:J48"/>
    <mergeCell ref="I47:J47"/>
    <mergeCell ref="E49:F49"/>
    <mergeCell ref="I46:J46"/>
    <mergeCell ref="I55:J55"/>
    <mergeCell ref="B9:D9"/>
    <mergeCell ref="B11:D11"/>
    <mergeCell ref="E9:G9"/>
    <mergeCell ref="E13:G13"/>
    <mergeCell ref="B13:D13"/>
    <mergeCell ref="E11:G11"/>
    <mergeCell ref="B26:B28"/>
    <mergeCell ref="B31:B33"/>
    <mergeCell ref="E16:F16"/>
    <mergeCell ref="D31:D32"/>
    <mergeCell ref="D30:S30"/>
    <mergeCell ref="Q26:Q27"/>
    <mergeCell ref="D26:D27"/>
    <mergeCell ref="R26:R27"/>
    <mergeCell ref="S26:S27"/>
    <mergeCell ref="S31:S32"/>
    <mergeCell ref="H16:O16"/>
    <mergeCell ref="H17:O17"/>
    <mergeCell ref="H18:O18"/>
    <mergeCell ref="H19:O19"/>
    <mergeCell ref="D25:S25"/>
    <mergeCell ref="D23:R23"/>
    <mergeCell ref="E19:F19"/>
    <mergeCell ref="E17:F17"/>
    <mergeCell ref="E18:F18"/>
    <mergeCell ref="I44:J44"/>
    <mergeCell ref="E63:F63"/>
    <mergeCell ref="E64:F64"/>
    <mergeCell ref="I64:J64"/>
    <mergeCell ref="I63:J63"/>
    <mergeCell ref="I49:J49"/>
    <mergeCell ref="I52:J52"/>
    <mergeCell ref="I53:J53"/>
    <mergeCell ref="I54:J54"/>
    <mergeCell ref="I50:J50"/>
    <mergeCell ref="E50:F50"/>
    <mergeCell ref="E46:F46"/>
    <mergeCell ref="E47:F47"/>
    <mergeCell ref="E48:F48"/>
    <mergeCell ref="E45:F45"/>
    <mergeCell ref="E62:F62"/>
    <mergeCell ref="E53:F53"/>
    <mergeCell ref="E56:F56"/>
    <mergeCell ref="E26:P26"/>
    <mergeCell ref="E31:P31"/>
    <mergeCell ref="B36:B41"/>
    <mergeCell ref="B71:B94"/>
    <mergeCell ref="D91:F91"/>
    <mergeCell ref="I91:J91"/>
    <mergeCell ref="E92:F92"/>
    <mergeCell ref="I92:J92"/>
    <mergeCell ref="I66:J66"/>
    <mergeCell ref="B44:B66"/>
    <mergeCell ref="E61:F61"/>
    <mergeCell ref="E66:F66"/>
    <mergeCell ref="E54:F54"/>
    <mergeCell ref="E57:F57"/>
    <mergeCell ref="E55:F55"/>
    <mergeCell ref="I57:J57"/>
    <mergeCell ref="I58:J58"/>
    <mergeCell ref="E58:F58"/>
    <mergeCell ref="D60:F60"/>
    <mergeCell ref="I65:J65"/>
    <mergeCell ref="D44:F44"/>
    <mergeCell ref="E93:F93"/>
    <mergeCell ref="I93:J93"/>
    <mergeCell ref="D71:F71"/>
    <mergeCell ref="I71:J71"/>
    <mergeCell ref="E88:F88"/>
    <mergeCell ref="E183:F183"/>
    <mergeCell ref="I183:J183"/>
    <mergeCell ref="I186:J186"/>
    <mergeCell ref="E187:F187"/>
    <mergeCell ref="I187:J187"/>
    <mergeCell ref="E188:F188"/>
    <mergeCell ref="I188:J188"/>
    <mergeCell ref="E94:F94"/>
    <mergeCell ref="I94:J94"/>
    <mergeCell ref="D98:J98"/>
    <mergeCell ref="I111:J111"/>
    <mergeCell ref="D113:F113"/>
    <mergeCell ref="I113:J113"/>
    <mergeCell ref="E120:F120"/>
    <mergeCell ref="I120:J120"/>
    <mergeCell ref="E121:F121"/>
    <mergeCell ref="I121:J121"/>
    <mergeCell ref="E114:F114"/>
    <mergeCell ref="I114:J114"/>
    <mergeCell ref="E115:F115"/>
    <mergeCell ref="I115:J115"/>
    <mergeCell ref="E116:F116"/>
    <mergeCell ref="I116:J116"/>
    <mergeCell ref="D118:F118"/>
    <mergeCell ref="I178:J178"/>
    <mergeCell ref="E179:F179"/>
    <mergeCell ref="I179:J179"/>
    <mergeCell ref="E180:F180"/>
    <mergeCell ref="I180:J180"/>
    <mergeCell ref="E181:F181"/>
    <mergeCell ref="I181:J181"/>
    <mergeCell ref="E182:F182"/>
    <mergeCell ref="I182:J182"/>
    <mergeCell ref="I200:J200"/>
    <mergeCell ref="E201:F201"/>
    <mergeCell ref="I201:J201"/>
    <mergeCell ref="E202:F202"/>
    <mergeCell ref="I202:J202"/>
    <mergeCell ref="D177:J177"/>
    <mergeCell ref="B178:B203"/>
    <mergeCell ref="D178:F178"/>
    <mergeCell ref="E184:F184"/>
    <mergeCell ref="I184:J184"/>
    <mergeCell ref="D186:F186"/>
    <mergeCell ref="E190:F190"/>
    <mergeCell ref="I190:J190"/>
    <mergeCell ref="D192:F192"/>
    <mergeCell ref="E198:F198"/>
    <mergeCell ref="I198:J198"/>
    <mergeCell ref="D200:F200"/>
    <mergeCell ref="E203:F203"/>
    <mergeCell ref="I203:J203"/>
    <mergeCell ref="E189:F189"/>
    <mergeCell ref="I189:J189"/>
    <mergeCell ref="I192:J192"/>
    <mergeCell ref="E193:F193"/>
    <mergeCell ref="I193:J193"/>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BD_Ref!$A$21:$A$31</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Z512"/>
  <sheetViews>
    <sheetView workbookViewId="0">
      <selection activeCell="A177" sqref="A1:XFD1048576"/>
    </sheetView>
  </sheetViews>
  <sheetFormatPr baseColWidth="10" defaultColWidth="0" defaultRowHeight="14.25" x14ac:dyDescent="0.2"/>
  <cols>
    <col min="1" max="1" width="7.5" style="534" customWidth="1"/>
    <col min="2" max="2" width="33.625" style="524" customWidth="1"/>
    <col min="3" max="3" width="24.625" style="524" customWidth="1"/>
    <col min="4" max="4" width="28.125" style="524" customWidth="1"/>
    <col min="5" max="5" width="26.5" style="524" customWidth="1"/>
    <col min="6" max="6" width="22" style="524" customWidth="1"/>
    <col min="7" max="7" width="22.625" style="524" customWidth="1"/>
    <col min="8" max="9" width="22" style="524" customWidth="1"/>
    <col min="10" max="10" width="31.875" style="524" customWidth="1"/>
    <col min="11" max="11" width="30.75" style="524" customWidth="1"/>
    <col min="12" max="12" width="27.125" style="524" customWidth="1"/>
    <col min="13" max="13" width="21.5" style="524" customWidth="1"/>
    <col min="14" max="14" width="22.625" style="524" customWidth="1"/>
    <col min="15" max="15" width="19.875" style="535" customWidth="1"/>
    <col min="16" max="16" width="17.75" style="524" customWidth="1"/>
    <col min="17" max="17" width="15.25" style="524" customWidth="1"/>
    <col min="18" max="18" width="19" style="524" customWidth="1"/>
    <col min="19" max="19" width="4.375" style="524" customWidth="1"/>
    <col min="20" max="20" width="10" style="524" hidden="1" customWidth="1"/>
    <col min="21" max="21" width="23.75" style="524" hidden="1" customWidth="1"/>
    <col min="22" max="36" width="10" style="524" hidden="1" customWidth="1"/>
    <col min="37" max="16384" width="0" style="524" hidden="1"/>
  </cols>
  <sheetData>
    <row r="1" spans="1:52" ht="18.75" customHeight="1" x14ac:dyDescent="0.25">
      <c r="A1" s="519"/>
      <c r="B1" s="520"/>
      <c r="C1" s="521"/>
      <c r="D1" s="521"/>
      <c r="E1" s="521"/>
      <c r="F1" s="521"/>
      <c r="G1" s="521"/>
      <c r="H1" s="521"/>
      <c r="I1" s="521"/>
      <c r="J1" s="521"/>
      <c r="K1" s="521"/>
      <c r="L1" s="521"/>
      <c r="M1" s="521"/>
      <c r="N1" s="521"/>
      <c r="O1" s="522"/>
      <c r="P1" s="521"/>
      <c r="Q1" s="521"/>
      <c r="R1" s="521"/>
      <c r="S1" s="521"/>
      <c r="T1" s="523"/>
      <c r="U1" s="523"/>
    </row>
    <row r="2" spans="1:52" ht="18.75" customHeight="1" x14ac:dyDescent="0.25">
      <c r="A2" s="519"/>
      <c r="B2" s="520"/>
      <c r="C2" s="525"/>
      <c r="D2" s="525"/>
      <c r="E2" s="525"/>
      <c r="F2" s="525"/>
      <c r="G2" s="525"/>
      <c r="H2" s="525"/>
      <c r="I2" s="525"/>
      <c r="J2" s="525"/>
      <c r="K2" s="525"/>
      <c r="L2" s="521"/>
      <c r="M2" s="526" t="s">
        <v>0</v>
      </c>
      <c r="N2" s="527" t="s">
        <v>1</v>
      </c>
      <c r="O2" s="522"/>
      <c r="P2" s="521"/>
      <c r="Q2" s="519"/>
      <c r="R2" s="519"/>
      <c r="S2" s="528"/>
      <c r="T2" s="523"/>
      <c r="U2" s="523"/>
    </row>
    <row r="3" spans="1:52" ht="18.75" customHeight="1" x14ac:dyDescent="0.25">
      <c r="A3" s="519"/>
      <c r="B3" s="520"/>
      <c r="C3" s="525"/>
      <c r="D3" s="525"/>
      <c r="E3" s="525"/>
      <c r="F3" s="525"/>
      <c r="G3" s="525"/>
      <c r="H3" s="525"/>
      <c r="I3" s="525"/>
      <c r="J3" s="525"/>
      <c r="K3" s="525"/>
      <c r="L3" s="521"/>
      <c r="M3" s="529" t="s">
        <v>2</v>
      </c>
      <c r="N3" s="530">
        <v>7</v>
      </c>
      <c r="O3" s="522"/>
      <c r="P3" s="521"/>
      <c r="Q3" s="519"/>
      <c r="R3" s="519"/>
      <c r="S3" s="528"/>
      <c r="T3" s="523"/>
      <c r="U3" s="523"/>
    </row>
    <row r="4" spans="1:52" ht="18.75" customHeight="1" x14ac:dyDescent="0.25">
      <c r="A4" s="519"/>
      <c r="B4" s="520"/>
      <c r="C4" s="525"/>
      <c r="D4" s="525"/>
      <c r="E4" s="525"/>
      <c r="F4" s="525"/>
      <c r="G4" s="525"/>
      <c r="H4" s="525"/>
      <c r="I4" s="525"/>
      <c r="J4" s="525"/>
      <c r="K4" s="525"/>
      <c r="L4" s="521"/>
      <c r="M4" s="526" t="s">
        <v>3</v>
      </c>
      <c r="N4" s="531">
        <v>44250</v>
      </c>
      <c r="O4" s="522"/>
      <c r="P4" s="521"/>
      <c r="Q4" s="519"/>
      <c r="R4" s="519"/>
      <c r="S4" s="532"/>
      <c r="T4" s="523"/>
      <c r="U4" s="523"/>
    </row>
    <row r="5" spans="1:52" ht="18.75" customHeight="1" x14ac:dyDescent="0.25">
      <c r="A5" s="519"/>
      <c r="B5" s="520"/>
      <c r="C5" s="521"/>
      <c r="D5" s="521"/>
      <c r="E5" s="521"/>
      <c r="F5" s="521"/>
      <c r="G5" s="521"/>
      <c r="H5" s="521"/>
      <c r="I5" s="521"/>
      <c r="J5" s="521"/>
      <c r="K5" s="521"/>
      <c r="L5" s="521"/>
      <c r="M5" s="526" t="s">
        <v>4</v>
      </c>
      <c r="N5" s="527" t="s">
        <v>1250</v>
      </c>
      <c r="O5" s="522"/>
      <c r="P5" s="521"/>
      <c r="Q5" s="519"/>
      <c r="R5" s="519"/>
      <c r="S5" s="528"/>
      <c r="T5" s="523"/>
      <c r="U5" s="523"/>
    </row>
    <row r="6" spans="1:52" ht="18.75" customHeight="1" x14ac:dyDescent="0.25">
      <c r="A6" s="519"/>
      <c r="B6" s="520"/>
      <c r="C6" s="521"/>
      <c r="D6" s="521"/>
      <c r="E6" s="521"/>
      <c r="F6" s="521"/>
      <c r="G6" s="521"/>
      <c r="H6" s="521"/>
      <c r="I6" s="521"/>
      <c r="J6" s="521"/>
      <c r="K6" s="521"/>
      <c r="L6" s="521"/>
      <c r="M6" s="521"/>
      <c r="N6" s="521"/>
      <c r="O6" s="522"/>
      <c r="P6" s="521"/>
      <c r="Q6" s="521"/>
      <c r="R6" s="521"/>
      <c r="S6" s="521"/>
      <c r="T6" s="523"/>
      <c r="U6" s="523"/>
    </row>
    <row r="7" spans="1:52" ht="18.75" customHeight="1" x14ac:dyDescent="0.25">
      <c r="A7" s="519"/>
      <c r="B7" s="520"/>
      <c r="C7" s="533"/>
      <c r="D7" s="533"/>
      <c r="E7" s="533"/>
      <c r="F7" s="533"/>
      <c r="G7" s="533"/>
      <c r="H7" s="533"/>
      <c r="I7" s="533"/>
      <c r="J7" s="533"/>
      <c r="K7" s="533"/>
      <c r="L7" s="533"/>
      <c r="M7" s="533"/>
      <c r="N7" s="533"/>
      <c r="O7" s="533"/>
      <c r="P7" s="533"/>
      <c r="Q7" s="533"/>
      <c r="R7" s="533"/>
      <c r="S7" s="533"/>
      <c r="T7" s="523"/>
      <c r="U7" s="523"/>
    </row>
    <row r="8" spans="1:52" s="534" customFormat="1" x14ac:dyDescent="0.2">
      <c r="O8" s="535"/>
    </row>
    <row r="9" spans="1:52" ht="15" x14ac:dyDescent="0.2">
      <c r="B9" s="536" t="s">
        <v>8</v>
      </c>
      <c r="C9" s="699" t="s">
        <v>1109</v>
      </c>
      <c r="D9" s="700"/>
      <c r="E9" s="700"/>
      <c r="F9" s="700"/>
      <c r="G9" s="700"/>
      <c r="H9" s="700"/>
      <c r="I9" s="700"/>
      <c r="J9" s="700"/>
      <c r="K9" s="701"/>
      <c r="L9" s="537"/>
      <c r="M9" s="537"/>
      <c r="N9" s="537"/>
      <c r="O9" s="537"/>
      <c r="P9" s="537"/>
      <c r="Q9" s="537"/>
      <c r="R9" s="537"/>
      <c r="S9" s="537"/>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row>
    <row r="10" spans="1:52" s="534" customFormat="1" ht="15" x14ac:dyDescent="0.2">
      <c r="B10" s="538"/>
      <c r="C10" s="538"/>
      <c r="D10" s="538"/>
      <c r="E10" s="538"/>
      <c r="F10" s="538"/>
      <c r="G10" s="538"/>
      <c r="H10" s="538"/>
      <c r="I10" s="538"/>
      <c r="J10" s="538"/>
      <c r="K10" s="538"/>
      <c r="L10" s="539"/>
      <c r="M10" s="539"/>
      <c r="N10" s="539"/>
      <c r="O10" s="539"/>
      <c r="P10" s="539"/>
      <c r="Q10" s="539"/>
      <c r="R10" s="539"/>
      <c r="S10" s="539"/>
    </row>
    <row r="11" spans="1:52" ht="15" x14ac:dyDescent="0.2">
      <c r="B11" s="536" t="s">
        <v>9</v>
      </c>
      <c r="C11" s="699" t="s">
        <v>1089</v>
      </c>
      <c r="D11" s="700"/>
      <c r="E11" s="700"/>
      <c r="F11" s="700"/>
      <c r="G11" s="700"/>
      <c r="H11" s="700"/>
      <c r="I11" s="700"/>
      <c r="J11" s="700"/>
      <c r="K11" s="701"/>
      <c r="L11" s="537"/>
      <c r="M11" s="537"/>
      <c r="N11" s="537"/>
      <c r="O11" s="537"/>
      <c r="P11" s="537"/>
      <c r="Q11" s="537"/>
      <c r="R11" s="537"/>
      <c r="S11" s="537"/>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row>
    <row r="12" spans="1:52" s="534" customFormat="1" ht="15" x14ac:dyDescent="0.2">
      <c r="B12" s="540"/>
      <c r="C12" s="540"/>
      <c r="D12" s="540"/>
      <c r="E12" s="540"/>
      <c r="F12" s="540"/>
      <c r="G12" s="540"/>
      <c r="H12" s="540"/>
      <c r="I12" s="540"/>
      <c r="J12" s="540"/>
      <c r="K12" s="540"/>
      <c r="L12" s="541"/>
      <c r="M12" s="541"/>
      <c r="N12" s="541"/>
      <c r="O12" s="541"/>
      <c r="P12" s="541"/>
      <c r="Q12" s="541"/>
      <c r="R12" s="541"/>
      <c r="S12" s="541"/>
    </row>
    <row r="13" spans="1:52" ht="15" x14ac:dyDescent="0.2">
      <c r="B13" s="536" t="s">
        <v>12</v>
      </c>
      <c r="C13" s="699" t="s">
        <v>1127</v>
      </c>
      <c r="D13" s="700"/>
      <c r="E13" s="700"/>
      <c r="F13" s="700"/>
      <c r="G13" s="700"/>
      <c r="H13" s="700"/>
      <c r="I13" s="700"/>
      <c r="J13" s="700"/>
      <c r="K13" s="701"/>
      <c r="L13" s="537"/>
      <c r="M13" s="537"/>
      <c r="N13" s="537"/>
      <c r="O13" s="537"/>
      <c r="P13" s="537"/>
      <c r="Q13" s="537"/>
      <c r="R13" s="537"/>
      <c r="S13" s="537"/>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row>
    <row r="14" spans="1:52" s="534" customFormat="1" x14ac:dyDescent="0.2">
      <c r="B14" s="417"/>
      <c r="C14" s="417"/>
      <c r="D14" s="417"/>
      <c r="E14" s="417"/>
      <c r="F14" s="417"/>
      <c r="G14" s="417"/>
      <c r="H14" s="417"/>
      <c r="I14" s="417"/>
      <c r="J14" s="417"/>
      <c r="K14" s="417"/>
      <c r="L14" s="542"/>
      <c r="M14" s="542"/>
      <c r="N14" s="542"/>
      <c r="O14" s="542"/>
      <c r="P14" s="542"/>
      <c r="Q14" s="542"/>
      <c r="R14" s="542"/>
      <c r="S14" s="542"/>
    </row>
    <row r="15" spans="1:52" s="535" customFormat="1" ht="80.25" customHeight="1" x14ac:dyDescent="0.2">
      <c r="A15" s="534"/>
      <c r="B15" s="702" t="s">
        <v>87</v>
      </c>
      <c r="C15" s="703"/>
      <c r="D15" s="704" t="s">
        <v>1251</v>
      </c>
      <c r="E15" s="704"/>
      <c r="F15" s="704"/>
      <c r="G15" s="704"/>
      <c r="H15" s="704"/>
      <c r="I15" s="704"/>
      <c r="J15" s="704"/>
      <c r="K15" s="704"/>
      <c r="L15" s="543"/>
      <c r="M15" s="543"/>
      <c r="N15" s="543"/>
      <c r="O15" s="543"/>
      <c r="P15" s="543"/>
      <c r="Q15" s="543"/>
      <c r="R15" s="543"/>
      <c r="S15" s="543"/>
    </row>
    <row r="16" spans="1:52" s="535" customFormat="1" ht="21.75" customHeight="1" x14ac:dyDescent="0.2">
      <c r="A16" s="534"/>
      <c r="B16" s="705" t="s">
        <v>89</v>
      </c>
      <c r="C16" s="705"/>
      <c r="D16" s="705"/>
      <c r="E16" s="705"/>
      <c r="F16" s="705"/>
      <c r="G16" s="705"/>
      <c r="H16" s="705"/>
      <c r="I16" s="705"/>
      <c r="J16" s="705"/>
      <c r="K16" s="705"/>
      <c r="L16" s="544"/>
      <c r="M16" s="544"/>
      <c r="N16" s="544"/>
      <c r="O16" s="544"/>
      <c r="P16" s="544"/>
      <c r="Q16" s="544"/>
      <c r="R16" s="544"/>
      <c r="S16" s="544"/>
    </row>
    <row r="17" spans="1:19" s="535" customFormat="1" x14ac:dyDescent="0.2">
      <c r="A17" s="534"/>
      <c r="B17" s="534"/>
      <c r="C17" s="534"/>
      <c r="D17" s="534"/>
      <c r="E17" s="534"/>
      <c r="F17" s="534"/>
      <c r="G17" s="534"/>
      <c r="H17" s="534"/>
      <c r="I17" s="534"/>
      <c r="J17" s="534"/>
      <c r="K17" s="534"/>
    </row>
    <row r="18" spans="1:19" s="535" customFormat="1" hidden="1" x14ac:dyDescent="0.2">
      <c r="A18" s="534"/>
      <c r="B18" s="712" t="s">
        <v>1252</v>
      </c>
      <c r="C18" s="713"/>
      <c r="D18" s="713"/>
      <c r="E18" s="713"/>
      <c r="F18" s="713"/>
      <c r="G18" s="713"/>
      <c r="H18" s="713"/>
      <c r="I18" s="713"/>
      <c r="J18" s="713"/>
      <c r="K18" s="713"/>
    </row>
    <row r="19" spans="1:19" s="535" customFormat="1" hidden="1" x14ac:dyDescent="0.2">
      <c r="A19" s="534"/>
      <c r="B19" s="713"/>
      <c r="C19" s="713"/>
      <c r="D19" s="713"/>
      <c r="E19" s="713"/>
      <c r="F19" s="713"/>
      <c r="G19" s="713"/>
      <c r="H19" s="713"/>
      <c r="I19" s="713"/>
      <c r="J19" s="713"/>
      <c r="K19" s="713"/>
    </row>
    <row r="20" spans="1:19" s="535" customFormat="1" hidden="1" x14ac:dyDescent="0.2">
      <c r="A20" s="534"/>
      <c r="B20" s="713"/>
      <c r="C20" s="713"/>
      <c r="D20" s="713"/>
      <c r="E20" s="713"/>
      <c r="F20" s="713"/>
      <c r="G20" s="713"/>
      <c r="H20" s="713"/>
      <c r="I20" s="713"/>
      <c r="J20" s="713"/>
      <c r="K20" s="713"/>
    </row>
    <row r="21" spans="1:19" s="535" customFormat="1" hidden="1" x14ac:dyDescent="0.2">
      <c r="A21" s="534"/>
      <c r="B21" s="713"/>
      <c r="C21" s="713"/>
      <c r="D21" s="713"/>
      <c r="E21" s="713"/>
      <c r="F21" s="713"/>
      <c r="G21" s="713"/>
      <c r="H21" s="713"/>
      <c r="I21" s="713"/>
      <c r="J21" s="713"/>
      <c r="K21" s="713"/>
    </row>
    <row r="22" spans="1:19" s="535" customFormat="1" hidden="1" x14ac:dyDescent="0.2">
      <c r="A22" s="534"/>
      <c r="B22" s="713"/>
      <c r="C22" s="713"/>
      <c r="D22" s="713"/>
      <c r="E22" s="713"/>
      <c r="F22" s="713"/>
      <c r="G22" s="713"/>
      <c r="H22" s="713"/>
      <c r="I22" s="713"/>
      <c r="J22" s="713"/>
      <c r="K22" s="713"/>
    </row>
    <row r="23" spans="1:19" s="535" customFormat="1" hidden="1" x14ac:dyDescent="0.2">
      <c r="A23" s="534"/>
      <c r="B23" s="713"/>
      <c r="C23" s="713"/>
      <c r="D23" s="713"/>
      <c r="E23" s="713"/>
      <c r="F23" s="713"/>
      <c r="G23" s="713"/>
      <c r="H23" s="713"/>
      <c r="I23" s="713"/>
      <c r="J23" s="713"/>
      <c r="K23" s="713"/>
    </row>
    <row r="24" spans="1:19" s="535" customFormat="1" hidden="1" x14ac:dyDescent="0.2">
      <c r="A24" s="534"/>
      <c r="B24" s="713"/>
      <c r="C24" s="713"/>
      <c r="D24" s="713"/>
      <c r="E24" s="713"/>
      <c r="F24" s="713"/>
      <c r="G24" s="713"/>
      <c r="H24" s="713"/>
      <c r="I24" s="713"/>
      <c r="J24" s="713"/>
      <c r="K24" s="713"/>
    </row>
    <row r="25" spans="1:19" s="535" customFormat="1" hidden="1" x14ac:dyDescent="0.2">
      <c r="A25" s="534"/>
      <c r="B25" s="713"/>
      <c r="C25" s="713"/>
      <c r="D25" s="713"/>
      <c r="E25" s="713"/>
      <c r="F25" s="713"/>
      <c r="G25" s="713"/>
      <c r="H25" s="713"/>
      <c r="I25" s="713"/>
      <c r="J25" s="713"/>
      <c r="K25" s="713"/>
    </row>
    <row r="26" spans="1:19" s="535" customFormat="1" hidden="1" x14ac:dyDescent="0.2">
      <c r="A26" s="534"/>
      <c r="B26" s="534"/>
      <c r="C26" s="534"/>
      <c r="D26" s="534"/>
      <c r="E26" s="534"/>
      <c r="F26" s="534"/>
      <c r="G26" s="534"/>
      <c r="H26" s="534"/>
      <c r="I26" s="534"/>
      <c r="J26" s="534"/>
      <c r="K26" s="534"/>
    </row>
    <row r="27" spans="1:19" s="535" customFormat="1" hidden="1" x14ac:dyDescent="0.2">
      <c r="A27" s="534"/>
      <c r="B27" s="534"/>
      <c r="C27" s="534"/>
      <c r="D27" s="534"/>
      <c r="E27" s="534"/>
      <c r="F27" s="534"/>
      <c r="G27" s="534"/>
      <c r="H27" s="534"/>
      <c r="I27" s="534"/>
      <c r="J27" s="534"/>
      <c r="K27" s="534"/>
    </row>
    <row r="28" spans="1:19" s="535" customFormat="1" ht="16.5" hidden="1" x14ac:dyDescent="0.2">
      <c r="A28" s="534"/>
      <c r="B28" s="545"/>
      <c r="C28" s="545"/>
      <c r="D28" s="545"/>
      <c r="E28" s="714" t="s">
        <v>231</v>
      </c>
      <c r="F28" s="714"/>
      <c r="G28" s="714"/>
      <c r="H28" s="714"/>
      <c r="I28" s="714"/>
      <c r="J28" s="714"/>
      <c r="K28" s="714"/>
    </row>
    <row r="29" spans="1:19" s="550" customFormat="1" ht="33.75" hidden="1" customHeight="1" x14ac:dyDescent="0.3">
      <c r="A29" s="546"/>
      <c r="B29" s="711" t="str">
        <f>CONCATENATE("Items para Plan Operativo ",'[2]PDI-03'!E40)</f>
        <v>Items para Plan Operativo Nombre del Plan Operativo</v>
      </c>
      <c r="C29" s="711"/>
      <c r="D29" s="547" t="s">
        <v>237</v>
      </c>
      <c r="E29" s="548" t="s">
        <v>1253</v>
      </c>
      <c r="F29" s="548" t="s">
        <v>1254</v>
      </c>
      <c r="G29" s="548" t="s">
        <v>1255</v>
      </c>
      <c r="H29" s="548" t="s">
        <v>1256</v>
      </c>
      <c r="I29" s="548" t="s">
        <v>1257</v>
      </c>
      <c r="J29" s="548" t="s">
        <v>1258</v>
      </c>
      <c r="K29" s="549" t="s">
        <v>244</v>
      </c>
      <c r="Q29" s="551"/>
    </row>
    <row r="30" spans="1:19" s="550" customFormat="1" ht="33" hidden="1" x14ac:dyDescent="0.3">
      <c r="A30" s="546"/>
      <c r="B30" s="548">
        <v>1</v>
      </c>
      <c r="C30" s="552" t="s">
        <v>1259</v>
      </c>
      <c r="D30" s="553"/>
      <c r="E30" s="554">
        <v>0</v>
      </c>
      <c r="F30" s="554">
        <v>0</v>
      </c>
      <c r="G30" s="554">
        <v>0</v>
      </c>
      <c r="H30" s="554"/>
      <c r="I30" s="554"/>
      <c r="J30" s="554">
        <v>0</v>
      </c>
      <c r="K30" s="555">
        <f>SUM(E30:J30)</f>
        <v>0</v>
      </c>
      <c r="Q30" s="556"/>
    </row>
    <row r="31" spans="1:19" s="558" customFormat="1" ht="16.5" hidden="1" x14ac:dyDescent="0.3">
      <c r="A31" s="546"/>
      <c r="B31" s="548">
        <v>2</v>
      </c>
      <c r="C31" s="552" t="s">
        <v>1260</v>
      </c>
      <c r="D31" s="553"/>
      <c r="E31" s="554">
        <v>0</v>
      </c>
      <c r="F31" s="554">
        <v>0</v>
      </c>
      <c r="G31" s="554">
        <v>0</v>
      </c>
      <c r="H31" s="554"/>
      <c r="I31" s="554"/>
      <c r="J31" s="554">
        <v>0</v>
      </c>
      <c r="K31" s="555">
        <f t="shared" ref="K31:K38" si="0">SUM(E31:J31)</f>
        <v>0</v>
      </c>
      <c r="L31" s="546"/>
      <c r="M31" s="546"/>
      <c r="N31" s="546"/>
      <c r="O31" s="557"/>
      <c r="P31" s="546"/>
      <c r="Q31" s="556"/>
      <c r="R31" s="546"/>
      <c r="S31" s="546"/>
    </row>
    <row r="32" spans="1:19" s="558" customFormat="1" ht="16.5" hidden="1" x14ac:dyDescent="0.3">
      <c r="A32" s="546"/>
      <c r="B32" s="548">
        <v>3</v>
      </c>
      <c r="C32" s="552" t="s">
        <v>1261</v>
      </c>
      <c r="D32" s="553"/>
      <c r="E32" s="554">
        <v>0</v>
      </c>
      <c r="F32" s="554">
        <v>0</v>
      </c>
      <c r="G32" s="554">
        <v>0</v>
      </c>
      <c r="H32" s="554"/>
      <c r="I32" s="554"/>
      <c r="J32" s="554">
        <v>0</v>
      </c>
      <c r="K32" s="555">
        <f t="shared" si="0"/>
        <v>0</v>
      </c>
      <c r="L32" s="546"/>
      <c r="M32" s="546"/>
      <c r="N32" s="546"/>
      <c r="O32" s="550"/>
      <c r="P32" s="546"/>
      <c r="Q32" s="556"/>
      <c r="R32" s="546"/>
      <c r="S32" s="546"/>
    </row>
    <row r="33" spans="1:22" s="558" customFormat="1" ht="16.5" hidden="1" x14ac:dyDescent="0.3">
      <c r="A33" s="546"/>
      <c r="B33" s="548">
        <v>4</v>
      </c>
      <c r="C33" s="552" t="s">
        <v>242</v>
      </c>
      <c r="D33" s="553"/>
      <c r="E33" s="554">
        <v>0</v>
      </c>
      <c r="F33" s="554">
        <v>0</v>
      </c>
      <c r="G33" s="554">
        <v>0</v>
      </c>
      <c r="H33" s="554"/>
      <c r="I33" s="554"/>
      <c r="J33" s="554">
        <v>0</v>
      </c>
      <c r="K33" s="555">
        <f t="shared" si="0"/>
        <v>0</v>
      </c>
      <c r="L33" s="546"/>
      <c r="M33" s="546"/>
      <c r="N33" s="546"/>
      <c r="O33" s="550"/>
      <c r="P33" s="546"/>
      <c r="Q33" s="556"/>
      <c r="R33" s="546"/>
      <c r="S33" s="546"/>
    </row>
    <row r="34" spans="1:22" s="558" customFormat="1" ht="16.5" hidden="1" x14ac:dyDescent="0.3">
      <c r="A34" s="546"/>
      <c r="B34" s="548">
        <v>5</v>
      </c>
      <c r="C34" s="552" t="s">
        <v>1262</v>
      </c>
      <c r="D34" s="553"/>
      <c r="E34" s="554">
        <v>0</v>
      </c>
      <c r="F34" s="554">
        <v>0</v>
      </c>
      <c r="G34" s="554">
        <v>0</v>
      </c>
      <c r="H34" s="554"/>
      <c r="I34" s="554"/>
      <c r="J34" s="554">
        <v>0</v>
      </c>
      <c r="K34" s="555">
        <f t="shared" si="0"/>
        <v>0</v>
      </c>
      <c r="L34" s="546"/>
      <c r="M34" s="546"/>
      <c r="N34" s="546"/>
      <c r="O34" s="550"/>
      <c r="P34" s="546"/>
      <c r="Q34" s="556"/>
      <c r="R34" s="546"/>
      <c r="S34" s="546"/>
    </row>
    <row r="35" spans="1:22" s="558" customFormat="1" ht="16.5" hidden="1" x14ac:dyDescent="0.3">
      <c r="A35" s="546"/>
      <c r="B35" s="548">
        <v>6</v>
      </c>
      <c r="C35" s="552" t="s">
        <v>1263</v>
      </c>
      <c r="D35" s="553"/>
      <c r="E35" s="554">
        <v>0</v>
      </c>
      <c r="F35" s="554">
        <v>0</v>
      </c>
      <c r="G35" s="554">
        <v>0</v>
      </c>
      <c r="H35" s="554"/>
      <c r="I35" s="554"/>
      <c r="J35" s="554">
        <v>0</v>
      </c>
      <c r="K35" s="555">
        <f t="shared" si="0"/>
        <v>0</v>
      </c>
      <c r="L35" s="546"/>
      <c r="M35" s="546"/>
      <c r="N35" s="546"/>
      <c r="O35" s="550"/>
      <c r="P35" s="546"/>
      <c r="Q35" s="556"/>
      <c r="R35" s="546"/>
      <c r="S35" s="546"/>
    </row>
    <row r="36" spans="1:22" s="558" customFormat="1" ht="33" hidden="1" x14ac:dyDescent="0.3">
      <c r="A36" s="546"/>
      <c r="B36" s="548">
        <v>7</v>
      </c>
      <c r="C36" s="552" t="s">
        <v>1264</v>
      </c>
      <c r="D36" s="553"/>
      <c r="E36" s="554">
        <v>0</v>
      </c>
      <c r="F36" s="554">
        <v>0</v>
      </c>
      <c r="G36" s="554">
        <v>0</v>
      </c>
      <c r="H36" s="554"/>
      <c r="I36" s="554"/>
      <c r="J36" s="554">
        <v>0</v>
      </c>
      <c r="K36" s="555">
        <f t="shared" si="0"/>
        <v>0</v>
      </c>
      <c r="L36" s="546"/>
      <c r="M36" s="546"/>
      <c r="N36" s="546"/>
      <c r="O36" s="550"/>
      <c r="P36" s="546"/>
      <c r="Q36" s="556"/>
      <c r="R36" s="546"/>
      <c r="S36" s="546"/>
    </row>
    <row r="37" spans="1:22" s="558" customFormat="1" ht="33" hidden="1" x14ac:dyDescent="0.3">
      <c r="A37" s="546"/>
      <c r="B37" s="548">
        <v>8</v>
      </c>
      <c r="C37" s="552" t="s">
        <v>1265</v>
      </c>
      <c r="D37" s="553"/>
      <c r="E37" s="554">
        <v>0</v>
      </c>
      <c r="F37" s="554">
        <v>0</v>
      </c>
      <c r="G37" s="554">
        <v>0</v>
      </c>
      <c r="H37" s="554"/>
      <c r="I37" s="554"/>
      <c r="J37" s="554">
        <v>0</v>
      </c>
      <c r="K37" s="555">
        <f t="shared" si="0"/>
        <v>0</v>
      </c>
      <c r="L37" s="546"/>
      <c r="M37" s="546"/>
      <c r="N37" s="546"/>
      <c r="O37" s="550"/>
      <c r="P37" s="546"/>
      <c r="Q37" s="556"/>
      <c r="R37" s="546"/>
      <c r="S37" s="546"/>
    </row>
    <row r="38" spans="1:22" s="558" customFormat="1" ht="16.5" hidden="1" x14ac:dyDescent="0.3">
      <c r="A38" s="546"/>
      <c r="B38" s="548">
        <v>9</v>
      </c>
      <c r="C38" s="552" t="s">
        <v>1266</v>
      </c>
      <c r="D38" s="553"/>
      <c r="E38" s="554">
        <v>0</v>
      </c>
      <c r="F38" s="554">
        <v>0</v>
      </c>
      <c r="G38" s="554">
        <v>0</v>
      </c>
      <c r="H38" s="554"/>
      <c r="I38" s="554"/>
      <c r="J38" s="554">
        <v>0</v>
      </c>
      <c r="K38" s="555">
        <f t="shared" si="0"/>
        <v>0</v>
      </c>
      <c r="L38" s="546"/>
      <c r="M38" s="546"/>
      <c r="N38" s="546"/>
      <c r="O38" s="550"/>
      <c r="P38" s="546"/>
      <c r="Q38" s="556"/>
      <c r="R38" s="546"/>
      <c r="S38" s="546"/>
    </row>
    <row r="39" spans="1:22" s="558" customFormat="1" ht="16.5" hidden="1" x14ac:dyDescent="0.3">
      <c r="A39" s="546"/>
      <c r="B39" s="546"/>
      <c r="C39" s="706" t="s">
        <v>244</v>
      </c>
      <c r="D39" s="707"/>
      <c r="E39" s="559">
        <f>SUM(E30:E38)</f>
        <v>0</v>
      </c>
      <c r="F39" s="559">
        <f>SUM(F30:F38)</f>
        <v>0</v>
      </c>
      <c r="G39" s="559">
        <f>SUM(G30:G38)</f>
        <v>0</v>
      </c>
      <c r="H39" s="559">
        <f t="shared" ref="H39:I39" si="1">SUM(H30:H38)</f>
        <v>0</v>
      </c>
      <c r="I39" s="559">
        <f t="shared" si="1"/>
        <v>0</v>
      </c>
      <c r="J39" s="559">
        <f>SUM(J30:J38)</f>
        <v>0</v>
      </c>
      <c r="K39" s="559">
        <f>SUM(K30:K38)</f>
        <v>0</v>
      </c>
      <c r="L39" s="546"/>
      <c r="M39" s="546"/>
      <c r="N39" s="546"/>
      <c r="O39" s="550"/>
      <c r="P39" s="546"/>
      <c r="Q39" s="546"/>
      <c r="R39" s="546"/>
      <c r="S39" s="546"/>
    </row>
    <row r="40" spans="1:22" s="558" customFormat="1" ht="16.5" hidden="1" x14ac:dyDescent="0.3">
      <c r="A40" s="546"/>
      <c r="B40" s="560"/>
      <c r="C40" s="546"/>
      <c r="D40" s="546"/>
      <c r="E40" s="546"/>
      <c r="F40" s="546"/>
      <c r="G40" s="546"/>
      <c r="H40" s="546"/>
      <c r="I40" s="546"/>
      <c r="J40" s="546"/>
      <c r="K40" s="546"/>
      <c r="L40" s="546"/>
      <c r="M40" s="546"/>
      <c r="N40" s="546"/>
      <c r="O40" s="550"/>
      <c r="P40" s="546"/>
      <c r="Q40" s="546"/>
      <c r="R40" s="546"/>
      <c r="S40" s="546"/>
    </row>
    <row r="41" spans="1:22" s="558" customFormat="1" ht="16.5" hidden="1" x14ac:dyDescent="0.3">
      <c r="A41" s="546"/>
      <c r="B41" s="560"/>
      <c r="C41" s="546"/>
      <c r="D41" s="546"/>
      <c r="E41" s="546"/>
      <c r="F41" s="546"/>
      <c r="G41" s="546"/>
      <c r="H41" s="546"/>
      <c r="I41" s="546"/>
      <c r="J41" s="546"/>
      <c r="K41" s="546"/>
      <c r="L41" s="546"/>
      <c r="M41" s="546"/>
      <c r="N41" s="546"/>
      <c r="O41" s="550"/>
      <c r="P41" s="546"/>
      <c r="Q41" s="546"/>
      <c r="R41" s="546"/>
      <c r="S41" s="546"/>
    </row>
    <row r="42" spans="1:22" s="558" customFormat="1" ht="15.75" hidden="1" customHeight="1" x14ac:dyDescent="0.3">
      <c r="A42" s="546"/>
      <c r="B42" s="561"/>
      <c r="C42" s="546"/>
      <c r="D42" s="546"/>
      <c r="E42" s="562"/>
      <c r="F42" s="563"/>
      <c r="G42" s="564"/>
      <c r="H42" s="564"/>
      <c r="I42" s="564"/>
      <c r="J42" s="564"/>
      <c r="K42" s="564"/>
      <c r="L42" s="564"/>
      <c r="M42" s="564"/>
      <c r="N42" s="564"/>
      <c r="O42" s="564"/>
      <c r="P42" s="564"/>
      <c r="Q42" s="564"/>
      <c r="R42" s="564"/>
      <c r="S42" s="564"/>
    </row>
    <row r="43" spans="1:22" s="558" customFormat="1" ht="16.5" hidden="1" x14ac:dyDescent="0.3">
      <c r="A43" s="546"/>
      <c r="B43" s="545"/>
      <c r="C43" s="545"/>
      <c r="D43" s="545"/>
      <c r="E43" s="708" t="s">
        <v>231</v>
      </c>
      <c r="F43" s="709"/>
      <c r="G43" s="709"/>
      <c r="H43" s="709"/>
      <c r="I43" s="709"/>
      <c r="J43" s="709"/>
      <c r="K43" s="710"/>
      <c r="L43" s="546"/>
      <c r="M43" s="546"/>
      <c r="N43" s="546"/>
      <c r="O43" s="550"/>
      <c r="P43" s="546"/>
      <c r="Q43" s="546"/>
      <c r="R43" s="546"/>
      <c r="S43" s="546"/>
    </row>
    <row r="44" spans="1:22" s="558" customFormat="1" ht="33" hidden="1" x14ac:dyDescent="0.3">
      <c r="A44" s="546"/>
      <c r="B44" s="711" t="str">
        <f>CONCATENATE("Items para Plan Operativo ",'[2]PDI-03'!E41)</f>
        <v xml:space="preserve">Items para Plan Operativo </v>
      </c>
      <c r="C44" s="711"/>
      <c r="D44" s="547" t="s">
        <v>237</v>
      </c>
      <c r="E44" s="548" t="s">
        <v>1253</v>
      </c>
      <c r="F44" s="548" t="s">
        <v>1254</v>
      </c>
      <c r="G44" s="548" t="s">
        <v>1255</v>
      </c>
      <c r="H44" s="548" t="s">
        <v>1256</v>
      </c>
      <c r="I44" s="548" t="s">
        <v>1257</v>
      </c>
      <c r="J44" s="548" t="s">
        <v>1258</v>
      </c>
      <c r="K44" s="549" t="s">
        <v>244</v>
      </c>
      <c r="L44" s="546"/>
      <c r="M44" s="546"/>
      <c r="N44" s="546"/>
      <c r="O44" s="550"/>
      <c r="P44" s="546"/>
      <c r="Q44" s="546"/>
      <c r="R44" s="546"/>
      <c r="S44" s="546"/>
    </row>
    <row r="45" spans="1:22" s="558" customFormat="1" ht="33" hidden="1" x14ac:dyDescent="0.3">
      <c r="A45" s="546"/>
      <c r="B45" s="548">
        <v>1</v>
      </c>
      <c r="C45" s="552" t="s">
        <v>1259</v>
      </c>
      <c r="D45" s="553"/>
      <c r="E45" s="554">
        <v>0</v>
      </c>
      <c r="F45" s="554">
        <v>0</v>
      </c>
      <c r="G45" s="554">
        <v>0</v>
      </c>
      <c r="H45" s="554"/>
      <c r="I45" s="554"/>
      <c r="J45" s="554">
        <v>0</v>
      </c>
      <c r="K45" s="555">
        <f>SUM(E45:J45)</f>
        <v>0</v>
      </c>
      <c r="L45" s="546"/>
      <c r="M45" s="546"/>
      <c r="N45" s="546"/>
      <c r="O45" s="550"/>
      <c r="P45" s="546"/>
      <c r="Q45" s="546"/>
      <c r="R45" s="546"/>
      <c r="S45" s="546"/>
    </row>
    <row r="46" spans="1:22" s="558" customFormat="1" ht="16.5" hidden="1" x14ac:dyDescent="0.3">
      <c r="A46" s="546"/>
      <c r="B46" s="548">
        <v>2</v>
      </c>
      <c r="C46" s="552" t="s">
        <v>1260</v>
      </c>
      <c r="D46" s="553"/>
      <c r="E46" s="554">
        <v>0</v>
      </c>
      <c r="F46" s="554">
        <v>0</v>
      </c>
      <c r="G46" s="554">
        <v>0</v>
      </c>
      <c r="H46" s="554"/>
      <c r="I46" s="554"/>
      <c r="J46" s="554">
        <v>0</v>
      </c>
      <c r="K46" s="555">
        <f t="shared" ref="K46:K53" si="2">SUM(E46:J46)</f>
        <v>0</v>
      </c>
      <c r="L46" s="546"/>
      <c r="M46" s="546"/>
      <c r="N46" s="546"/>
      <c r="O46" s="550"/>
      <c r="P46" s="546"/>
      <c r="Q46" s="546"/>
      <c r="R46" s="546"/>
      <c r="S46" s="546"/>
      <c r="T46" s="565"/>
      <c r="U46" s="565"/>
      <c r="V46" s="565"/>
    </row>
    <row r="47" spans="1:22" s="558" customFormat="1" ht="16.5" hidden="1" x14ac:dyDescent="0.3">
      <c r="A47" s="546"/>
      <c r="B47" s="548">
        <v>3</v>
      </c>
      <c r="C47" s="552" t="s">
        <v>1261</v>
      </c>
      <c r="D47" s="553"/>
      <c r="E47" s="554">
        <v>0</v>
      </c>
      <c r="F47" s="554">
        <v>0</v>
      </c>
      <c r="G47" s="554">
        <v>0</v>
      </c>
      <c r="H47" s="554"/>
      <c r="I47" s="554"/>
      <c r="J47" s="554">
        <v>0</v>
      </c>
      <c r="K47" s="555">
        <f t="shared" si="2"/>
        <v>0</v>
      </c>
      <c r="L47" s="546"/>
      <c r="M47" s="546"/>
      <c r="N47" s="546"/>
      <c r="O47" s="550"/>
      <c r="P47" s="546"/>
      <c r="Q47" s="546"/>
      <c r="R47" s="546"/>
      <c r="S47" s="546"/>
    </row>
    <row r="48" spans="1:22" s="558" customFormat="1" ht="16.5" hidden="1" x14ac:dyDescent="0.3">
      <c r="A48" s="546"/>
      <c r="B48" s="548">
        <v>4</v>
      </c>
      <c r="C48" s="552" t="s">
        <v>242</v>
      </c>
      <c r="D48" s="553"/>
      <c r="E48" s="554">
        <v>0</v>
      </c>
      <c r="F48" s="554">
        <v>0</v>
      </c>
      <c r="G48" s="554">
        <v>0</v>
      </c>
      <c r="H48" s="554"/>
      <c r="I48" s="554"/>
      <c r="J48" s="554">
        <v>0</v>
      </c>
      <c r="K48" s="555">
        <f t="shared" si="2"/>
        <v>0</v>
      </c>
      <c r="L48" s="546"/>
      <c r="M48" s="546"/>
      <c r="N48" s="546"/>
      <c r="O48" s="550"/>
      <c r="P48" s="546"/>
      <c r="Q48" s="546"/>
      <c r="R48" s="546"/>
      <c r="S48" s="546"/>
    </row>
    <row r="49" spans="1:19" s="558" customFormat="1" ht="16.5" hidden="1" x14ac:dyDescent="0.3">
      <c r="A49" s="546"/>
      <c r="B49" s="548">
        <v>5</v>
      </c>
      <c r="C49" s="552" t="s">
        <v>1262</v>
      </c>
      <c r="D49" s="553"/>
      <c r="E49" s="554">
        <v>0</v>
      </c>
      <c r="F49" s="554">
        <v>0</v>
      </c>
      <c r="G49" s="554">
        <v>0</v>
      </c>
      <c r="H49" s="554"/>
      <c r="I49" s="554"/>
      <c r="J49" s="554">
        <v>0</v>
      </c>
      <c r="K49" s="555">
        <f t="shared" si="2"/>
        <v>0</v>
      </c>
      <c r="L49" s="546"/>
      <c r="M49" s="546"/>
      <c r="N49" s="546"/>
      <c r="O49" s="550"/>
      <c r="P49" s="546"/>
      <c r="Q49" s="546"/>
      <c r="R49" s="546"/>
      <c r="S49" s="546"/>
    </row>
    <row r="50" spans="1:19" s="534" customFormat="1" ht="16.5" hidden="1" x14ac:dyDescent="0.3">
      <c r="B50" s="548">
        <v>6</v>
      </c>
      <c r="C50" s="552" t="s">
        <v>1263</v>
      </c>
      <c r="D50" s="553"/>
      <c r="E50" s="554">
        <v>0</v>
      </c>
      <c r="F50" s="554">
        <v>0</v>
      </c>
      <c r="G50" s="554">
        <v>0</v>
      </c>
      <c r="H50" s="554"/>
      <c r="I50" s="554"/>
      <c r="J50" s="554">
        <v>0</v>
      </c>
      <c r="K50" s="555">
        <f t="shared" si="2"/>
        <v>0</v>
      </c>
      <c r="L50" s="546"/>
      <c r="M50" s="546"/>
      <c r="N50" s="546"/>
      <c r="O50" s="550"/>
      <c r="P50" s="546"/>
      <c r="Q50" s="546"/>
      <c r="R50" s="546"/>
      <c r="S50" s="546"/>
    </row>
    <row r="51" spans="1:19" s="534" customFormat="1" ht="33" hidden="1" x14ac:dyDescent="0.3">
      <c r="B51" s="548">
        <v>7</v>
      </c>
      <c r="C51" s="552" t="s">
        <v>1264</v>
      </c>
      <c r="D51" s="553"/>
      <c r="E51" s="554">
        <v>0</v>
      </c>
      <c r="F51" s="554">
        <v>0</v>
      </c>
      <c r="G51" s="554">
        <v>0</v>
      </c>
      <c r="H51" s="554"/>
      <c r="I51" s="554"/>
      <c r="J51" s="554">
        <v>0</v>
      </c>
      <c r="K51" s="555">
        <f t="shared" si="2"/>
        <v>0</v>
      </c>
      <c r="L51" s="546"/>
      <c r="M51" s="546"/>
      <c r="N51" s="546"/>
      <c r="O51" s="550"/>
      <c r="P51" s="546"/>
      <c r="Q51" s="546"/>
      <c r="R51" s="546"/>
      <c r="S51" s="546"/>
    </row>
    <row r="52" spans="1:19" s="534" customFormat="1" ht="33" hidden="1" x14ac:dyDescent="0.3">
      <c r="B52" s="548">
        <v>8</v>
      </c>
      <c r="C52" s="552" t="s">
        <v>1265</v>
      </c>
      <c r="D52" s="553"/>
      <c r="E52" s="554">
        <v>0</v>
      </c>
      <c r="F52" s="554">
        <v>0</v>
      </c>
      <c r="G52" s="554">
        <v>0</v>
      </c>
      <c r="H52" s="554"/>
      <c r="I52" s="554"/>
      <c r="J52" s="554">
        <v>0</v>
      </c>
      <c r="K52" s="555">
        <f t="shared" si="2"/>
        <v>0</v>
      </c>
      <c r="L52" s="546"/>
      <c r="M52" s="546"/>
      <c r="N52" s="546"/>
      <c r="O52" s="550"/>
      <c r="P52" s="546"/>
      <c r="Q52" s="546"/>
      <c r="R52" s="546"/>
      <c r="S52" s="546"/>
    </row>
    <row r="53" spans="1:19" s="534" customFormat="1" ht="16.5" hidden="1" x14ac:dyDescent="0.3">
      <c r="B53" s="548">
        <v>9</v>
      </c>
      <c r="C53" s="552" t="s">
        <v>1266</v>
      </c>
      <c r="D53" s="553"/>
      <c r="E53" s="554">
        <v>0</v>
      </c>
      <c r="F53" s="554">
        <v>0</v>
      </c>
      <c r="G53" s="554">
        <v>0</v>
      </c>
      <c r="H53" s="554"/>
      <c r="I53" s="554"/>
      <c r="J53" s="554">
        <v>0</v>
      </c>
      <c r="K53" s="555">
        <f t="shared" si="2"/>
        <v>0</v>
      </c>
      <c r="L53" s="546"/>
      <c r="M53" s="546"/>
      <c r="N53" s="546"/>
      <c r="O53" s="550"/>
      <c r="P53" s="546"/>
      <c r="Q53" s="546"/>
      <c r="R53" s="546"/>
      <c r="S53" s="546"/>
    </row>
    <row r="54" spans="1:19" s="534" customFormat="1" ht="16.5" hidden="1" x14ac:dyDescent="0.3">
      <c r="B54" s="546"/>
      <c r="C54" s="706" t="s">
        <v>244</v>
      </c>
      <c r="D54" s="707"/>
      <c r="E54" s="559">
        <f>SUM(E45:E53)</f>
        <v>0</v>
      </c>
      <c r="F54" s="559">
        <f>SUM(F45:F53)</f>
        <v>0</v>
      </c>
      <c r="G54" s="559">
        <f>SUM(G45:G53)</f>
        <v>0</v>
      </c>
      <c r="H54" s="559">
        <f t="shared" ref="H54:I54" si="3">SUM(H45:H53)</f>
        <v>0</v>
      </c>
      <c r="I54" s="559">
        <f t="shared" si="3"/>
        <v>0</v>
      </c>
      <c r="J54" s="559">
        <f>SUM(J45:J53)</f>
        <v>0</v>
      </c>
      <c r="K54" s="559">
        <f>SUM(K45:K53)</f>
        <v>0</v>
      </c>
      <c r="L54" s="546"/>
      <c r="M54" s="546"/>
      <c r="N54" s="546"/>
      <c r="O54" s="550"/>
      <c r="P54" s="546"/>
      <c r="Q54" s="546"/>
      <c r="R54" s="546"/>
      <c r="S54" s="546"/>
    </row>
    <row r="55" spans="1:19" s="534" customFormat="1" ht="16.5" hidden="1" x14ac:dyDescent="0.3">
      <c r="B55" s="560"/>
      <c r="C55" s="546"/>
      <c r="D55" s="546"/>
      <c r="E55" s="546"/>
      <c r="F55" s="546"/>
      <c r="G55" s="546"/>
      <c r="H55" s="546"/>
      <c r="I55" s="546"/>
      <c r="J55" s="546"/>
      <c r="K55" s="546"/>
      <c r="L55" s="546"/>
      <c r="M55" s="546"/>
      <c r="N55" s="546"/>
      <c r="O55" s="550"/>
      <c r="P55" s="546"/>
      <c r="Q55" s="546"/>
      <c r="R55" s="546"/>
      <c r="S55" s="546"/>
    </row>
    <row r="56" spans="1:19" s="534" customFormat="1" ht="16.5" hidden="1" x14ac:dyDescent="0.3">
      <c r="B56" s="546"/>
      <c r="C56" s="546"/>
      <c r="D56" s="546"/>
      <c r="E56" s="546"/>
      <c r="F56" s="546"/>
      <c r="G56" s="546"/>
      <c r="H56" s="546"/>
      <c r="I56" s="546"/>
      <c r="J56" s="546"/>
      <c r="K56" s="546"/>
      <c r="L56" s="546"/>
      <c r="M56" s="546"/>
      <c r="N56" s="546"/>
      <c r="O56" s="550"/>
      <c r="P56" s="546"/>
      <c r="Q56" s="546"/>
      <c r="R56" s="546"/>
      <c r="S56" s="546"/>
    </row>
    <row r="57" spans="1:19" s="534" customFormat="1" ht="16.5" hidden="1" x14ac:dyDescent="0.3">
      <c r="B57" s="545"/>
      <c r="C57" s="545"/>
      <c r="D57" s="545"/>
      <c r="E57" s="708" t="s">
        <v>231</v>
      </c>
      <c r="F57" s="709"/>
      <c r="G57" s="709"/>
      <c r="H57" s="709"/>
      <c r="I57" s="709"/>
      <c r="J57" s="709"/>
      <c r="K57" s="710"/>
      <c r="L57" s="546"/>
      <c r="M57" s="546"/>
      <c r="N57" s="546"/>
      <c r="O57" s="550"/>
      <c r="P57" s="546"/>
      <c r="Q57" s="546"/>
      <c r="R57" s="546"/>
      <c r="S57" s="546"/>
    </row>
    <row r="58" spans="1:19" s="534" customFormat="1" ht="33" hidden="1" x14ac:dyDescent="0.3">
      <c r="B58" s="711" t="str">
        <f>CONCATENATE("Items para Plan Operativo ",'[2]PDI-03'!E42)</f>
        <v xml:space="preserve">Items para Plan Operativo </v>
      </c>
      <c r="C58" s="711"/>
      <c r="D58" s="547" t="s">
        <v>237</v>
      </c>
      <c r="E58" s="548" t="s">
        <v>1253</v>
      </c>
      <c r="F58" s="548" t="s">
        <v>1254</v>
      </c>
      <c r="G58" s="548" t="s">
        <v>1255</v>
      </c>
      <c r="H58" s="548" t="s">
        <v>1256</v>
      </c>
      <c r="I58" s="548" t="s">
        <v>1257</v>
      </c>
      <c r="J58" s="548" t="s">
        <v>1258</v>
      </c>
      <c r="K58" s="549" t="s">
        <v>244</v>
      </c>
      <c r="L58" s="546"/>
      <c r="M58" s="546"/>
      <c r="N58" s="546"/>
      <c r="O58" s="550"/>
      <c r="P58" s="546"/>
      <c r="Q58" s="546"/>
      <c r="R58" s="546"/>
      <c r="S58" s="546"/>
    </row>
    <row r="59" spans="1:19" s="534" customFormat="1" ht="33" hidden="1" x14ac:dyDescent="0.3">
      <c r="B59" s="548">
        <v>1</v>
      </c>
      <c r="C59" s="552" t="s">
        <v>1259</v>
      </c>
      <c r="D59" s="553"/>
      <c r="E59" s="554">
        <v>0</v>
      </c>
      <c r="F59" s="554">
        <v>0</v>
      </c>
      <c r="G59" s="554">
        <v>0</v>
      </c>
      <c r="H59" s="554"/>
      <c r="I59" s="554"/>
      <c r="J59" s="554">
        <v>0</v>
      </c>
      <c r="K59" s="555">
        <f>SUM(E59:J59)</f>
        <v>0</v>
      </c>
      <c r="L59" s="546"/>
      <c r="M59" s="546"/>
      <c r="N59" s="546"/>
      <c r="O59" s="550"/>
      <c r="P59" s="546"/>
      <c r="Q59" s="546"/>
      <c r="R59" s="546"/>
      <c r="S59" s="546"/>
    </row>
    <row r="60" spans="1:19" s="534" customFormat="1" ht="16.5" hidden="1" x14ac:dyDescent="0.3">
      <c r="B60" s="548">
        <v>2</v>
      </c>
      <c r="C60" s="552" t="s">
        <v>1260</v>
      </c>
      <c r="D60" s="553"/>
      <c r="E60" s="554">
        <v>0</v>
      </c>
      <c r="F60" s="554">
        <v>0</v>
      </c>
      <c r="G60" s="554">
        <v>0</v>
      </c>
      <c r="H60" s="554"/>
      <c r="I60" s="554"/>
      <c r="J60" s="554">
        <v>0</v>
      </c>
      <c r="K60" s="555">
        <f t="shared" ref="K60:K66" si="4">SUM(E60:J60)</f>
        <v>0</v>
      </c>
      <c r="L60" s="546"/>
      <c r="M60" s="546"/>
      <c r="N60" s="546"/>
      <c r="O60" s="550"/>
      <c r="P60" s="546"/>
      <c r="Q60" s="546"/>
      <c r="R60" s="546"/>
      <c r="S60" s="546"/>
    </row>
    <row r="61" spans="1:19" s="534" customFormat="1" ht="16.5" hidden="1" x14ac:dyDescent="0.3">
      <c r="B61" s="548">
        <v>3</v>
      </c>
      <c r="C61" s="552" t="s">
        <v>1261</v>
      </c>
      <c r="D61" s="553"/>
      <c r="E61" s="554">
        <v>0</v>
      </c>
      <c r="F61" s="554">
        <v>0</v>
      </c>
      <c r="G61" s="554">
        <v>0</v>
      </c>
      <c r="H61" s="554"/>
      <c r="I61" s="554"/>
      <c r="J61" s="554">
        <v>0</v>
      </c>
      <c r="K61" s="555">
        <f t="shared" si="4"/>
        <v>0</v>
      </c>
      <c r="L61" s="546"/>
      <c r="M61" s="546"/>
      <c r="N61" s="546"/>
      <c r="O61" s="550"/>
      <c r="P61" s="546"/>
      <c r="Q61" s="546"/>
      <c r="R61" s="546"/>
      <c r="S61" s="546"/>
    </row>
    <row r="62" spans="1:19" s="534" customFormat="1" ht="16.5" hidden="1" x14ac:dyDescent="0.3">
      <c r="B62" s="548">
        <v>4</v>
      </c>
      <c r="C62" s="552" t="s">
        <v>242</v>
      </c>
      <c r="D62" s="553"/>
      <c r="E62" s="554">
        <v>0</v>
      </c>
      <c r="F62" s="554">
        <v>0</v>
      </c>
      <c r="G62" s="554">
        <v>0</v>
      </c>
      <c r="H62" s="554"/>
      <c r="I62" s="554"/>
      <c r="J62" s="554">
        <v>0</v>
      </c>
      <c r="K62" s="555">
        <f t="shared" si="4"/>
        <v>0</v>
      </c>
      <c r="L62" s="546"/>
      <c r="M62" s="546"/>
      <c r="N62" s="546"/>
      <c r="O62" s="550"/>
      <c r="P62" s="546"/>
      <c r="Q62" s="546"/>
      <c r="R62" s="546"/>
      <c r="S62" s="546"/>
    </row>
    <row r="63" spans="1:19" s="534" customFormat="1" ht="16.5" hidden="1" x14ac:dyDescent="0.3">
      <c r="B63" s="548">
        <v>5</v>
      </c>
      <c r="C63" s="552" t="s">
        <v>1262</v>
      </c>
      <c r="D63" s="553"/>
      <c r="E63" s="554">
        <v>0</v>
      </c>
      <c r="F63" s="554">
        <v>0</v>
      </c>
      <c r="G63" s="554">
        <v>0</v>
      </c>
      <c r="H63" s="554"/>
      <c r="I63" s="554"/>
      <c r="J63" s="554">
        <v>0</v>
      </c>
      <c r="K63" s="555">
        <f t="shared" si="4"/>
        <v>0</v>
      </c>
      <c r="L63" s="546"/>
      <c r="M63" s="546"/>
      <c r="N63" s="546"/>
      <c r="O63" s="550"/>
      <c r="P63" s="546"/>
      <c r="Q63" s="546"/>
      <c r="R63" s="546"/>
      <c r="S63" s="546"/>
    </row>
    <row r="64" spans="1:19" s="534" customFormat="1" ht="16.5" hidden="1" x14ac:dyDescent="0.3">
      <c r="B64" s="548">
        <f>1+B63</f>
        <v>6</v>
      </c>
      <c r="C64" s="552" t="s">
        <v>1263</v>
      </c>
      <c r="D64" s="553"/>
      <c r="E64" s="554">
        <v>0</v>
      </c>
      <c r="F64" s="554">
        <v>0</v>
      </c>
      <c r="G64" s="554">
        <v>0</v>
      </c>
      <c r="H64" s="554"/>
      <c r="I64" s="554"/>
      <c r="J64" s="554">
        <v>0</v>
      </c>
      <c r="K64" s="555">
        <f t="shared" si="4"/>
        <v>0</v>
      </c>
      <c r="L64" s="546"/>
      <c r="M64" s="546"/>
      <c r="N64" s="546"/>
      <c r="O64" s="550"/>
      <c r="P64" s="546"/>
      <c r="Q64" s="546"/>
      <c r="R64" s="546"/>
      <c r="S64" s="546"/>
    </row>
    <row r="65" spans="2:19" s="534" customFormat="1" ht="33" hidden="1" x14ac:dyDescent="0.3">
      <c r="B65" s="548">
        <f t="shared" ref="B65:B67" si="5">1+B64</f>
        <v>7</v>
      </c>
      <c r="C65" s="552" t="s">
        <v>1264</v>
      </c>
      <c r="D65" s="566"/>
      <c r="E65" s="554">
        <v>0</v>
      </c>
      <c r="F65" s="554">
        <v>0</v>
      </c>
      <c r="G65" s="554">
        <v>0</v>
      </c>
      <c r="H65" s="554"/>
      <c r="I65" s="554"/>
      <c r="J65" s="554">
        <v>0</v>
      </c>
      <c r="K65" s="555">
        <f t="shared" si="4"/>
        <v>0</v>
      </c>
      <c r="L65" s="546"/>
      <c r="M65" s="546"/>
      <c r="N65" s="546"/>
      <c r="O65" s="550"/>
      <c r="P65" s="546"/>
      <c r="Q65" s="546"/>
      <c r="R65" s="546"/>
      <c r="S65" s="546"/>
    </row>
    <row r="66" spans="2:19" s="534" customFormat="1" ht="33" hidden="1" x14ac:dyDescent="0.3">
      <c r="B66" s="548">
        <f t="shared" si="5"/>
        <v>8</v>
      </c>
      <c r="C66" s="552" t="s">
        <v>1265</v>
      </c>
      <c r="D66" s="553"/>
      <c r="E66" s="554">
        <v>0</v>
      </c>
      <c r="F66" s="554">
        <v>0</v>
      </c>
      <c r="G66" s="554">
        <v>0</v>
      </c>
      <c r="H66" s="554"/>
      <c r="I66" s="554"/>
      <c r="J66" s="554">
        <v>0</v>
      </c>
      <c r="K66" s="555">
        <f t="shared" si="4"/>
        <v>0</v>
      </c>
      <c r="L66" s="546"/>
      <c r="M66" s="546"/>
      <c r="N66" s="546"/>
      <c r="O66" s="550"/>
      <c r="P66" s="546"/>
      <c r="Q66" s="546"/>
      <c r="R66" s="546"/>
      <c r="S66" s="546"/>
    </row>
    <row r="67" spans="2:19" s="534" customFormat="1" ht="16.5" hidden="1" x14ac:dyDescent="0.3">
      <c r="B67" s="548">
        <f t="shared" si="5"/>
        <v>9</v>
      </c>
      <c r="C67" s="552" t="s">
        <v>1266</v>
      </c>
      <c r="D67" s="553"/>
      <c r="E67" s="554">
        <v>0</v>
      </c>
      <c r="F67" s="554">
        <v>0</v>
      </c>
      <c r="G67" s="554">
        <v>0</v>
      </c>
      <c r="H67" s="554"/>
      <c r="I67" s="554"/>
      <c r="J67" s="554">
        <v>0</v>
      </c>
      <c r="K67" s="555">
        <f>SUM(E67:J67)</f>
        <v>0</v>
      </c>
      <c r="L67" s="546"/>
      <c r="M67" s="546"/>
      <c r="N67" s="546"/>
      <c r="O67" s="550"/>
      <c r="P67" s="546"/>
      <c r="Q67" s="546"/>
      <c r="R67" s="546"/>
      <c r="S67" s="546"/>
    </row>
    <row r="68" spans="2:19" s="534" customFormat="1" ht="16.5" hidden="1" x14ac:dyDescent="0.3">
      <c r="B68" s="546"/>
      <c r="C68" s="706" t="s">
        <v>244</v>
      </c>
      <c r="D68" s="707"/>
      <c r="E68" s="559">
        <f>SUM(E59:E67)</f>
        <v>0</v>
      </c>
      <c r="F68" s="559">
        <f t="shared" ref="F68:I68" si="6">SUM(F59:F67)</f>
        <v>0</v>
      </c>
      <c r="G68" s="559">
        <f t="shared" si="6"/>
        <v>0</v>
      </c>
      <c r="H68" s="559">
        <f t="shared" si="6"/>
        <v>0</v>
      </c>
      <c r="I68" s="559">
        <f t="shared" si="6"/>
        <v>0</v>
      </c>
      <c r="J68" s="559">
        <f>SUM(J59:J67)</f>
        <v>0</v>
      </c>
      <c r="K68" s="559">
        <f>SUM(K59:K67)</f>
        <v>0</v>
      </c>
      <c r="L68" s="546"/>
      <c r="M68" s="546"/>
      <c r="N68" s="546"/>
      <c r="O68" s="550"/>
      <c r="P68" s="546"/>
      <c r="Q68" s="546"/>
      <c r="R68" s="546"/>
      <c r="S68" s="546"/>
    </row>
    <row r="69" spans="2:19" s="534" customFormat="1" ht="16.5" hidden="1" x14ac:dyDescent="0.3">
      <c r="B69" s="560"/>
      <c r="C69" s="546"/>
      <c r="D69" s="546"/>
      <c r="E69" s="546"/>
      <c r="F69" s="546"/>
      <c r="G69" s="546"/>
      <c r="H69" s="546"/>
      <c r="I69" s="546"/>
      <c r="J69" s="546"/>
      <c r="K69" s="546"/>
      <c r="L69" s="546"/>
      <c r="M69" s="546"/>
      <c r="N69" s="546"/>
      <c r="O69" s="550"/>
      <c r="P69" s="546"/>
      <c r="Q69" s="546"/>
      <c r="R69" s="546"/>
      <c r="S69" s="546"/>
    </row>
    <row r="70" spans="2:19" s="534" customFormat="1" ht="16.5" hidden="1" x14ac:dyDescent="0.3">
      <c r="B70" s="546"/>
      <c r="C70" s="546"/>
      <c r="D70" s="546"/>
      <c r="E70" s="546"/>
      <c r="F70" s="546"/>
      <c r="G70" s="546"/>
      <c r="H70" s="546"/>
      <c r="I70" s="546"/>
      <c r="J70" s="546"/>
      <c r="K70" s="546"/>
      <c r="L70" s="546"/>
      <c r="M70" s="546"/>
      <c r="N70" s="546"/>
      <c r="O70" s="550"/>
      <c r="P70" s="546"/>
      <c r="Q70" s="546"/>
      <c r="R70" s="546"/>
      <c r="S70" s="546"/>
    </row>
    <row r="71" spans="2:19" s="534" customFormat="1" ht="16.5" hidden="1" x14ac:dyDescent="0.3">
      <c r="B71" s="546"/>
      <c r="C71" s="546"/>
      <c r="D71" s="546"/>
      <c r="E71" s="546"/>
      <c r="F71" s="546"/>
      <c r="G71" s="546"/>
      <c r="H71" s="546"/>
      <c r="I71" s="546"/>
      <c r="J71" s="546"/>
      <c r="K71" s="546"/>
      <c r="L71" s="546"/>
      <c r="M71" s="546"/>
      <c r="N71" s="546"/>
      <c r="O71" s="550"/>
      <c r="P71" s="546"/>
      <c r="Q71" s="546"/>
      <c r="R71" s="546"/>
      <c r="S71" s="546"/>
    </row>
    <row r="72" spans="2:19" s="534" customFormat="1" ht="16.5" hidden="1" x14ac:dyDescent="0.3">
      <c r="B72" s="545"/>
      <c r="C72" s="545"/>
      <c r="D72" s="545"/>
      <c r="E72" s="708" t="s">
        <v>231</v>
      </c>
      <c r="F72" s="709"/>
      <c r="G72" s="709"/>
      <c r="H72" s="709"/>
      <c r="I72" s="709"/>
      <c r="J72" s="709"/>
      <c r="K72" s="710"/>
      <c r="L72" s="546"/>
      <c r="M72" s="546"/>
      <c r="N72" s="546"/>
      <c r="O72" s="550"/>
      <c r="P72" s="546"/>
      <c r="Q72" s="546"/>
      <c r="R72" s="546"/>
      <c r="S72" s="546"/>
    </row>
    <row r="73" spans="2:19" s="534" customFormat="1" ht="33" hidden="1" x14ac:dyDescent="0.3">
      <c r="B73" s="711" t="str">
        <f>CONCATENATE("Items para Plan Operativo ",'[2]PDI-03'!E43)</f>
        <v xml:space="preserve">Items para Plan Operativo </v>
      </c>
      <c r="C73" s="711"/>
      <c r="D73" s="547" t="s">
        <v>237</v>
      </c>
      <c r="E73" s="548" t="s">
        <v>1253</v>
      </c>
      <c r="F73" s="548" t="s">
        <v>1254</v>
      </c>
      <c r="G73" s="548" t="s">
        <v>1255</v>
      </c>
      <c r="H73" s="548" t="s">
        <v>1256</v>
      </c>
      <c r="I73" s="548" t="s">
        <v>1257</v>
      </c>
      <c r="J73" s="548" t="s">
        <v>1258</v>
      </c>
      <c r="K73" s="549" t="s">
        <v>244</v>
      </c>
      <c r="L73" s="546"/>
      <c r="M73" s="546"/>
      <c r="N73" s="546"/>
      <c r="O73" s="550"/>
      <c r="P73" s="546"/>
      <c r="Q73" s="546"/>
      <c r="R73" s="546"/>
      <c r="S73" s="546"/>
    </row>
    <row r="74" spans="2:19" s="534" customFormat="1" ht="33" hidden="1" x14ac:dyDescent="0.3">
      <c r="B74" s="548">
        <v>1</v>
      </c>
      <c r="C74" s="552" t="s">
        <v>1259</v>
      </c>
      <c r="D74" s="553"/>
      <c r="E74" s="554">
        <v>0</v>
      </c>
      <c r="F74" s="554">
        <v>0</v>
      </c>
      <c r="G74" s="554">
        <v>0</v>
      </c>
      <c r="H74" s="554"/>
      <c r="I74" s="554"/>
      <c r="J74" s="554">
        <v>0</v>
      </c>
      <c r="K74" s="555">
        <f>SUM(E74:J74)</f>
        <v>0</v>
      </c>
      <c r="L74" s="546"/>
      <c r="M74" s="546"/>
      <c r="N74" s="546"/>
      <c r="O74" s="550"/>
      <c r="P74" s="546"/>
      <c r="Q74" s="546"/>
      <c r="R74" s="546"/>
      <c r="S74" s="546"/>
    </row>
    <row r="75" spans="2:19" s="534" customFormat="1" ht="16.5" hidden="1" x14ac:dyDescent="0.3">
      <c r="B75" s="548">
        <v>2</v>
      </c>
      <c r="C75" s="552" t="s">
        <v>1260</v>
      </c>
      <c r="D75" s="553"/>
      <c r="E75" s="554">
        <v>0</v>
      </c>
      <c r="F75" s="554">
        <v>0</v>
      </c>
      <c r="G75" s="554">
        <v>0</v>
      </c>
      <c r="H75" s="554"/>
      <c r="I75" s="554"/>
      <c r="J75" s="554">
        <v>0</v>
      </c>
      <c r="K75" s="555">
        <f t="shared" ref="K75:K82" si="7">SUM(E75:J75)</f>
        <v>0</v>
      </c>
      <c r="L75" s="546"/>
      <c r="M75" s="546"/>
      <c r="N75" s="546"/>
      <c r="O75" s="550"/>
      <c r="P75" s="546"/>
      <c r="Q75" s="546"/>
      <c r="R75" s="546"/>
      <c r="S75" s="546"/>
    </row>
    <row r="76" spans="2:19" s="534" customFormat="1" ht="16.5" hidden="1" x14ac:dyDescent="0.3">
      <c r="B76" s="548">
        <v>3</v>
      </c>
      <c r="C76" s="552" t="s">
        <v>1261</v>
      </c>
      <c r="D76" s="553"/>
      <c r="E76" s="554">
        <v>0</v>
      </c>
      <c r="F76" s="554">
        <v>0</v>
      </c>
      <c r="G76" s="554">
        <v>0</v>
      </c>
      <c r="H76" s="554"/>
      <c r="I76" s="554"/>
      <c r="J76" s="554">
        <v>0</v>
      </c>
      <c r="K76" s="555">
        <f t="shared" si="7"/>
        <v>0</v>
      </c>
      <c r="L76" s="546"/>
      <c r="M76" s="546"/>
      <c r="N76" s="546"/>
      <c r="O76" s="550"/>
      <c r="P76" s="546"/>
      <c r="Q76" s="546"/>
      <c r="R76" s="546"/>
      <c r="S76" s="546"/>
    </row>
    <row r="77" spans="2:19" s="534" customFormat="1" ht="16.5" hidden="1" x14ac:dyDescent="0.3">
      <c r="B77" s="548">
        <v>4</v>
      </c>
      <c r="C77" s="552" t="s">
        <v>242</v>
      </c>
      <c r="D77" s="553"/>
      <c r="E77" s="554">
        <v>0</v>
      </c>
      <c r="F77" s="554">
        <v>0</v>
      </c>
      <c r="G77" s="554">
        <v>0</v>
      </c>
      <c r="H77" s="554"/>
      <c r="I77" s="554"/>
      <c r="J77" s="554">
        <v>0</v>
      </c>
      <c r="K77" s="555">
        <f t="shared" si="7"/>
        <v>0</v>
      </c>
      <c r="L77" s="546"/>
      <c r="M77" s="546"/>
      <c r="N77" s="546"/>
      <c r="O77" s="550"/>
      <c r="P77" s="546"/>
      <c r="Q77" s="546"/>
      <c r="R77" s="546"/>
      <c r="S77" s="546"/>
    </row>
    <row r="78" spans="2:19" s="534" customFormat="1" ht="16.5" hidden="1" x14ac:dyDescent="0.3">
      <c r="B78" s="548">
        <v>5</v>
      </c>
      <c r="C78" s="552" t="s">
        <v>1262</v>
      </c>
      <c r="D78" s="553"/>
      <c r="E78" s="554">
        <v>0</v>
      </c>
      <c r="F78" s="554">
        <v>0</v>
      </c>
      <c r="G78" s="554">
        <v>0</v>
      </c>
      <c r="H78" s="554"/>
      <c r="I78" s="554"/>
      <c r="J78" s="554">
        <v>0</v>
      </c>
      <c r="K78" s="555">
        <f t="shared" si="7"/>
        <v>0</v>
      </c>
      <c r="L78" s="546"/>
      <c r="M78" s="546"/>
      <c r="N78" s="546"/>
      <c r="O78" s="550"/>
      <c r="P78" s="546"/>
      <c r="Q78" s="546"/>
      <c r="R78" s="546"/>
      <c r="S78" s="546"/>
    </row>
    <row r="79" spans="2:19" s="534" customFormat="1" ht="16.5" hidden="1" x14ac:dyDescent="0.3">
      <c r="B79" s="548">
        <f>1+B78</f>
        <v>6</v>
      </c>
      <c r="C79" s="552" t="s">
        <v>1263</v>
      </c>
      <c r="D79" s="553"/>
      <c r="E79" s="554">
        <v>0</v>
      </c>
      <c r="F79" s="554">
        <v>0</v>
      </c>
      <c r="G79" s="554">
        <v>0</v>
      </c>
      <c r="H79" s="554"/>
      <c r="I79" s="554"/>
      <c r="J79" s="554">
        <v>0</v>
      </c>
      <c r="K79" s="555">
        <f t="shared" si="7"/>
        <v>0</v>
      </c>
      <c r="L79" s="546"/>
      <c r="M79" s="546"/>
      <c r="N79" s="546"/>
      <c r="O79" s="550"/>
      <c r="P79" s="546"/>
      <c r="Q79" s="546"/>
      <c r="R79" s="546"/>
      <c r="S79" s="546"/>
    </row>
    <row r="80" spans="2:19" s="534" customFormat="1" ht="33" hidden="1" x14ac:dyDescent="0.3">
      <c r="B80" s="548">
        <f t="shared" ref="B80:B82" si="8">1+B79</f>
        <v>7</v>
      </c>
      <c r="C80" s="552" t="s">
        <v>1264</v>
      </c>
      <c r="D80" s="566"/>
      <c r="E80" s="554">
        <v>0</v>
      </c>
      <c r="F80" s="554">
        <v>0</v>
      </c>
      <c r="G80" s="554">
        <v>0</v>
      </c>
      <c r="H80" s="554"/>
      <c r="I80" s="554"/>
      <c r="J80" s="554">
        <v>0</v>
      </c>
      <c r="K80" s="555">
        <f t="shared" si="7"/>
        <v>0</v>
      </c>
      <c r="L80" s="546"/>
      <c r="M80" s="546"/>
      <c r="N80" s="546"/>
      <c r="O80" s="550"/>
      <c r="P80" s="546"/>
      <c r="Q80" s="546"/>
      <c r="R80" s="546"/>
      <c r="S80" s="546"/>
    </row>
    <row r="81" spans="2:19" s="534" customFormat="1" ht="33" hidden="1" x14ac:dyDescent="0.3">
      <c r="B81" s="548">
        <f t="shared" si="8"/>
        <v>8</v>
      </c>
      <c r="C81" s="552" t="s">
        <v>1265</v>
      </c>
      <c r="D81" s="553"/>
      <c r="E81" s="554">
        <v>0</v>
      </c>
      <c r="F81" s="554">
        <v>0</v>
      </c>
      <c r="G81" s="554">
        <v>0</v>
      </c>
      <c r="H81" s="554"/>
      <c r="I81" s="554"/>
      <c r="J81" s="554">
        <v>0</v>
      </c>
      <c r="K81" s="555">
        <f t="shared" si="7"/>
        <v>0</v>
      </c>
      <c r="L81" s="546"/>
      <c r="M81" s="546"/>
      <c r="N81" s="546"/>
      <c r="O81" s="550"/>
      <c r="P81" s="546"/>
      <c r="Q81" s="546"/>
      <c r="R81" s="546"/>
      <c r="S81" s="546"/>
    </row>
    <row r="82" spans="2:19" s="534" customFormat="1" ht="16.5" hidden="1" x14ac:dyDescent="0.3">
      <c r="B82" s="548">
        <f t="shared" si="8"/>
        <v>9</v>
      </c>
      <c r="C82" s="552" t="s">
        <v>1266</v>
      </c>
      <c r="D82" s="553"/>
      <c r="E82" s="554">
        <v>0</v>
      </c>
      <c r="F82" s="554">
        <v>0</v>
      </c>
      <c r="G82" s="554">
        <v>0</v>
      </c>
      <c r="H82" s="554"/>
      <c r="I82" s="554"/>
      <c r="J82" s="554">
        <v>0</v>
      </c>
      <c r="K82" s="555">
        <f t="shared" si="7"/>
        <v>0</v>
      </c>
      <c r="L82" s="546"/>
      <c r="M82" s="546"/>
      <c r="N82" s="546"/>
      <c r="O82" s="550"/>
      <c r="P82" s="546"/>
      <c r="Q82" s="546"/>
      <c r="R82" s="546"/>
      <c r="S82" s="546"/>
    </row>
    <row r="83" spans="2:19" s="534" customFormat="1" ht="16.5" hidden="1" x14ac:dyDescent="0.3">
      <c r="B83" s="546"/>
      <c r="C83" s="706" t="s">
        <v>244</v>
      </c>
      <c r="D83" s="707"/>
      <c r="E83" s="559">
        <f>SUM(E74:E82)</f>
        <v>0</v>
      </c>
      <c r="F83" s="559">
        <f>SUM(F74:F82)</f>
        <v>0</v>
      </c>
      <c r="G83" s="559">
        <f>SUM(G74:G82)</f>
        <v>0</v>
      </c>
      <c r="H83" s="559">
        <f t="shared" ref="H83:I83" si="9">SUM(H74:H82)</f>
        <v>0</v>
      </c>
      <c r="I83" s="559">
        <f t="shared" si="9"/>
        <v>0</v>
      </c>
      <c r="J83" s="559">
        <f>SUM(J74:J82)</f>
        <v>0</v>
      </c>
      <c r="K83" s="559">
        <f>SUM(K74:K82)</f>
        <v>0</v>
      </c>
      <c r="L83" s="546"/>
      <c r="M83" s="546"/>
      <c r="N83" s="546"/>
      <c r="O83" s="550"/>
      <c r="P83" s="546"/>
      <c r="Q83" s="546"/>
      <c r="R83" s="546"/>
      <c r="S83" s="546"/>
    </row>
    <row r="84" spans="2:19" s="534" customFormat="1" ht="16.5" hidden="1" x14ac:dyDescent="0.3">
      <c r="B84" s="546"/>
      <c r="C84" s="546"/>
      <c r="D84" s="546"/>
      <c r="E84" s="546"/>
      <c r="F84" s="546"/>
      <c r="G84" s="546"/>
      <c r="H84" s="546"/>
      <c r="I84" s="546"/>
      <c r="J84" s="546"/>
      <c r="K84" s="546"/>
      <c r="L84" s="546"/>
      <c r="M84" s="546"/>
      <c r="N84" s="546"/>
      <c r="O84" s="550"/>
      <c r="P84" s="546"/>
      <c r="Q84" s="546"/>
      <c r="R84" s="546"/>
      <c r="S84" s="546"/>
    </row>
    <row r="85" spans="2:19" s="534" customFormat="1" ht="16.5" hidden="1" x14ac:dyDescent="0.3">
      <c r="B85" s="546"/>
      <c r="C85" s="546"/>
      <c r="D85" s="546"/>
      <c r="E85" s="546"/>
      <c r="F85" s="546"/>
      <c r="G85" s="546"/>
      <c r="H85" s="546"/>
      <c r="I85" s="546"/>
      <c r="J85" s="546"/>
      <c r="K85" s="546"/>
      <c r="L85" s="546"/>
      <c r="M85" s="546"/>
      <c r="N85" s="546"/>
      <c r="O85" s="550"/>
      <c r="P85" s="546"/>
      <c r="Q85" s="546"/>
      <c r="R85" s="546"/>
      <c r="S85" s="546"/>
    </row>
    <row r="86" spans="2:19" s="534" customFormat="1" ht="16.5" hidden="1" x14ac:dyDescent="0.3">
      <c r="B86" s="546"/>
      <c r="C86" s="546"/>
      <c r="D86" s="546"/>
      <c r="E86" s="546"/>
      <c r="F86" s="546"/>
      <c r="G86" s="546"/>
      <c r="H86" s="546"/>
      <c r="I86" s="546"/>
      <c r="J86" s="546"/>
      <c r="K86" s="546"/>
      <c r="L86" s="546"/>
      <c r="M86" s="546"/>
      <c r="N86" s="546"/>
      <c r="O86" s="550"/>
      <c r="P86" s="546"/>
      <c r="Q86" s="546"/>
      <c r="R86" s="546"/>
      <c r="S86" s="546"/>
    </row>
    <row r="87" spans="2:19" s="534" customFormat="1" ht="16.5" hidden="1" x14ac:dyDescent="0.3">
      <c r="B87" s="546"/>
      <c r="C87" s="546"/>
      <c r="D87" s="546"/>
      <c r="E87" s="546"/>
      <c r="F87" s="546"/>
      <c r="G87" s="546"/>
      <c r="H87" s="546"/>
      <c r="I87" s="546"/>
      <c r="J87" s="546"/>
      <c r="K87" s="546"/>
      <c r="L87" s="546"/>
      <c r="M87" s="546"/>
      <c r="N87" s="546"/>
      <c r="O87" s="550"/>
      <c r="P87" s="546"/>
      <c r="Q87" s="546"/>
      <c r="R87" s="546"/>
      <c r="S87" s="546"/>
    </row>
    <row r="88" spans="2:19" s="534" customFormat="1" ht="16.5" hidden="1" x14ac:dyDescent="0.3">
      <c r="B88" s="546"/>
      <c r="C88" s="546"/>
      <c r="D88" s="546"/>
      <c r="E88" s="546"/>
      <c r="F88" s="546"/>
      <c r="G88" s="546"/>
      <c r="H88" s="546"/>
      <c r="I88" s="546"/>
      <c r="J88" s="546"/>
      <c r="K88" s="546"/>
      <c r="L88" s="546"/>
      <c r="M88" s="546"/>
      <c r="N88" s="546"/>
      <c r="O88" s="550"/>
      <c r="P88" s="546"/>
      <c r="Q88" s="546"/>
      <c r="R88" s="546"/>
      <c r="S88" s="546"/>
    </row>
    <row r="89" spans="2:19" s="534" customFormat="1" ht="16.5" hidden="1" x14ac:dyDescent="0.3">
      <c r="B89" s="545"/>
      <c r="C89" s="545"/>
      <c r="D89" s="545"/>
      <c r="E89" s="708" t="s">
        <v>231</v>
      </c>
      <c r="F89" s="709"/>
      <c r="G89" s="709"/>
      <c r="H89" s="709"/>
      <c r="I89" s="709"/>
      <c r="J89" s="709"/>
      <c r="K89" s="710"/>
      <c r="L89" s="546"/>
      <c r="M89" s="546"/>
      <c r="N89" s="546"/>
      <c r="O89" s="550"/>
      <c r="P89" s="546"/>
      <c r="Q89" s="546"/>
      <c r="R89" s="546"/>
      <c r="S89" s="546"/>
    </row>
    <row r="90" spans="2:19" s="534" customFormat="1" ht="33" hidden="1" x14ac:dyDescent="0.3">
      <c r="B90" s="711" t="str">
        <f>CONCATENATE("Items para Plan Operativo ",'[2]PDI-03'!E44)</f>
        <v xml:space="preserve">Items para Plan Operativo </v>
      </c>
      <c r="C90" s="711"/>
      <c r="D90" s="547" t="s">
        <v>237</v>
      </c>
      <c r="E90" s="548" t="s">
        <v>1253</v>
      </c>
      <c r="F90" s="548" t="s">
        <v>1254</v>
      </c>
      <c r="G90" s="548" t="s">
        <v>1255</v>
      </c>
      <c r="H90" s="548" t="s">
        <v>1256</v>
      </c>
      <c r="I90" s="548" t="s">
        <v>1257</v>
      </c>
      <c r="J90" s="548" t="s">
        <v>1258</v>
      </c>
      <c r="K90" s="549" t="s">
        <v>244</v>
      </c>
      <c r="L90" s="546"/>
      <c r="M90" s="546"/>
      <c r="N90" s="546"/>
      <c r="O90" s="550"/>
      <c r="P90" s="546"/>
      <c r="Q90" s="546"/>
      <c r="R90" s="546"/>
      <c r="S90" s="546"/>
    </row>
    <row r="91" spans="2:19" s="534" customFormat="1" ht="33" hidden="1" x14ac:dyDescent="0.3">
      <c r="B91" s="548">
        <v>1</v>
      </c>
      <c r="C91" s="552" t="s">
        <v>1259</v>
      </c>
      <c r="D91" s="553"/>
      <c r="E91" s="554">
        <v>0</v>
      </c>
      <c r="F91" s="554">
        <v>0</v>
      </c>
      <c r="G91" s="554">
        <v>0</v>
      </c>
      <c r="H91" s="554"/>
      <c r="I91" s="554"/>
      <c r="J91" s="554">
        <v>0</v>
      </c>
      <c r="K91" s="555">
        <f>SUM(E91:J91)</f>
        <v>0</v>
      </c>
      <c r="L91" s="546"/>
      <c r="M91" s="546"/>
      <c r="N91" s="546"/>
      <c r="O91" s="550"/>
      <c r="P91" s="546"/>
      <c r="Q91" s="546"/>
      <c r="R91" s="546"/>
      <c r="S91" s="546"/>
    </row>
    <row r="92" spans="2:19" s="534" customFormat="1" ht="16.5" hidden="1" x14ac:dyDescent="0.3">
      <c r="B92" s="548">
        <v>2</v>
      </c>
      <c r="C92" s="552" t="s">
        <v>1260</v>
      </c>
      <c r="D92" s="553"/>
      <c r="E92" s="554">
        <v>0</v>
      </c>
      <c r="F92" s="554">
        <v>0</v>
      </c>
      <c r="G92" s="554">
        <v>0</v>
      </c>
      <c r="H92" s="554"/>
      <c r="I92" s="554"/>
      <c r="J92" s="554">
        <v>0</v>
      </c>
      <c r="K92" s="555">
        <f t="shared" ref="K92:K99" si="10">SUM(E92:J92)</f>
        <v>0</v>
      </c>
      <c r="L92" s="546"/>
      <c r="M92" s="546"/>
      <c r="N92" s="546"/>
      <c r="O92" s="550"/>
      <c r="P92" s="546"/>
      <c r="Q92" s="546"/>
      <c r="R92" s="546"/>
      <c r="S92" s="546"/>
    </row>
    <row r="93" spans="2:19" s="534" customFormat="1" ht="16.5" hidden="1" x14ac:dyDescent="0.3">
      <c r="B93" s="548">
        <v>3</v>
      </c>
      <c r="C93" s="552" t="s">
        <v>1261</v>
      </c>
      <c r="D93" s="553"/>
      <c r="E93" s="554">
        <v>0</v>
      </c>
      <c r="F93" s="554">
        <v>0</v>
      </c>
      <c r="G93" s="554">
        <v>0</v>
      </c>
      <c r="H93" s="554"/>
      <c r="I93" s="554"/>
      <c r="J93" s="554">
        <v>0</v>
      </c>
      <c r="K93" s="555">
        <f t="shared" si="10"/>
        <v>0</v>
      </c>
      <c r="L93" s="546"/>
      <c r="M93" s="546"/>
      <c r="N93" s="546"/>
      <c r="O93" s="550"/>
      <c r="P93" s="546"/>
      <c r="Q93" s="546"/>
      <c r="R93" s="546"/>
      <c r="S93" s="546"/>
    </row>
    <row r="94" spans="2:19" s="534" customFormat="1" ht="16.5" hidden="1" x14ac:dyDescent="0.3">
      <c r="B94" s="548">
        <v>4</v>
      </c>
      <c r="C94" s="552" t="s">
        <v>242</v>
      </c>
      <c r="D94" s="553"/>
      <c r="E94" s="554">
        <v>0</v>
      </c>
      <c r="F94" s="554">
        <v>0</v>
      </c>
      <c r="G94" s="554">
        <v>0</v>
      </c>
      <c r="H94" s="554"/>
      <c r="I94" s="554"/>
      <c r="J94" s="554">
        <v>0</v>
      </c>
      <c r="K94" s="555">
        <f t="shared" si="10"/>
        <v>0</v>
      </c>
      <c r="L94" s="546"/>
      <c r="M94" s="546"/>
      <c r="N94" s="546"/>
      <c r="O94" s="550"/>
      <c r="P94" s="546"/>
      <c r="Q94" s="546"/>
      <c r="R94" s="546"/>
      <c r="S94" s="546"/>
    </row>
    <row r="95" spans="2:19" s="534" customFormat="1" ht="16.5" hidden="1" x14ac:dyDescent="0.3">
      <c r="B95" s="548">
        <v>5</v>
      </c>
      <c r="C95" s="552" t="s">
        <v>1262</v>
      </c>
      <c r="D95" s="553"/>
      <c r="E95" s="554">
        <v>0</v>
      </c>
      <c r="F95" s="554">
        <v>0</v>
      </c>
      <c r="G95" s="554">
        <v>0</v>
      </c>
      <c r="H95" s="554"/>
      <c r="I95" s="554"/>
      <c r="J95" s="554">
        <v>0</v>
      </c>
      <c r="K95" s="555">
        <f t="shared" si="10"/>
        <v>0</v>
      </c>
      <c r="L95" s="546"/>
      <c r="M95" s="546"/>
      <c r="N95" s="546"/>
      <c r="O95" s="550"/>
      <c r="P95" s="546"/>
      <c r="Q95" s="546"/>
      <c r="R95" s="546"/>
      <c r="S95" s="546"/>
    </row>
    <row r="96" spans="2:19" s="534" customFormat="1" ht="16.5" hidden="1" x14ac:dyDescent="0.3">
      <c r="B96" s="548">
        <f>1+B95</f>
        <v>6</v>
      </c>
      <c r="C96" s="552" t="s">
        <v>1263</v>
      </c>
      <c r="D96" s="553"/>
      <c r="E96" s="554">
        <v>0</v>
      </c>
      <c r="F96" s="554">
        <v>0</v>
      </c>
      <c r="G96" s="554">
        <v>0</v>
      </c>
      <c r="H96" s="554"/>
      <c r="I96" s="554"/>
      <c r="J96" s="554">
        <v>0</v>
      </c>
      <c r="K96" s="555">
        <f t="shared" si="10"/>
        <v>0</v>
      </c>
      <c r="L96" s="546"/>
      <c r="M96" s="546"/>
      <c r="N96" s="546"/>
      <c r="O96" s="550"/>
      <c r="P96" s="546"/>
      <c r="Q96" s="546"/>
      <c r="R96" s="546"/>
      <c r="S96" s="546"/>
    </row>
    <row r="97" spans="2:19" s="534" customFormat="1" ht="33" hidden="1" x14ac:dyDescent="0.3">
      <c r="B97" s="548">
        <f t="shared" ref="B97:B99" si="11">1+B96</f>
        <v>7</v>
      </c>
      <c r="C97" s="552" t="s">
        <v>1264</v>
      </c>
      <c r="D97" s="566"/>
      <c r="E97" s="554">
        <v>0</v>
      </c>
      <c r="F97" s="554">
        <v>0</v>
      </c>
      <c r="G97" s="554">
        <v>0</v>
      </c>
      <c r="H97" s="554"/>
      <c r="I97" s="554"/>
      <c r="J97" s="554">
        <v>0</v>
      </c>
      <c r="K97" s="555">
        <f t="shared" si="10"/>
        <v>0</v>
      </c>
      <c r="L97" s="546"/>
      <c r="M97" s="546"/>
      <c r="N97" s="546"/>
      <c r="O97" s="550"/>
      <c r="P97" s="546"/>
      <c r="Q97" s="546"/>
      <c r="R97" s="546"/>
      <c r="S97" s="546"/>
    </row>
    <row r="98" spans="2:19" s="534" customFormat="1" ht="33" hidden="1" x14ac:dyDescent="0.3">
      <c r="B98" s="548">
        <f t="shared" si="11"/>
        <v>8</v>
      </c>
      <c r="C98" s="552" t="s">
        <v>1265</v>
      </c>
      <c r="D98" s="553"/>
      <c r="E98" s="554">
        <v>0</v>
      </c>
      <c r="F98" s="554">
        <v>0</v>
      </c>
      <c r="G98" s="554">
        <v>0</v>
      </c>
      <c r="H98" s="554"/>
      <c r="I98" s="554"/>
      <c r="J98" s="554">
        <v>0</v>
      </c>
      <c r="K98" s="555">
        <f t="shared" si="10"/>
        <v>0</v>
      </c>
      <c r="L98" s="546"/>
      <c r="M98" s="546"/>
      <c r="N98" s="546"/>
      <c r="O98" s="550"/>
      <c r="P98" s="546"/>
      <c r="Q98" s="546"/>
      <c r="R98" s="546"/>
      <c r="S98" s="546"/>
    </row>
    <row r="99" spans="2:19" s="534" customFormat="1" ht="16.5" hidden="1" x14ac:dyDescent="0.3">
      <c r="B99" s="548">
        <f t="shared" si="11"/>
        <v>9</v>
      </c>
      <c r="C99" s="552" t="s">
        <v>1266</v>
      </c>
      <c r="D99" s="553"/>
      <c r="E99" s="554">
        <v>0</v>
      </c>
      <c r="F99" s="554">
        <v>0</v>
      </c>
      <c r="G99" s="554">
        <v>0</v>
      </c>
      <c r="H99" s="554"/>
      <c r="I99" s="554"/>
      <c r="J99" s="554">
        <v>0</v>
      </c>
      <c r="K99" s="555">
        <f t="shared" si="10"/>
        <v>0</v>
      </c>
      <c r="L99" s="546"/>
      <c r="M99" s="546"/>
      <c r="N99" s="546"/>
      <c r="O99" s="550"/>
      <c r="P99" s="546"/>
      <c r="Q99" s="546"/>
      <c r="R99" s="546"/>
      <c r="S99" s="546"/>
    </row>
    <row r="100" spans="2:19" s="534" customFormat="1" ht="16.5" hidden="1" x14ac:dyDescent="0.3">
      <c r="B100" s="558"/>
      <c r="C100" s="706" t="s">
        <v>244</v>
      </c>
      <c r="D100" s="707"/>
      <c r="E100" s="559">
        <f>SUM(E91:E99)</f>
        <v>0</v>
      </c>
      <c r="F100" s="559">
        <f>SUM(F91:F99)</f>
        <v>0</v>
      </c>
      <c r="G100" s="559">
        <f>SUM(G91:G99)</f>
        <v>0</v>
      </c>
      <c r="H100" s="559">
        <f t="shared" ref="H100:J100" si="12">SUM(H91:H99)</f>
        <v>0</v>
      </c>
      <c r="I100" s="559">
        <f t="shared" si="12"/>
        <v>0</v>
      </c>
      <c r="J100" s="559">
        <f t="shared" si="12"/>
        <v>0</v>
      </c>
      <c r="K100" s="559">
        <f>SUM(E100:J100)</f>
        <v>0</v>
      </c>
      <c r="L100" s="546"/>
      <c r="M100" s="546"/>
      <c r="N100" s="546"/>
      <c r="O100" s="550"/>
      <c r="P100" s="546"/>
      <c r="Q100" s="546"/>
      <c r="R100" s="546"/>
      <c r="S100" s="546"/>
    </row>
    <row r="101" spans="2:19" s="534" customFormat="1" ht="16.5" hidden="1" x14ac:dyDescent="0.3">
      <c r="B101" s="546"/>
      <c r="C101" s="546"/>
      <c r="D101" s="546"/>
      <c r="E101" s="546"/>
      <c r="F101" s="546"/>
      <c r="G101" s="546"/>
      <c r="H101" s="546"/>
      <c r="I101" s="546"/>
      <c r="J101" s="546"/>
      <c r="K101" s="546"/>
      <c r="L101" s="546"/>
      <c r="M101" s="546"/>
      <c r="N101" s="546"/>
      <c r="O101" s="550"/>
      <c r="P101" s="546"/>
      <c r="Q101" s="546"/>
      <c r="R101" s="546"/>
      <c r="S101" s="546"/>
    </row>
    <row r="102" spans="2:19" s="534" customFormat="1" ht="16.5" x14ac:dyDescent="0.3">
      <c r="B102" s="546"/>
      <c r="C102" s="546"/>
      <c r="D102" s="546"/>
      <c r="E102" s="546"/>
      <c r="F102" s="546"/>
      <c r="G102" s="546"/>
      <c r="H102" s="546"/>
      <c r="I102" s="546"/>
      <c r="J102" s="546"/>
      <c r="K102" s="546"/>
      <c r="L102" s="546"/>
      <c r="M102" s="546"/>
      <c r="N102" s="546"/>
      <c r="O102" s="550"/>
      <c r="P102" s="546"/>
      <c r="Q102" s="546"/>
      <c r="R102" s="546"/>
      <c r="S102" s="546"/>
    </row>
    <row r="103" spans="2:19" s="534" customFormat="1" ht="16.5" x14ac:dyDescent="0.3">
      <c r="B103" s="546"/>
      <c r="C103" s="546"/>
      <c r="D103" s="546"/>
      <c r="E103" s="546"/>
      <c r="F103" s="546"/>
      <c r="G103" s="546"/>
      <c r="H103" s="546"/>
      <c r="I103" s="546"/>
      <c r="J103" s="546"/>
      <c r="K103" s="546"/>
      <c r="L103" s="546"/>
      <c r="M103" s="546"/>
      <c r="N103" s="546"/>
      <c r="O103" s="550"/>
      <c r="P103" s="546"/>
      <c r="Q103" s="546"/>
      <c r="R103" s="546"/>
      <c r="S103" s="546"/>
    </row>
    <row r="104" spans="2:19" s="534" customFormat="1" ht="28.5" customHeight="1" x14ac:dyDescent="0.2">
      <c r="B104" s="715" t="s">
        <v>100</v>
      </c>
      <c r="C104" s="718" t="s">
        <v>1267</v>
      </c>
      <c r="D104" s="718"/>
      <c r="E104" s="718"/>
      <c r="F104" s="719"/>
      <c r="G104" s="719"/>
      <c r="H104" s="719"/>
      <c r="I104" s="719"/>
      <c r="J104" s="719"/>
      <c r="K104" s="719"/>
      <c r="L104" s="719"/>
      <c r="M104" s="719"/>
      <c r="N104" s="719"/>
      <c r="O104" s="567"/>
      <c r="P104" s="567"/>
      <c r="Q104" s="567"/>
      <c r="R104" s="567"/>
      <c r="S104" s="567"/>
    </row>
    <row r="105" spans="2:19" s="534" customFormat="1" ht="16.5" customHeight="1" x14ac:dyDescent="0.2">
      <c r="B105" s="716"/>
      <c r="C105" s="720" t="s">
        <v>1268</v>
      </c>
      <c r="D105" s="720" t="s">
        <v>1269</v>
      </c>
      <c r="E105" s="720" t="s">
        <v>1270</v>
      </c>
      <c r="F105" s="719"/>
      <c r="G105" s="719"/>
      <c r="H105" s="568"/>
      <c r="I105" s="568"/>
      <c r="J105" s="719"/>
      <c r="K105" s="719"/>
      <c r="L105" s="719"/>
      <c r="M105" s="719"/>
      <c r="N105" s="719"/>
      <c r="O105" s="535"/>
    </row>
    <row r="106" spans="2:19" s="534" customFormat="1" ht="16.5" customHeight="1" x14ac:dyDescent="0.2">
      <c r="B106" s="716"/>
      <c r="C106" s="720"/>
      <c r="D106" s="720"/>
      <c r="E106" s="720"/>
      <c r="F106" s="719"/>
      <c r="G106" s="719"/>
      <c r="H106" s="568"/>
      <c r="I106" s="568"/>
      <c r="J106" s="719"/>
      <c r="K106" s="719"/>
      <c r="L106" s="719"/>
      <c r="M106" s="719"/>
      <c r="N106" s="719"/>
      <c r="O106" s="535"/>
    </row>
    <row r="107" spans="2:19" s="534" customFormat="1" ht="16.5" customHeight="1" x14ac:dyDescent="0.2">
      <c r="B107" s="716"/>
      <c r="C107" s="720"/>
      <c r="D107" s="720"/>
      <c r="E107" s="720"/>
      <c r="F107" s="719"/>
      <c r="G107" s="719"/>
      <c r="H107" s="568"/>
      <c r="I107" s="568"/>
      <c r="J107" s="719"/>
      <c r="K107" s="719"/>
      <c r="L107" s="719"/>
      <c r="M107" s="719"/>
      <c r="N107" s="719"/>
      <c r="O107" s="535"/>
    </row>
    <row r="108" spans="2:19" s="534" customFormat="1" ht="16.5" customHeight="1" x14ac:dyDescent="0.2">
      <c r="B108" s="716"/>
      <c r="C108" s="720"/>
      <c r="D108" s="720"/>
      <c r="E108" s="720"/>
      <c r="F108" s="719"/>
      <c r="G108" s="719"/>
      <c r="H108" s="568"/>
      <c r="I108" s="568"/>
      <c r="J108" s="719"/>
      <c r="K108" s="719"/>
      <c r="L108" s="719"/>
      <c r="M108" s="719"/>
      <c r="N108" s="719"/>
      <c r="O108" s="535"/>
    </row>
    <row r="109" spans="2:19" s="534" customFormat="1" ht="16.5" x14ac:dyDescent="0.2">
      <c r="B109" s="717"/>
      <c r="C109" s="720"/>
      <c r="D109" s="720"/>
      <c r="E109" s="720"/>
      <c r="F109" s="719"/>
      <c r="G109" s="719"/>
      <c r="H109" s="568"/>
      <c r="I109" s="568"/>
      <c r="J109" s="719"/>
      <c r="K109" s="719"/>
      <c r="L109" s="719"/>
      <c r="M109" s="719"/>
      <c r="N109" s="719"/>
      <c r="O109" s="535"/>
    </row>
    <row r="110" spans="2:19" s="534" customFormat="1" ht="16.5" x14ac:dyDescent="0.2">
      <c r="B110" s="569" t="s">
        <v>1298</v>
      </c>
      <c r="C110" s="721">
        <f>'PDI-04 Ini'!D207</f>
        <v>269299294.44659972</v>
      </c>
      <c r="D110" s="724">
        <v>67520950</v>
      </c>
      <c r="E110" s="721">
        <f>C110-D110</f>
        <v>201778344.44659972</v>
      </c>
      <c r="F110" s="570"/>
      <c r="G110" s="570"/>
      <c r="H110" s="570"/>
      <c r="I110" s="570"/>
      <c r="J110" s="570"/>
      <c r="K110" s="570"/>
      <c r="L110" s="570"/>
      <c r="M110" s="570"/>
      <c r="N110" s="570"/>
      <c r="O110" s="535"/>
    </row>
    <row r="111" spans="2:19" s="534" customFormat="1" ht="33" x14ac:dyDescent="0.2">
      <c r="B111" s="569" t="s">
        <v>1299</v>
      </c>
      <c r="C111" s="722"/>
      <c r="D111" s="725"/>
      <c r="E111" s="722"/>
      <c r="F111" s="570"/>
      <c r="G111" s="570"/>
      <c r="H111" s="570"/>
      <c r="I111" s="570"/>
      <c r="J111" s="570"/>
      <c r="K111" s="570"/>
      <c r="L111" s="570"/>
      <c r="M111" s="570"/>
      <c r="N111" s="570"/>
      <c r="O111" s="535"/>
    </row>
    <row r="112" spans="2:19" s="534" customFormat="1" ht="16.5" x14ac:dyDescent="0.2">
      <c r="B112" s="569" t="s">
        <v>1300</v>
      </c>
      <c r="C112" s="722"/>
      <c r="D112" s="725"/>
      <c r="E112" s="722"/>
      <c r="F112" s="570"/>
      <c r="G112" s="570"/>
      <c r="H112" s="570"/>
      <c r="I112" s="570"/>
      <c r="J112" s="570"/>
      <c r="K112" s="570"/>
      <c r="L112" s="570"/>
      <c r="M112" s="570"/>
      <c r="N112" s="570"/>
      <c r="O112" s="535"/>
    </row>
    <row r="113" spans="2:19" s="534" customFormat="1" ht="42" customHeight="1" x14ac:dyDescent="0.2">
      <c r="B113" s="569" t="s">
        <v>1301</v>
      </c>
      <c r="C113" s="723"/>
      <c r="D113" s="726"/>
      <c r="E113" s="723"/>
      <c r="F113" s="570"/>
      <c r="G113" s="570"/>
      <c r="H113" s="570"/>
      <c r="I113" s="570"/>
      <c r="J113" s="570"/>
      <c r="K113" s="570"/>
      <c r="L113" s="570"/>
      <c r="M113" s="570"/>
      <c r="N113" s="570"/>
      <c r="O113" s="535"/>
    </row>
    <row r="114" spans="2:19" s="534" customFormat="1" ht="16.5" x14ac:dyDescent="0.2">
      <c r="B114" s="571" t="s">
        <v>267</v>
      </c>
      <c r="C114" s="571">
        <f>SUM(C110:C113)</f>
        <v>269299294.44659972</v>
      </c>
      <c r="D114" s="571">
        <f>SUM(D110:D113)</f>
        <v>67520950</v>
      </c>
      <c r="E114" s="571">
        <f>SUM(E110:E113)</f>
        <v>201778344.44659972</v>
      </c>
      <c r="F114" s="572"/>
      <c r="G114" s="572"/>
      <c r="H114" s="572"/>
      <c r="I114" s="572"/>
      <c r="J114" s="572"/>
      <c r="K114" s="573"/>
      <c r="L114" s="573"/>
      <c r="M114" s="573"/>
      <c r="N114" s="573"/>
      <c r="O114" s="573"/>
      <c r="R114" s="573"/>
      <c r="S114" s="573"/>
    </row>
    <row r="115" spans="2:19" s="534" customFormat="1" ht="16.5" x14ac:dyDescent="0.3">
      <c r="C115" s="574" t="s">
        <v>129</v>
      </c>
      <c r="D115" s="575">
        <f>D114/C114</f>
        <v>0.25072828407795533</v>
      </c>
      <c r="E115" s="575">
        <f>E114/C114</f>
        <v>0.74927171592204467</v>
      </c>
      <c r="F115" s="535"/>
      <c r="G115" s="535"/>
      <c r="H115" s="535"/>
      <c r="I115" s="535"/>
      <c r="J115" s="535"/>
      <c r="K115" s="576"/>
      <c r="L115" s="576"/>
      <c r="M115" s="577"/>
      <c r="N115" s="550"/>
      <c r="O115" s="578">
        <v>941808560.23000002</v>
      </c>
      <c r="P115" s="546"/>
      <c r="Q115" s="546"/>
      <c r="R115" s="546"/>
      <c r="S115" s="546"/>
    </row>
    <row r="116" spans="2:19" s="534" customFormat="1" ht="16.5" x14ac:dyDescent="0.3">
      <c r="C116" s="579">
        <f>D115+E115</f>
        <v>1</v>
      </c>
      <c r="E116" s="580">
        <v>-57003193.562899947</v>
      </c>
      <c r="F116" s="581"/>
      <c r="G116" s="581"/>
      <c r="H116" s="581"/>
      <c r="I116" s="581"/>
      <c r="J116" s="581"/>
      <c r="K116" s="581"/>
      <c r="L116" s="581"/>
      <c r="M116" s="578"/>
      <c r="N116" s="578"/>
      <c r="O116" s="578">
        <v>54047675.089101434</v>
      </c>
      <c r="P116" s="564"/>
      <c r="Q116" s="564"/>
      <c r="R116" s="582"/>
      <c r="S116" s="582"/>
    </row>
    <row r="117" spans="2:19" s="534" customFormat="1" x14ac:dyDescent="0.2">
      <c r="F117" s="535"/>
      <c r="G117" s="535"/>
      <c r="H117" s="535"/>
      <c r="I117" s="535"/>
      <c r="J117" s="535"/>
      <c r="K117" s="535"/>
      <c r="L117" s="535"/>
      <c r="M117" s="535"/>
      <c r="N117" s="535"/>
      <c r="O117" s="535"/>
    </row>
    <row r="118" spans="2:19" s="534" customFormat="1" x14ac:dyDescent="0.2">
      <c r="F118" s="535"/>
      <c r="G118" s="535"/>
      <c r="H118" s="535"/>
      <c r="I118" s="535"/>
      <c r="J118" s="535"/>
      <c r="K118" s="535"/>
      <c r="L118" s="535"/>
      <c r="M118" s="535"/>
      <c r="N118" s="535"/>
      <c r="O118" s="535"/>
    </row>
    <row r="119" spans="2:19" s="534" customFormat="1" ht="27" customHeight="1" x14ac:dyDescent="0.2">
      <c r="B119" s="715" t="s">
        <v>100</v>
      </c>
      <c r="C119" s="718" t="s">
        <v>1271</v>
      </c>
      <c r="D119" s="718"/>
      <c r="E119" s="718"/>
      <c r="F119" s="719"/>
      <c r="G119" s="719"/>
      <c r="H119" s="719"/>
      <c r="I119" s="719"/>
      <c r="J119" s="719"/>
      <c r="K119" s="719"/>
      <c r="L119" s="719"/>
      <c r="M119" s="719"/>
      <c r="N119" s="719"/>
      <c r="O119" s="567"/>
    </row>
    <row r="120" spans="2:19" s="534" customFormat="1" ht="16.5" customHeight="1" x14ac:dyDescent="0.2">
      <c r="B120" s="716"/>
      <c r="C120" s="720" t="s">
        <v>1272</v>
      </c>
      <c r="D120" s="720" t="s">
        <v>1273</v>
      </c>
      <c r="E120" s="720" t="s">
        <v>1274</v>
      </c>
      <c r="F120" s="719"/>
      <c r="G120" s="719"/>
      <c r="H120" s="568"/>
      <c r="I120" s="568"/>
      <c r="J120" s="719"/>
      <c r="K120" s="719"/>
      <c r="L120" s="719"/>
      <c r="M120" s="719"/>
      <c r="N120" s="719"/>
      <c r="O120" s="535"/>
    </row>
    <row r="121" spans="2:19" s="534" customFormat="1" ht="16.5" customHeight="1" x14ac:dyDescent="0.2">
      <c r="B121" s="716"/>
      <c r="C121" s="720"/>
      <c r="D121" s="720"/>
      <c r="E121" s="720"/>
      <c r="F121" s="719"/>
      <c r="G121" s="719"/>
      <c r="H121" s="568"/>
      <c r="I121" s="568"/>
      <c r="J121" s="719"/>
      <c r="K121" s="719"/>
      <c r="L121" s="719"/>
      <c r="M121" s="719"/>
      <c r="N121" s="719"/>
      <c r="O121" s="535"/>
    </row>
    <row r="122" spans="2:19" s="534" customFormat="1" ht="16.5" customHeight="1" x14ac:dyDescent="0.2">
      <c r="B122" s="716"/>
      <c r="C122" s="720"/>
      <c r="D122" s="720"/>
      <c r="E122" s="720"/>
      <c r="F122" s="719"/>
      <c r="G122" s="719"/>
      <c r="H122" s="568"/>
      <c r="I122" s="568"/>
      <c r="J122" s="719"/>
      <c r="K122" s="719"/>
      <c r="L122" s="719"/>
      <c r="M122" s="719"/>
      <c r="N122" s="719"/>
      <c r="O122" s="535"/>
    </row>
    <row r="123" spans="2:19" s="534" customFormat="1" ht="19.5" customHeight="1" x14ac:dyDescent="0.2">
      <c r="B123" s="717"/>
      <c r="C123" s="720"/>
      <c r="D123" s="720"/>
      <c r="E123" s="720"/>
      <c r="F123" s="719"/>
      <c r="G123" s="719"/>
      <c r="H123" s="568"/>
      <c r="I123" s="568"/>
      <c r="J123" s="719"/>
      <c r="K123" s="719"/>
      <c r="L123" s="719"/>
      <c r="M123" s="719"/>
      <c r="N123" s="719"/>
      <c r="O123" s="535"/>
    </row>
    <row r="124" spans="2:19" s="534" customFormat="1" ht="16.5" x14ac:dyDescent="0.2">
      <c r="B124" s="569" t="s">
        <v>1298</v>
      </c>
      <c r="C124" s="721">
        <f>'PDI-04 Ini'!E207</f>
        <v>277378273.27999777</v>
      </c>
      <c r="D124" s="721">
        <v>6913968</v>
      </c>
      <c r="E124" s="721">
        <f>C124-D124</f>
        <v>270464305.27999777</v>
      </c>
      <c r="F124" s="727"/>
      <c r="G124" s="727"/>
      <c r="H124" s="583"/>
      <c r="I124" s="583"/>
      <c r="J124" s="727"/>
      <c r="K124" s="727"/>
      <c r="L124" s="727"/>
      <c r="M124" s="727"/>
      <c r="N124" s="727"/>
      <c r="O124" s="535"/>
    </row>
    <row r="125" spans="2:19" s="534" customFormat="1" ht="33" x14ac:dyDescent="0.2">
      <c r="B125" s="569" t="s">
        <v>1299</v>
      </c>
      <c r="C125" s="722"/>
      <c r="D125" s="722"/>
      <c r="E125" s="722"/>
      <c r="F125" s="727"/>
      <c r="G125" s="727"/>
      <c r="H125" s="583"/>
      <c r="I125" s="583"/>
      <c r="J125" s="727"/>
      <c r="K125" s="727"/>
      <c r="L125" s="727"/>
      <c r="M125" s="727"/>
      <c r="N125" s="727"/>
      <c r="O125" s="535"/>
    </row>
    <row r="126" spans="2:19" s="534" customFormat="1" ht="16.5" x14ac:dyDescent="0.2">
      <c r="B126" s="569" t="s">
        <v>1300</v>
      </c>
      <c r="C126" s="722"/>
      <c r="D126" s="722"/>
      <c r="E126" s="722"/>
      <c r="F126" s="727"/>
      <c r="G126" s="727"/>
      <c r="H126" s="583"/>
      <c r="I126" s="583"/>
      <c r="J126" s="727"/>
      <c r="K126" s="727"/>
      <c r="L126" s="727"/>
      <c r="M126" s="727"/>
      <c r="N126" s="727"/>
      <c r="O126" s="535"/>
    </row>
    <row r="127" spans="2:19" s="534" customFormat="1" ht="39.75" customHeight="1" x14ac:dyDescent="0.2">
      <c r="B127" s="569" t="s">
        <v>1301</v>
      </c>
      <c r="C127" s="723"/>
      <c r="D127" s="723"/>
      <c r="E127" s="723"/>
      <c r="F127" s="727"/>
      <c r="G127" s="727"/>
      <c r="H127" s="583"/>
      <c r="I127" s="583"/>
      <c r="J127" s="727"/>
      <c r="K127" s="727"/>
      <c r="L127" s="727"/>
      <c r="M127" s="727"/>
      <c r="N127" s="727"/>
      <c r="O127" s="535"/>
    </row>
    <row r="128" spans="2:19" s="534" customFormat="1" ht="16.5" x14ac:dyDescent="0.2">
      <c r="B128" s="571" t="s">
        <v>267</v>
      </c>
      <c r="C128" s="571">
        <f>SUM(C124:C127)</f>
        <v>277378273.27999777</v>
      </c>
      <c r="D128" s="571">
        <f>SUM(D124:D127)</f>
        <v>6913968</v>
      </c>
      <c r="E128" s="571">
        <f>SUM(E124:E127)</f>
        <v>270464305.27999777</v>
      </c>
      <c r="F128" s="572"/>
      <c r="G128" s="572"/>
      <c r="H128" s="572"/>
      <c r="I128" s="572"/>
      <c r="J128" s="572"/>
      <c r="K128" s="573"/>
      <c r="L128" s="573"/>
      <c r="M128" s="573"/>
      <c r="N128" s="573"/>
      <c r="O128" s="573"/>
    </row>
    <row r="129" spans="2:15" s="534" customFormat="1" ht="16.5" x14ac:dyDescent="0.3">
      <c r="C129" s="574" t="s">
        <v>129</v>
      </c>
      <c r="D129" s="575">
        <f>D128/C128</f>
        <v>2.4926133969479066E-2</v>
      </c>
      <c r="E129" s="575">
        <f>E128/C128</f>
        <v>0.97507386603052093</v>
      </c>
      <c r="F129" s="535"/>
      <c r="G129" s="535"/>
      <c r="H129" s="535"/>
      <c r="I129" s="535"/>
      <c r="J129" s="535"/>
      <c r="K129" s="576"/>
      <c r="L129" s="576"/>
      <c r="M129" s="577"/>
      <c r="N129" s="550"/>
      <c r="O129" s="578">
        <v>941808560.23000002</v>
      </c>
    </row>
    <row r="130" spans="2:15" s="534" customFormat="1" ht="16.5" x14ac:dyDescent="0.3">
      <c r="C130" s="579">
        <f>D129+E129</f>
        <v>1</v>
      </c>
      <c r="E130" s="580">
        <v>-57003193.562899947</v>
      </c>
      <c r="F130" s="581"/>
      <c r="G130" s="581"/>
      <c r="H130" s="581"/>
      <c r="I130" s="581"/>
      <c r="J130" s="581"/>
      <c r="K130" s="581"/>
      <c r="L130" s="581"/>
      <c r="M130" s="578"/>
      <c r="N130" s="578"/>
      <c r="O130" s="578">
        <v>54047675.089101434</v>
      </c>
    </row>
    <row r="131" spans="2:15" s="534" customFormat="1" x14ac:dyDescent="0.2">
      <c r="F131" s="535"/>
      <c r="G131" s="535"/>
      <c r="H131" s="535"/>
      <c r="I131" s="535"/>
      <c r="J131" s="535"/>
      <c r="K131" s="535"/>
      <c r="L131" s="535"/>
      <c r="M131" s="535"/>
      <c r="N131" s="535"/>
      <c r="O131" s="535"/>
    </row>
    <row r="132" spans="2:15" s="534" customFormat="1" x14ac:dyDescent="0.2">
      <c r="F132" s="535"/>
      <c r="G132" s="535"/>
      <c r="H132" s="535"/>
      <c r="I132" s="535"/>
      <c r="J132" s="535"/>
      <c r="K132" s="535"/>
      <c r="L132" s="535"/>
      <c r="M132" s="535"/>
      <c r="N132" s="535"/>
      <c r="O132" s="535"/>
    </row>
    <row r="133" spans="2:15" s="534" customFormat="1" x14ac:dyDescent="0.2">
      <c r="F133" s="535"/>
      <c r="G133" s="535"/>
      <c r="H133" s="535"/>
      <c r="I133" s="535"/>
      <c r="J133" s="535"/>
      <c r="K133" s="535"/>
      <c r="L133" s="535"/>
      <c r="M133" s="535"/>
      <c r="N133" s="535"/>
      <c r="O133" s="535"/>
    </row>
    <row r="134" spans="2:15" s="534" customFormat="1" ht="33.75" customHeight="1" x14ac:dyDescent="0.2">
      <c r="B134" s="715" t="s">
        <v>100</v>
      </c>
      <c r="C134" s="718" t="s">
        <v>1275</v>
      </c>
      <c r="D134" s="718"/>
      <c r="E134" s="718"/>
      <c r="F134" s="719"/>
      <c r="G134" s="719"/>
      <c r="H134" s="719"/>
      <c r="I134" s="719"/>
      <c r="J134" s="719"/>
      <c r="K134" s="719"/>
      <c r="L134" s="719"/>
      <c r="M134" s="719"/>
      <c r="N134" s="719"/>
      <c r="O134" s="567"/>
    </row>
    <row r="135" spans="2:15" s="534" customFormat="1" ht="15" customHeight="1" x14ac:dyDescent="0.2">
      <c r="B135" s="716"/>
      <c r="C135" s="720" t="s">
        <v>1276</v>
      </c>
      <c r="D135" s="720" t="s">
        <v>1277</v>
      </c>
      <c r="E135" s="720" t="s">
        <v>1278</v>
      </c>
      <c r="F135" s="719"/>
      <c r="G135" s="719"/>
      <c r="H135" s="568"/>
      <c r="I135" s="568"/>
      <c r="J135" s="719"/>
      <c r="K135" s="719"/>
      <c r="L135" s="719"/>
      <c r="M135" s="719"/>
      <c r="N135" s="719"/>
      <c r="O135" s="535"/>
    </row>
    <row r="136" spans="2:15" s="534" customFormat="1" ht="15" customHeight="1" x14ac:dyDescent="0.2">
      <c r="B136" s="716"/>
      <c r="C136" s="720"/>
      <c r="D136" s="720"/>
      <c r="E136" s="720"/>
      <c r="F136" s="719"/>
      <c r="G136" s="719"/>
      <c r="H136" s="568"/>
      <c r="I136" s="568"/>
      <c r="J136" s="719"/>
      <c r="K136" s="719"/>
      <c r="L136" s="719"/>
      <c r="M136" s="719"/>
      <c r="N136" s="719"/>
      <c r="O136" s="535"/>
    </row>
    <row r="137" spans="2:15" s="534" customFormat="1" ht="15" customHeight="1" x14ac:dyDescent="0.2">
      <c r="B137" s="716"/>
      <c r="C137" s="720"/>
      <c r="D137" s="720"/>
      <c r="E137" s="720"/>
      <c r="F137" s="719"/>
      <c r="G137" s="719"/>
      <c r="H137" s="568"/>
      <c r="I137" s="568"/>
      <c r="J137" s="719"/>
      <c r="K137" s="719"/>
      <c r="L137" s="719"/>
      <c r="M137" s="719"/>
      <c r="N137" s="719"/>
      <c r="O137" s="535"/>
    </row>
    <row r="138" spans="2:15" s="534" customFormat="1" ht="19.5" customHeight="1" x14ac:dyDescent="0.2">
      <c r="B138" s="717"/>
      <c r="C138" s="720"/>
      <c r="D138" s="720"/>
      <c r="E138" s="720"/>
      <c r="F138" s="719"/>
      <c r="G138" s="719"/>
      <c r="H138" s="568"/>
      <c r="I138" s="568"/>
      <c r="J138" s="719"/>
      <c r="K138" s="719"/>
      <c r="L138" s="719"/>
      <c r="M138" s="719"/>
      <c r="N138" s="719"/>
      <c r="O138" s="535"/>
    </row>
    <row r="139" spans="2:15" s="534" customFormat="1" ht="16.5" x14ac:dyDescent="0.2">
      <c r="B139" s="569" t="s">
        <v>1298</v>
      </c>
      <c r="C139" s="721">
        <f>'PDI-04 Ini'!F207</f>
        <v>285699621.47839773</v>
      </c>
      <c r="D139" s="724">
        <v>74389919</v>
      </c>
      <c r="E139" s="721">
        <f>C139-D139</f>
        <v>211309702.47839773</v>
      </c>
      <c r="F139" s="727"/>
      <c r="G139" s="727"/>
      <c r="H139" s="583"/>
      <c r="I139" s="583"/>
      <c r="J139" s="727"/>
      <c r="K139" s="727"/>
      <c r="L139" s="727"/>
      <c r="M139" s="727"/>
      <c r="N139" s="727"/>
      <c r="O139" s="727"/>
    </row>
    <row r="140" spans="2:15" s="534" customFormat="1" ht="33" x14ac:dyDescent="0.2">
      <c r="B140" s="569" t="s">
        <v>1299</v>
      </c>
      <c r="C140" s="722"/>
      <c r="D140" s="725"/>
      <c r="E140" s="722"/>
      <c r="F140" s="727"/>
      <c r="G140" s="727"/>
      <c r="H140" s="583"/>
      <c r="I140" s="583"/>
      <c r="J140" s="727"/>
      <c r="K140" s="727"/>
      <c r="L140" s="727"/>
      <c r="M140" s="727"/>
      <c r="N140" s="727"/>
      <c r="O140" s="727"/>
    </row>
    <row r="141" spans="2:15" s="534" customFormat="1" ht="16.5" x14ac:dyDescent="0.2">
      <c r="B141" s="569" t="s">
        <v>1300</v>
      </c>
      <c r="C141" s="722"/>
      <c r="D141" s="725"/>
      <c r="E141" s="722"/>
      <c r="F141" s="727"/>
      <c r="G141" s="727"/>
      <c r="H141" s="583"/>
      <c r="I141" s="583"/>
      <c r="J141" s="727"/>
      <c r="K141" s="727"/>
      <c r="L141" s="727"/>
      <c r="M141" s="727"/>
      <c r="N141" s="727"/>
      <c r="O141" s="727"/>
    </row>
    <row r="142" spans="2:15" s="534" customFormat="1" ht="33" x14ac:dyDescent="0.2">
      <c r="B142" s="569" t="s">
        <v>1301</v>
      </c>
      <c r="C142" s="722"/>
      <c r="D142" s="725"/>
      <c r="E142" s="722"/>
      <c r="F142" s="727"/>
      <c r="G142" s="727"/>
      <c r="H142" s="583"/>
      <c r="I142" s="583"/>
      <c r="J142" s="727"/>
      <c r="K142" s="727"/>
      <c r="L142" s="727"/>
      <c r="M142" s="727"/>
      <c r="N142" s="727"/>
      <c r="O142" s="727"/>
    </row>
    <row r="143" spans="2:15" s="534" customFormat="1" ht="16.5" x14ac:dyDescent="0.2">
      <c r="B143" s="571" t="s">
        <v>267</v>
      </c>
      <c r="C143" s="571">
        <f>SUM(C139:C142)</f>
        <v>285699621.47839773</v>
      </c>
      <c r="D143" s="571">
        <f>SUM(D139:D142)</f>
        <v>74389919</v>
      </c>
      <c r="E143" s="571">
        <f>SUM(E139:E142)</f>
        <v>211309702.47839773</v>
      </c>
      <c r="F143" s="572"/>
      <c r="G143" s="572"/>
      <c r="H143" s="572"/>
      <c r="I143" s="572"/>
      <c r="J143" s="572"/>
      <c r="K143" s="573"/>
      <c r="L143" s="573"/>
      <c r="M143" s="573"/>
      <c r="N143" s="573"/>
      <c r="O143" s="573"/>
    </row>
    <row r="144" spans="2:15" s="534" customFormat="1" ht="16.5" x14ac:dyDescent="0.3">
      <c r="C144" s="574" t="s">
        <v>129</v>
      </c>
      <c r="D144" s="575">
        <f>D143/C143</f>
        <v>0.26037808035956661</v>
      </c>
      <c r="E144" s="575">
        <f>E143/C143</f>
        <v>0.73962191964043345</v>
      </c>
      <c r="F144" s="535"/>
      <c r="G144" s="535"/>
      <c r="H144" s="535"/>
      <c r="I144" s="535"/>
      <c r="J144" s="535"/>
      <c r="K144" s="576"/>
      <c r="L144" s="576"/>
      <c r="M144" s="577"/>
      <c r="N144" s="550"/>
      <c r="O144" s="578">
        <v>941808560.23000002</v>
      </c>
    </row>
    <row r="145" spans="2:15" s="534" customFormat="1" ht="16.5" x14ac:dyDescent="0.3">
      <c r="C145" s="579">
        <f>D144+E144</f>
        <v>1</v>
      </c>
      <c r="E145" s="580">
        <v>-57003193.562899947</v>
      </c>
      <c r="F145" s="581"/>
      <c r="G145" s="581"/>
      <c r="H145" s="581"/>
      <c r="I145" s="581"/>
      <c r="J145" s="581"/>
      <c r="K145" s="581"/>
      <c r="L145" s="581"/>
      <c r="M145" s="578"/>
      <c r="N145" s="578"/>
      <c r="O145" s="578">
        <v>54047675.089101434</v>
      </c>
    </row>
    <row r="146" spans="2:15" s="534" customFormat="1" x14ac:dyDescent="0.2">
      <c r="F146" s="535"/>
      <c r="G146" s="535"/>
      <c r="H146" s="535"/>
      <c r="I146" s="535"/>
      <c r="J146" s="535"/>
      <c r="K146" s="535"/>
      <c r="L146" s="535"/>
      <c r="M146" s="535"/>
      <c r="N146" s="535"/>
      <c r="O146" s="535"/>
    </row>
    <row r="147" spans="2:15" s="534" customFormat="1" x14ac:dyDescent="0.2">
      <c r="F147" s="535"/>
      <c r="G147" s="535"/>
      <c r="H147" s="535"/>
      <c r="I147" s="535"/>
      <c r="J147" s="535"/>
      <c r="K147" s="535"/>
      <c r="L147" s="535"/>
      <c r="M147" s="535"/>
      <c r="N147" s="535"/>
      <c r="O147" s="535"/>
    </row>
    <row r="148" spans="2:15" s="534" customFormat="1" x14ac:dyDescent="0.2">
      <c r="F148" s="535"/>
      <c r="G148" s="535"/>
      <c r="H148" s="535"/>
      <c r="I148" s="535"/>
      <c r="J148" s="535"/>
      <c r="K148" s="535"/>
      <c r="L148" s="535"/>
      <c r="M148" s="535"/>
      <c r="N148" s="535"/>
      <c r="O148" s="535"/>
    </row>
    <row r="149" spans="2:15" s="534" customFormat="1" ht="16.5" x14ac:dyDescent="0.2">
      <c r="B149" s="715" t="s">
        <v>100</v>
      </c>
      <c r="C149" s="718" t="s">
        <v>1279</v>
      </c>
      <c r="D149" s="718"/>
      <c r="E149" s="718"/>
      <c r="F149" s="719"/>
      <c r="G149" s="719"/>
      <c r="H149" s="719"/>
      <c r="I149" s="719"/>
      <c r="J149" s="719"/>
      <c r="K149" s="719"/>
      <c r="L149" s="719"/>
      <c r="M149" s="719"/>
      <c r="N149" s="719"/>
      <c r="O149" s="535"/>
    </row>
    <row r="150" spans="2:15" s="534" customFormat="1" ht="16.5" x14ac:dyDescent="0.2">
      <c r="B150" s="716"/>
      <c r="C150" s="720" t="s">
        <v>1280</v>
      </c>
      <c r="D150" s="720" t="s">
        <v>1281</v>
      </c>
      <c r="E150" s="720" t="s">
        <v>1282</v>
      </c>
      <c r="F150" s="719"/>
      <c r="G150" s="719"/>
      <c r="H150" s="568"/>
      <c r="I150" s="568"/>
      <c r="J150" s="719"/>
      <c r="K150" s="719"/>
      <c r="L150" s="719"/>
      <c r="M150" s="719"/>
      <c r="N150" s="719"/>
      <c r="O150" s="535"/>
    </row>
    <row r="151" spans="2:15" s="534" customFormat="1" ht="16.5" x14ac:dyDescent="0.2">
      <c r="B151" s="716"/>
      <c r="C151" s="720"/>
      <c r="D151" s="720"/>
      <c r="E151" s="720"/>
      <c r="F151" s="719"/>
      <c r="G151" s="719"/>
      <c r="H151" s="568"/>
      <c r="I151" s="568"/>
      <c r="J151" s="719"/>
      <c r="K151" s="719"/>
      <c r="L151" s="719"/>
      <c r="M151" s="719"/>
      <c r="N151" s="719"/>
      <c r="O151" s="535"/>
    </row>
    <row r="152" spans="2:15" s="534" customFormat="1" ht="16.5" x14ac:dyDescent="0.2">
      <c r="B152" s="716"/>
      <c r="C152" s="720"/>
      <c r="D152" s="720"/>
      <c r="E152" s="720"/>
      <c r="F152" s="719"/>
      <c r="G152" s="719"/>
      <c r="H152" s="568"/>
      <c r="I152" s="568"/>
      <c r="J152" s="719"/>
      <c r="K152" s="719"/>
      <c r="L152" s="719"/>
      <c r="M152" s="719"/>
      <c r="N152" s="719"/>
      <c r="O152" s="535"/>
    </row>
    <row r="153" spans="2:15" s="534" customFormat="1" ht="16.5" x14ac:dyDescent="0.2">
      <c r="B153" s="717"/>
      <c r="C153" s="720"/>
      <c r="D153" s="720"/>
      <c r="E153" s="720"/>
      <c r="F153" s="719"/>
      <c r="G153" s="719"/>
      <c r="H153" s="568"/>
      <c r="I153" s="568"/>
      <c r="J153" s="719"/>
      <c r="K153" s="719"/>
      <c r="L153" s="719"/>
      <c r="M153" s="719"/>
      <c r="N153" s="719"/>
      <c r="O153" s="535"/>
    </row>
    <row r="154" spans="2:15" s="534" customFormat="1" ht="16.5" x14ac:dyDescent="0.2">
      <c r="B154" s="569" t="s">
        <v>1298</v>
      </c>
      <c r="C154" s="721">
        <f>'PDI-04 Ini'!G207</f>
        <v>294270610.12274963</v>
      </c>
      <c r="D154" s="721">
        <v>69495379</v>
      </c>
      <c r="E154" s="721">
        <f>C154-D154</f>
        <v>224775231.12274963</v>
      </c>
      <c r="F154" s="727"/>
      <c r="G154" s="727"/>
      <c r="H154" s="583"/>
      <c r="I154" s="583"/>
      <c r="J154" s="727"/>
      <c r="K154" s="727"/>
      <c r="L154" s="727"/>
      <c r="M154" s="727"/>
      <c r="N154" s="727"/>
      <c r="O154" s="535"/>
    </row>
    <row r="155" spans="2:15" s="534" customFormat="1" ht="33" x14ac:dyDescent="0.2">
      <c r="B155" s="569" t="s">
        <v>1299</v>
      </c>
      <c r="C155" s="722"/>
      <c r="D155" s="722"/>
      <c r="E155" s="722"/>
      <c r="F155" s="727"/>
      <c r="G155" s="727"/>
      <c r="H155" s="583"/>
      <c r="I155" s="583"/>
      <c r="J155" s="727"/>
      <c r="K155" s="727"/>
      <c r="L155" s="727"/>
      <c r="M155" s="727"/>
      <c r="N155" s="727"/>
      <c r="O155" s="535"/>
    </row>
    <row r="156" spans="2:15" s="534" customFormat="1" ht="16.5" x14ac:dyDescent="0.2">
      <c r="B156" s="569" t="s">
        <v>1300</v>
      </c>
      <c r="C156" s="722"/>
      <c r="D156" s="722"/>
      <c r="E156" s="722"/>
      <c r="F156" s="727"/>
      <c r="G156" s="727"/>
      <c r="H156" s="583"/>
      <c r="I156" s="583"/>
      <c r="J156" s="727"/>
      <c r="K156" s="727"/>
      <c r="L156" s="727"/>
      <c r="M156" s="727"/>
      <c r="N156" s="727"/>
      <c r="O156" s="535"/>
    </row>
    <row r="157" spans="2:15" s="534" customFormat="1" ht="33" x14ac:dyDescent="0.2">
      <c r="B157" s="569" t="s">
        <v>1301</v>
      </c>
      <c r="C157" s="722"/>
      <c r="D157" s="722"/>
      <c r="E157" s="722"/>
      <c r="F157" s="727"/>
      <c r="G157" s="727"/>
      <c r="H157" s="583"/>
      <c r="I157" s="583"/>
      <c r="J157" s="727"/>
      <c r="K157" s="727"/>
      <c r="L157" s="727"/>
      <c r="M157" s="727"/>
      <c r="N157" s="727"/>
      <c r="O157" s="535"/>
    </row>
    <row r="158" spans="2:15" s="534" customFormat="1" ht="16.5" x14ac:dyDescent="0.2">
      <c r="B158" s="571" t="s">
        <v>267</v>
      </c>
      <c r="C158" s="571">
        <f>SUM(C154:C157)</f>
        <v>294270610.12274963</v>
      </c>
      <c r="D158" s="571">
        <f>SUM(D154:D157)</f>
        <v>69495379</v>
      </c>
      <c r="E158" s="571">
        <f>SUM(E154:E157)</f>
        <v>224775231.12274963</v>
      </c>
      <c r="F158" s="572"/>
      <c r="G158" s="572"/>
      <c r="H158" s="572"/>
      <c r="I158" s="572"/>
      <c r="J158" s="572"/>
      <c r="K158" s="573"/>
      <c r="L158" s="573"/>
      <c r="M158" s="573"/>
      <c r="N158" s="573"/>
      <c r="O158" s="535"/>
    </row>
    <row r="159" spans="2:15" s="534" customFormat="1" ht="16.5" x14ac:dyDescent="0.3">
      <c r="C159" s="574" t="s">
        <v>129</v>
      </c>
      <c r="D159" s="575">
        <f>D158/C158</f>
        <v>0.23616146706261718</v>
      </c>
      <c r="E159" s="575">
        <f>E158/C158</f>
        <v>0.7638385329373828</v>
      </c>
      <c r="F159" s="535"/>
      <c r="G159" s="535"/>
      <c r="H159" s="535"/>
      <c r="I159" s="535"/>
      <c r="J159" s="535"/>
      <c r="K159" s="576"/>
      <c r="L159" s="576"/>
      <c r="M159" s="577"/>
      <c r="N159" s="550"/>
      <c r="O159" s="535"/>
    </row>
    <row r="160" spans="2:15" s="534" customFormat="1" ht="16.5" x14ac:dyDescent="0.3">
      <c r="C160" s="579">
        <f>D159+E159</f>
        <v>1</v>
      </c>
      <c r="E160" s="580">
        <v>-57003193.562899947</v>
      </c>
      <c r="F160" s="581"/>
      <c r="G160" s="581"/>
      <c r="H160" s="581"/>
      <c r="I160" s="581"/>
      <c r="J160" s="581"/>
      <c r="K160" s="581"/>
      <c r="L160" s="581"/>
      <c r="M160" s="578"/>
      <c r="N160" s="578"/>
      <c r="O160" s="535"/>
    </row>
    <row r="161" spans="2:15" s="534" customFormat="1" x14ac:dyDescent="0.2">
      <c r="F161" s="535"/>
      <c r="G161" s="535"/>
      <c r="H161" s="535"/>
      <c r="I161" s="535"/>
      <c r="J161" s="535"/>
      <c r="K161" s="535"/>
      <c r="L161" s="535"/>
      <c r="M161" s="535"/>
      <c r="N161" s="535"/>
      <c r="O161" s="535"/>
    </row>
    <row r="162" spans="2:15" s="534" customFormat="1" x14ac:dyDescent="0.2">
      <c r="F162" s="535"/>
      <c r="G162" s="535"/>
      <c r="H162" s="535"/>
      <c r="I162" s="535"/>
      <c r="J162" s="535"/>
      <c r="K162" s="535"/>
      <c r="L162" s="535"/>
      <c r="M162" s="535"/>
      <c r="N162" s="535"/>
      <c r="O162" s="535"/>
    </row>
    <row r="163" spans="2:15" s="534" customFormat="1" x14ac:dyDescent="0.2">
      <c r="F163" s="535"/>
      <c r="G163" s="535"/>
      <c r="H163" s="535"/>
      <c r="I163" s="535"/>
      <c r="J163" s="535"/>
      <c r="K163" s="535"/>
      <c r="L163" s="535"/>
      <c r="M163" s="535"/>
      <c r="N163" s="535"/>
      <c r="O163" s="535"/>
    </row>
    <row r="164" spans="2:15" s="534" customFormat="1" ht="16.5" x14ac:dyDescent="0.2">
      <c r="B164" s="715" t="s">
        <v>100</v>
      </c>
      <c r="C164" s="718" t="s">
        <v>1283</v>
      </c>
      <c r="D164" s="718"/>
      <c r="E164" s="718"/>
      <c r="F164" s="719"/>
      <c r="G164" s="719"/>
      <c r="H164" s="719"/>
      <c r="I164" s="719"/>
      <c r="J164" s="719"/>
      <c r="K164" s="719"/>
      <c r="L164" s="719"/>
      <c r="M164" s="719"/>
      <c r="N164" s="719"/>
      <c r="O164" s="535"/>
    </row>
    <row r="165" spans="2:15" s="534" customFormat="1" ht="16.5" x14ac:dyDescent="0.2">
      <c r="B165" s="716"/>
      <c r="C165" s="720" t="s">
        <v>1284</v>
      </c>
      <c r="D165" s="720" t="s">
        <v>1285</v>
      </c>
      <c r="E165" s="720" t="s">
        <v>1286</v>
      </c>
      <c r="F165" s="719"/>
      <c r="G165" s="719"/>
      <c r="H165" s="568"/>
      <c r="I165" s="568"/>
      <c r="J165" s="719"/>
      <c r="K165" s="719"/>
      <c r="L165" s="719"/>
      <c r="M165" s="719"/>
      <c r="N165" s="719"/>
      <c r="O165" s="535"/>
    </row>
    <row r="166" spans="2:15" s="534" customFormat="1" ht="16.5" x14ac:dyDescent="0.2">
      <c r="B166" s="716"/>
      <c r="C166" s="720"/>
      <c r="D166" s="720"/>
      <c r="E166" s="720"/>
      <c r="F166" s="719"/>
      <c r="G166" s="719"/>
      <c r="H166" s="568"/>
      <c r="I166" s="568"/>
      <c r="J166" s="719"/>
      <c r="K166" s="719"/>
      <c r="L166" s="719"/>
      <c r="M166" s="719"/>
      <c r="N166" s="719"/>
      <c r="O166" s="535"/>
    </row>
    <row r="167" spans="2:15" s="534" customFormat="1" ht="16.5" x14ac:dyDescent="0.2">
      <c r="B167" s="716"/>
      <c r="C167" s="720"/>
      <c r="D167" s="720"/>
      <c r="E167" s="720"/>
      <c r="F167" s="719"/>
      <c r="G167" s="719"/>
      <c r="H167" s="568"/>
      <c r="I167" s="568"/>
      <c r="J167" s="719"/>
      <c r="K167" s="719"/>
      <c r="L167" s="719"/>
      <c r="M167" s="719"/>
      <c r="N167" s="719"/>
      <c r="O167" s="535"/>
    </row>
    <row r="168" spans="2:15" s="534" customFormat="1" ht="16.5" x14ac:dyDescent="0.2">
      <c r="B168" s="717"/>
      <c r="C168" s="720"/>
      <c r="D168" s="720"/>
      <c r="E168" s="720"/>
      <c r="F168" s="719"/>
      <c r="G168" s="719"/>
      <c r="H168" s="568"/>
      <c r="I168" s="568"/>
      <c r="J168" s="719"/>
      <c r="K168" s="719"/>
      <c r="L168" s="719"/>
      <c r="M168" s="719"/>
      <c r="N168" s="719"/>
      <c r="O168" s="535"/>
    </row>
    <row r="169" spans="2:15" s="534" customFormat="1" ht="45" customHeight="1" x14ac:dyDescent="0.2">
      <c r="B169" s="569" t="s">
        <v>1298</v>
      </c>
      <c r="C169" s="721">
        <f>'PDI-04 Ini'!H207</f>
        <v>303098728.42643213</v>
      </c>
      <c r="D169" s="721">
        <v>11050844</v>
      </c>
      <c r="E169" s="721">
        <f>C169-D169</f>
        <v>292047884.42643213</v>
      </c>
      <c r="F169" s="727"/>
      <c r="G169" s="727"/>
      <c r="H169" s="583"/>
      <c r="I169" s="583"/>
      <c r="J169" s="727"/>
      <c r="K169" s="727"/>
      <c r="L169" s="727"/>
      <c r="M169" s="727"/>
      <c r="N169" s="727"/>
      <c r="O169" s="535"/>
    </row>
    <row r="170" spans="2:15" s="534" customFormat="1" ht="45" customHeight="1" x14ac:dyDescent="0.2">
      <c r="B170" s="569" t="s">
        <v>1299</v>
      </c>
      <c r="C170" s="722"/>
      <c r="D170" s="722"/>
      <c r="E170" s="722"/>
      <c r="F170" s="727"/>
      <c r="G170" s="727"/>
      <c r="H170" s="583"/>
      <c r="I170" s="583"/>
      <c r="J170" s="727"/>
      <c r="K170" s="727"/>
      <c r="L170" s="727"/>
      <c r="M170" s="727"/>
      <c r="N170" s="727"/>
      <c r="O170" s="535"/>
    </row>
    <row r="171" spans="2:15" s="534" customFormat="1" ht="45" customHeight="1" x14ac:dyDescent="0.2">
      <c r="B171" s="569" t="s">
        <v>1300</v>
      </c>
      <c r="C171" s="722"/>
      <c r="D171" s="722"/>
      <c r="E171" s="722"/>
      <c r="F171" s="727"/>
      <c r="G171" s="727"/>
      <c r="H171" s="583"/>
      <c r="I171" s="583"/>
      <c r="J171" s="727"/>
      <c r="K171" s="727"/>
      <c r="L171" s="727"/>
      <c r="M171" s="727"/>
      <c r="N171" s="727"/>
      <c r="O171" s="535"/>
    </row>
    <row r="172" spans="2:15" s="534" customFormat="1" ht="33" x14ac:dyDescent="0.2">
      <c r="B172" s="569" t="s">
        <v>1301</v>
      </c>
      <c r="C172" s="722"/>
      <c r="D172" s="722"/>
      <c r="E172" s="722"/>
      <c r="F172" s="727"/>
      <c r="G172" s="727"/>
      <c r="H172" s="583"/>
      <c r="I172" s="583"/>
      <c r="J172" s="727"/>
      <c r="K172" s="727"/>
      <c r="L172" s="727"/>
      <c r="M172" s="727"/>
      <c r="N172" s="727"/>
      <c r="O172" s="535"/>
    </row>
    <row r="173" spans="2:15" s="534" customFormat="1" ht="16.5" x14ac:dyDescent="0.2">
      <c r="B173" s="571" t="s">
        <v>267</v>
      </c>
      <c r="C173" s="571">
        <f>SUM(C169:C172)</f>
        <v>303098728.42643213</v>
      </c>
      <c r="D173" s="571">
        <f>SUM(D169:D172)</f>
        <v>11050844</v>
      </c>
      <c r="E173" s="571">
        <f>SUM(E169:E172)</f>
        <v>292047884.42643213</v>
      </c>
      <c r="F173" s="572"/>
      <c r="G173" s="572"/>
      <c r="H173" s="572"/>
      <c r="I173" s="572"/>
      <c r="J173" s="572"/>
      <c r="K173" s="573"/>
      <c r="L173" s="573"/>
      <c r="M173" s="573"/>
      <c r="N173" s="573"/>
      <c r="O173" s="535"/>
    </row>
    <row r="174" spans="2:15" s="534" customFormat="1" ht="16.5" x14ac:dyDescent="0.3">
      <c r="C174" s="574" t="s">
        <v>129</v>
      </c>
      <c r="D174" s="575">
        <f>D173/C173</f>
        <v>3.6459552494237046E-2</v>
      </c>
      <c r="E174" s="575">
        <f>E173/C173</f>
        <v>0.96354044750576295</v>
      </c>
      <c r="F174" s="535"/>
      <c r="G174" s="535"/>
      <c r="H174" s="535"/>
      <c r="I174" s="535"/>
      <c r="J174" s="535"/>
      <c r="K174" s="576"/>
      <c r="L174" s="576"/>
      <c r="M174" s="577"/>
      <c r="N174" s="550"/>
      <c r="O174" s="535"/>
    </row>
    <row r="175" spans="2:15" s="534" customFormat="1" ht="16.5" x14ac:dyDescent="0.3">
      <c r="C175" s="579">
        <f>D174+E174</f>
        <v>1</v>
      </c>
      <c r="E175" s="580">
        <v>-57003193.562899947</v>
      </c>
      <c r="F175" s="581"/>
      <c r="G175" s="581"/>
      <c r="H175" s="581"/>
      <c r="I175" s="581"/>
      <c r="J175" s="581"/>
      <c r="K175" s="581"/>
      <c r="L175" s="581"/>
      <c r="M175" s="578"/>
      <c r="N175" s="578"/>
      <c r="O175" s="535"/>
    </row>
    <row r="176" spans="2:15" s="534" customFormat="1" x14ac:dyDescent="0.2">
      <c r="F176" s="535"/>
      <c r="G176" s="535"/>
      <c r="H176" s="535"/>
      <c r="I176" s="535"/>
      <c r="J176" s="535"/>
      <c r="K176" s="535"/>
      <c r="L176" s="535"/>
      <c r="M176" s="535"/>
      <c r="N176" s="535"/>
      <c r="O176" s="535"/>
    </row>
    <row r="177" spans="2:15" s="534" customFormat="1" x14ac:dyDescent="0.2">
      <c r="F177" s="535"/>
      <c r="G177" s="535"/>
      <c r="H177" s="535"/>
      <c r="I177" s="535"/>
      <c r="J177" s="535"/>
      <c r="K177" s="535"/>
      <c r="L177" s="535"/>
      <c r="M177" s="535"/>
      <c r="N177" s="535"/>
      <c r="O177" s="535"/>
    </row>
    <row r="178" spans="2:15" s="534" customFormat="1" x14ac:dyDescent="0.2">
      <c r="F178" s="535"/>
      <c r="G178" s="535"/>
      <c r="H178" s="535"/>
      <c r="I178" s="535"/>
      <c r="J178" s="535"/>
      <c r="K178" s="535"/>
      <c r="L178" s="535"/>
      <c r="M178" s="535"/>
      <c r="N178" s="535"/>
      <c r="O178" s="535"/>
    </row>
    <row r="179" spans="2:15" s="534" customFormat="1" ht="31.5" customHeight="1" x14ac:dyDescent="0.2">
      <c r="B179" s="728" t="s">
        <v>100</v>
      </c>
      <c r="C179" s="718" t="s">
        <v>1287</v>
      </c>
      <c r="D179" s="718"/>
      <c r="E179" s="718"/>
      <c r="F179" s="731"/>
      <c r="G179" s="731"/>
      <c r="H179" s="731"/>
      <c r="I179" s="731"/>
      <c r="J179" s="731"/>
      <c r="K179" s="731"/>
      <c r="L179" s="731"/>
      <c r="M179" s="731"/>
      <c r="N179" s="731"/>
      <c r="O179" s="567"/>
    </row>
    <row r="180" spans="2:15" s="534" customFormat="1" ht="16.5" customHeight="1" x14ac:dyDescent="0.2">
      <c r="B180" s="729"/>
      <c r="C180" s="720" t="s">
        <v>1288</v>
      </c>
      <c r="D180" s="720" t="s">
        <v>1289</v>
      </c>
      <c r="E180" s="720" t="s">
        <v>1290</v>
      </c>
      <c r="F180" s="731"/>
      <c r="G180" s="731"/>
      <c r="H180" s="584"/>
      <c r="I180" s="584"/>
      <c r="J180" s="731"/>
      <c r="K180" s="731"/>
      <c r="L180" s="731"/>
      <c r="M180" s="731"/>
      <c r="N180" s="731"/>
      <c r="O180" s="535"/>
    </row>
    <row r="181" spans="2:15" s="534" customFormat="1" ht="16.5" customHeight="1" x14ac:dyDescent="0.2">
      <c r="B181" s="729"/>
      <c r="C181" s="720"/>
      <c r="D181" s="720"/>
      <c r="E181" s="720"/>
      <c r="F181" s="731"/>
      <c r="G181" s="731"/>
      <c r="H181" s="584"/>
      <c r="I181" s="584"/>
      <c r="J181" s="731"/>
      <c r="K181" s="731"/>
      <c r="L181" s="731"/>
      <c r="M181" s="731"/>
      <c r="N181" s="731"/>
      <c r="O181" s="535"/>
    </row>
    <row r="182" spans="2:15" s="534" customFormat="1" ht="16.5" customHeight="1" x14ac:dyDescent="0.2">
      <c r="B182" s="729"/>
      <c r="C182" s="720"/>
      <c r="D182" s="720"/>
      <c r="E182" s="720"/>
      <c r="F182" s="731"/>
      <c r="G182" s="731"/>
      <c r="H182" s="584"/>
      <c r="I182" s="584"/>
      <c r="J182" s="731"/>
      <c r="K182" s="731"/>
      <c r="L182" s="731"/>
      <c r="M182" s="731"/>
      <c r="N182" s="731"/>
      <c r="O182" s="535"/>
    </row>
    <row r="183" spans="2:15" s="534" customFormat="1" ht="15" customHeight="1" x14ac:dyDescent="0.2">
      <c r="B183" s="730"/>
      <c r="C183" s="720"/>
      <c r="D183" s="720"/>
      <c r="E183" s="720"/>
      <c r="F183" s="731"/>
      <c r="G183" s="731"/>
      <c r="H183" s="584"/>
      <c r="I183" s="584"/>
      <c r="J183" s="731"/>
      <c r="K183" s="731"/>
      <c r="L183" s="731"/>
      <c r="M183" s="731"/>
      <c r="N183" s="731"/>
      <c r="O183" s="535"/>
    </row>
    <row r="184" spans="2:15" s="534" customFormat="1" ht="16.5" x14ac:dyDescent="0.2">
      <c r="B184" s="569" t="s">
        <v>1298</v>
      </c>
      <c r="C184" s="721">
        <f>'PDI-04 Ini'!I207</f>
        <v>312191690.27922511</v>
      </c>
      <c r="D184" s="721">
        <v>70620511</v>
      </c>
      <c r="E184" s="721">
        <f>C184-D184</f>
        <v>241571179.27922511</v>
      </c>
      <c r="F184" s="727"/>
      <c r="G184" s="727"/>
      <c r="H184" s="583"/>
      <c r="I184" s="583"/>
      <c r="J184" s="727"/>
      <c r="K184" s="727"/>
      <c r="L184" s="727"/>
      <c r="M184" s="727"/>
      <c r="N184" s="727"/>
      <c r="O184" s="535"/>
    </row>
    <row r="185" spans="2:15" s="534" customFormat="1" ht="33" x14ac:dyDescent="0.2">
      <c r="B185" s="569" t="s">
        <v>1299</v>
      </c>
      <c r="C185" s="722"/>
      <c r="D185" s="722"/>
      <c r="E185" s="722"/>
      <c r="F185" s="727"/>
      <c r="G185" s="727"/>
      <c r="H185" s="583"/>
      <c r="I185" s="583"/>
      <c r="J185" s="727"/>
      <c r="K185" s="727"/>
      <c r="L185" s="727"/>
      <c r="M185" s="727"/>
      <c r="N185" s="727"/>
      <c r="O185" s="535"/>
    </row>
    <row r="186" spans="2:15" s="534" customFormat="1" ht="16.5" x14ac:dyDescent="0.2">
      <c r="B186" s="569" t="s">
        <v>1300</v>
      </c>
      <c r="C186" s="722"/>
      <c r="D186" s="722"/>
      <c r="E186" s="722"/>
      <c r="F186" s="727"/>
      <c r="G186" s="727"/>
      <c r="H186" s="583"/>
      <c r="I186" s="583"/>
      <c r="J186" s="727"/>
      <c r="K186" s="727"/>
      <c r="L186" s="727"/>
      <c r="M186" s="727"/>
      <c r="N186" s="727"/>
      <c r="O186" s="535"/>
    </row>
    <row r="187" spans="2:15" s="534" customFormat="1" ht="33" x14ac:dyDescent="0.2">
      <c r="B187" s="569" t="s">
        <v>1301</v>
      </c>
      <c r="C187" s="722"/>
      <c r="D187" s="722"/>
      <c r="E187" s="722"/>
      <c r="F187" s="727"/>
      <c r="G187" s="727"/>
      <c r="H187" s="583"/>
      <c r="I187" s="583"/>
      <c r="J187" s="727"/>
      <c r="K187" s="727"/>
      <c r="L187" s="727"/>
      <c r="M187" s="727"/>
      <c r="N187" s="727"/>
      <c r="O187" s="535"/>
    </row>
    <row r="188" spans="2:15" s="534" customFormat="1" ht="16.5" x14ac:dyDescent="0.2">
      <c r="B188" s="571" t="s">
        <v>267</v>
      </c>
      <c r="C188" s="571">
        <f>SUM(C184:C187)</f>
        <v>312191690.27922511</v>
      </c>
      <c r="D188" s="571">
        <f>SUM(D184:D187)</f>
        <v>70620511</v>
      </c>
      <c r="E188" s="571">
        <f>SUM(E184:E187)</f>
        <v>241571179.27922511</v>
      </c>
      <c r="F188" s="572"/>
      <c r="G188" s="572"/>
      <c r="H188" s="572"/>
      <c r="I188" s="572"/>
      <c r="J188" s="572"/>
      <c r="K188" s="573"/>
      <c r="L188" s="573"/>
      <c r="M188" s="573"/>
      <c r="N188" s="573"/>
      <c r="O188" s="573"/>
    </row>
    <row r="189" spans="2:15" s="534" customFormat="1" ht="16.5" x14ac:dyDescent="0.3">
      <c r="C189" s="574" t="s">
        <v>129</v>
      </c>
      <c r="D189" s="575">
        <f>D188/C188</f>
        <v>0.22620881080094354</v>
      </c>
      <c r="E189" s="575">
        <f>E188/C188</f>
        <v>0.77379118919905643</v>
      </c>
      <c r="F189" s="535"/>
      <c r="G189" s="535"/>
      <c r="H189" s="535"/>
      <c r="I189" s="535"/>
      <c r="J189" s="535"/>
      <c r="K189" s="576"/>
      <c r="L189" s="576"/>
      <c r="M189" s="577"/>
      <c r="N189" s="550"/>
      <c r="O189" s="578">
        <v>941808560.23000002</v>
      </c>
    </row>
    <row r="190" spans="2:15" s="534" customFormat="1" ht="16.5" x14ac:dyDescent="0.3">
      <c r="C190" s="579">
        <f>D189+E189</f>
        <v>1</v>
      </c>
      <c r="E190" s="580">
        <v>-57003193.562899947</v>
      </c>
      <c r="F190" s="581"/>
      <c r="G190" s="581"/>
      <c r="H190" s="581"/>
      <c r="I190" s="581"/>
      <c r="J190" s="581"/>
      <c r="K190" s="581"/>
      <c r="L190" s="581"/>
      <c r="M190" s="578"/>
      <c r="N190" s="578"/>
      <c r="O190" s="578">
        <v>54047675.089101434</v>
      </c>
    </row>
    <row r="191" spans="2:15" s="534" customFormat="1" ht="16.5" x14ac:dyDescent="0.3">
      <c r="C191" s="585"/>
      <c r="E191" s="580"/>
      <c r="F191" s="580"/>
      <c r="G191" s="580"/>
      <c r="H191" s="580"/>
      <c r="I191" s="580"/>
      <c r="J191" s="580"/>
      <c r="K191" s="580"/>
      <c r="L191" s="580"/>
      <c r="M191" s="586"/>
      <c r="N191" s="586"/>
      <c r="O191" s="578"/>
    </row>
    <row r="192" spans="2:15" s="534" customFormat="1" ht="16.5" x14ac:dyDescent="0.3">
      <c r="C192" s="585"/>
      <c r="E192" s="580"/>
      <c r="F192" s="580"/>
      <c r="G192" s="580"/>
      <c r="H192" s="580"/>
      <c r="I192" s="580"/>
      <c r="J192" s="580"/>
      <c r="K192" s="580"/>
      <c r="L192" s="580"/>
      <c r="M192" s="586"/>
      <c r="N192" s="586"/>
      <c r="O192" s="578"/>
    </row>
    <row r="193" spans="2:19" s="534" customFormat="1" x14ac:dyDescent="0.2">
      <c r="B193" s="587"/>
      <c r="C193" s="587"/>
      <c r="D193" s="587"/>
      <c r="E193" s="587"/>
      <c r="F193" s="587"/>
      <c r="G193" s="587"/>
      <c r="H193" s="587"/>
      <c r="I193" s="587"/>
      <c r="J193" s="587"/>
      <c r="K193" s="587"/>
      <c r="L193" s="587"/>
      <c r="M193" s="587"/>
      <c r="N193" s="587"/>
      <c r="O193" s="542"/>
      <c r="P193" s="587"/>
      <c r="Q193" s="587"/>
      <c r="R193" s="587"/>
      <c r="S193" s="587"/>
    </row>
    <row r="194" spans="2:19" s="534" customFormat="1" ht="26.25" customHeight="1" x14ac:dyDescent="0.2">
      <c r="B194" s="732" t="s">
        <v>100</v>
      </c>
      <c r="C194" s="735" t="s">
        <v>1291</v>
      </c>
      <c r="D194" s="735"/>
      <c r="E194" s="735"/>
      <c r="F194" s="735"/>
      <c r="G194" s="735"/>
      <c r="H194" s="735"/>
      <c r="I194" s="735"/>
      <c r="J194" s="735"/>
      <c r="K194" s="735"/>
      <c r="L194" s="735"/>
      <c r="M194" s="735"/>
      <c r="N194" s="735"/>
      <c r="O194" s="735"/>
      <c r="P194" s="735"/>
      <c r="Q194" s="735"/>
      <c r="R194" s="735"/>
      <c r="S194" s="588"/>
    </row>
    <row r="195" spans="2:19" s="534" customFormat="1" ht="15" customHeight="1" x14ac:dyDescent="0.2">
      <c r="B195" s="733"/>
      <c r="C195" s="720" t="s">
        <v>1253</v>
      </c>
      <c r="D195" s="720" t="s">
        <v>1272</v>
      </c>
      <c r="E195" s="736" t="s">
        <v>1276</v>
      </c>
      <c r="F195" s="720" t="s">
        <v>1280</v>
      </c>
      <c r="G195" s="736" t="s">
        <v>1284</v>
      </c>
      <c r="H195" s="720" t="s">
        <v>1288</v>
      </c>
      <c r="I195" s="720" t="s">
        <v>1292</v>
      </c>
      <c r="J195" s="738" t="s">
        <v>1293</v>
      </c>
      <c r="K195" s="738" t="s">
        <v>1294</v>
      </c>
      <c r="L195" s="740" t="s">
        <v>1295</v>
      </c>
      <c r="M195" s="741"/>
      <c r="N195" s="741"/>
      <c r="O195" s="741"/>
      <c r="P195" s="741"/>
      <c r="Q195" s="741"/>
      <c r="R195" s="742"/>
      <c r="S195" s="719"/>
    </row>
    <row r="196" spans="2:19" s="534" customFormat="1" ht="27" customHeight="1" x14ac:dyDescent="0.2">
      <c r="B196" s="734"/>
      <c r="C196" s="720"/>
      <c r="D196" s="720"/>
      <c r="E196" s="737"/>
      <c r="F196" s="720"/>
      <c r="G196" s="737"/>
      <c r="H196" s="720"/>
      <c r="I196" s="720"/>
      <c r="J196" s="739"/>
      <c r="K196" s="739"/>
      <c r="L196" s="589" t="s">
        <v>259</v>
      </c>
      <c r="M196" s="589" t="s">
        <v>260</v>
      </c>
      <c r="N196" s="589" t="s">
        <v>261</v>
      </c>
      <c r="O196" s="589" t="s">
        <v>262</v>
      </c>
      <c r="P196" s="589" t="s">
        <v>1296</v>
      </c>
      <c r="Q196" s="589" t="s">
        <v>263</v>
      </c>
      <c r="R196" s="589" t="s">
        <v>1297</v>
      </c>
      <c r="S196" s="719"/>
    </row>
    <row r="197" spans="2:19" s="534" customFormat="1" ht="16.5" x14ac:dyDescent="0.2">
      <c r="B197" s="569" t="s">
        <v>1298</v>
      </c>
      <c r="C197" s="721">
        <f>C114</f>
        <v>269299294.44659972</v>
      </c>
      <c r="D197" s="721">
        <f>C128</f>
        <v>277378273.27999777</v>
      </c>
      <c r="E197" s="721">
        <f>C143</f>
        <v>285699621.47839773</v>
      </c>
      <c r="F197" s="721">
        <f>C158</f>
        <v>294270610.12274963</v>
      </c>
      <c r="G197" s="721">
        <f>C173</f>
        <v>303098728.42643213</v>
      </c>
      <c r="H197" s="721">
        <f>C188</f>
        <v>312191690.27922511</v>
      </c>
      <c r="I197" s="721">
        <f>SUM(C197:H197)</f>
        <v>1741938218.0334022</v>
      </c>
      <c r="J197" s="721">
        <f>D114+D128+D143+D158+D173+D188</f>
        <v>299991571</v>
      </c>
      <c r="K197" s="721">
        <f>I197-J197</f>
        <v>1441946647.0334022</v>
      </c>
      <c r="L197" s="743"/>
      <c r="M197" s="743"/>
      <c r="N197" s="743"/>
      <c r="O197" s="743"/>
      <c r="P197" s="743"/>
      <c r="Q197" s="743"/>
      <c r="R197" s="744"/>
      <c r="S197" s="727"/>
    </row>
    <row r="198" spans="2:19" s="534" customFormat="1" ht="33" x14ac:dyDescent="0.2">
      <c r="B198" s="569" t="s">
        <v>1299</v>
      </c>
      <c r="C198" s="722"/>
      <c r="D198" s="722"/>
      <c r="E198" s="722"/>
      <c r="F198" s="722"/>
      <c r="G198" s="722"/>
      <c r="H198" s="722"/>
      <c r="I198" s="722"/>
      <c r="J198" s="722"/>
      <c r="K198" s="722"/>
      <c r="L198" s="743"/>
      <c r="M198" s="743"/>
      <c r="N198" s="743"/>
      <c r="O198" s="743"/>
      <c r="P198" s="743"/>
      <c r="Q198" s="743"/>
      <c r="R198" s="744"/>
      <c r="S198" s="727"/>
    </row>
    <row r="199" spans="2:19" s="534" customFormat="1" ht="16.5" x14ac:dyDescent="0.2">
      <c r="B199" s="569" t="s">
        <v>1300</v>
      </c>
      <c r="C199" s="722"/>
      <c r="D199" s="722"/>
      <c r="E199" s="722"/>
      <c r="F199" s="722"/>
      <c r="G199" s="722"/>
      <c r="H199" s="722"/>
      <c r="I199" s="722"/>
      <c r="J199" s="722"/>
      <c r="K199" s="722"/>
      <c r="L199" s="743"/>
      <c r="M199" s="743"/>
      <c r="N199" s="743"/>
      <c r="O199" s="743"/>
      <c r="P199" s="743"/>
      <c r="Q199" s="743"/>
      <c r="R199" s="744"/>
      <c r="S199" s="727"/>
    </row>
    <row r="200" spans="2:19" s="534" customFormat="1" ht="33" x14ac:dyDescent="0.2">
      <c r="B200" s="569" t="s">
        <v>1301</v>
      </c>
      <c r="C200" s="723"/>
      <c r="D200" s="723"/>
      <c r="E200" s="723"/>
      <c r="F200" s="723"/>
      <c r="G200" s="723"/>
      <c r="H200" s="723"/>
      <c r="I200" s="723"/>
      <c r="J200" s="723"/>
      <c r="K200" s="723"/>
      <c r="L200" s="743"/>
      <c r="M200" s="743"/>
      <c r="N200" s="743"/>
      <c r="O200" s="743"/>
      <c r="P200" s="743"/>
      <c r="Q200" s="743"/>
      <c r="R200" s="744"/>
      <c r="S200" s="727"/>
    </row>
    <row r="201" spans="2:19" s="534" customFormat="1" ht="16.5" x14ac:dyDescent="0.2">
      <c r="B201" s="571" t="s">
        <v>267</v>
      </c>
      <c r="C201" s="571">
        <f t="shared" ref="C201:K201" si="13">SUM(C197:C200)</f>
        <v>269299294.44659972</v>
      </c>
      <c r="D201" s="571">
        <f t="shared" si="13"/>
        <v>277378273.27999777</v>
      </c>
      <c r="E201" s="571">
        <f t="shared" si="13"/>
        <v>285699621.47839773</v>
      </c>
      <c r="F201" s="571">
        <f t="shared" si="13"/>
        <v>294270610.12274963</v>
      </c>
      <c r="G201" s="571">
        <f t="shared" si="13"/>
        <v>303098728.42643213</v>
      </c>
      <c r="H201" s="571">
        <f t="shared" si="13"/>
        <v>312191690.27922511</v>
      </c>
      <c r="I201" s="571">
        <f t="shared" si="13"/>
        <v>1741938218.0334022</v>
      </c>
      <c r="J201" s="571">
        <f t="shared" si="13"/>
        <v>299991571</v>
      </c>
      <c r="K201" s="571">
        <f t="shared" si="13"/>
        <v>1441946647.0334022</v>
      </c>
      <c r="L201" s="572"/>
      <c r="M201" s="572"/>
      <c r="N201" s="572"/>
      <c r="O201" s="572"/>
      <c r="P201" s="572"/>
      <c r="Q201" s="572"/>
      <c r="R201" s="572"/>
      <c r="S201" s="573"/>
    </row>
    <row r="202" spans="2:19" s="534" customFormat="1" ht="16.5" x14ac:dyDescent="0.3">
      <c r="C202" s="562"/>
      <c r="D202" s="586">
        <v>941808560.23000002</v>
      </c>
      <c r="E202" s="586"/>
      <c r="I202" s="571" t="s">
        <v>129</v>
      </c>
      <c r="J202" s="590">
        <f>J201/I201</f>
        <v>0.17221711303784459</v>
      </c>
      <c r="K202" s="591">
        <f>K201/I201</f>
        <v>0.82778288696215541</v>
      </c>
      <c r="M202" s="576"/>
      <c r="N202" s="576"/>
      <c r="O202" s="577"/>
      <c r="R202" s="546"/>
      <c r="S202" s="546"/>
    </row>
    <row r="203" spans="2:19" s="534" customFormat="1" ht="16.5" x14ac:dyDescent="0.3">
      <c r="C203" s="562"/>
      <c r="D203" s="586">
        <v>-107794641.23000002</v>
      </c>
      <c r="E203" s="586"/>
      <c r="I203" s="579">
        <f>J202+K202</f>
        <v>1</v>
      </c>
      <c r="J203" s="585"/>
      <c r="K203" s="585"/>
      <c r="L203" s="580"/>
      <c r="M203" s="580"/>
      <c r="N203" s="580"/>
      <c r="O203" s="580"/>
      <c r="P203" s="580"/>
      <c r="Q203" s="578"/>
      <c r="R203" s="564"/>
      <c r="S203" s="564"/>
    </row>
    <row r="204" spans="2:19" s="534" customFormat="1" x14ac:dyDescent="0.2">
      <c r="B204" s="587"/>
      <c r="C204" s="587"/>
      <c r="D204" s="587"/>
      <c r="E204" s="587"/>
      <c r="F204" s="587"/>
      <c r="G204" s="587"/>
      <c r="H204" s="587"/>
      <c r="I204" s="587"/>
      <c r="J204" s="587"/>
      <c r="K204" s="587"/>
      <c r="L204" s="587"/>
      <c r="M204" s="587"/>
      <c r="N204" s="587"/>
      <c r="O204" s="542"/>
      <c r="P204" s="587"/>
      <c r="Q204" s="587"/>
      <c r="R204" s="587"/>
      <c r="S204" s="587"/>
    </row>
    <row r="205" spans="2:19" s="534" customFormat="1" x14ac:dyDescent="0.2">
      <c r="B205" s="587"/>
      <c r="C205" s="587"/>
      <c r="D205" s="587"/>
      <c r="E205" s="587"/>
      <c r="F205" s="587"/>
      <c r="G205" s="587"/>
      <c r="H205" s="587"/>
      <c r="I205" s="587"/>
      <c r="J205" s="587"/>
      <c r="K205" s="587"/>
      <c r="L205" s="587"/>
      <c r="M205" s="587"/>
      <c r="N205" s="587"/>
      <c r="O205" s="542"/>
      <c r="P205" s="587"/>
      <c r="Q205" s="587"/>
      <c r="R205" s="587"/>
      <c r="S205" s="587"/>
    </row>
    <row r="206" spans="2:19" s="534" customFormat="1" x14ac:dyDescent="0.2">
      <c r="B206" s="587"/>
      <c r="C206" s="587"/>
      <c r="D206" s="587"/>
      <c r="E206" s="587"/>
      <c r="F206" s="587"/>
      <c r="G206" s="587"/>
      <c r="H206" s="587"/>
      <c r="I206" s="587"/>
      <c r="J206" s="587"/>
      <c r="K206" s="587"/>
      <c r="L206" s="587"/>
      <c r="M206" s="587"/>
      <c r="N206" s="587"/>
      <c r="O206" s="542"/>
      <c r="P206" s="587"/>
      <c r="Q206" s="587"/>
      <c r="R206" s="587"/>
      <c r="S206" s="587"/>
    </row>
    <row r="207" spans="2:19" s="534" customFormat="1" x14ac:dyDescent="0.2">
      <c r="B207" s="587"/>
      <c r="C207" s="587"/>
      <c r="D207" s="587"/>
      <c r="E207" s="587"/>
      <c r="F207" s="587"/>
      <c r="G207" s="587"/>
      <c r="H207" s="587"/>
      <c r="I207" s="587"/>
      <c r="J207" s="587"/>
      <c r="K207" s="587"/>
      <c r="L207" s="587"/>
      <c r="M207" s="587"/>
      <c r="N207" s="587"/>
      <c r="O207" s="542"/>
      <c r="P207" s="587"/>
      <c r="Q207" s="587"/>
      <c r="R207" s="587"/>
      <c r="S207" s="587"/>
    </row>
    <row r="208" spans="2:19" s="534" customFormat="1" x14ac:dyDescent="0.2">
      <c r="B208" s="587"/>
      <c r="C208" s="587"/>
      <c r="D208" s="587"/>
      <c r="E208" s="587"/>
      <c r="F208" s="587"/>
      <c r="G208" s="587"/>
      <c r="H208" s="587"/>
      <c r="I208" s="587"/>
      <c r="J208" s="587"/>
      <c r="K208" s="587"/>
      <c r="L208" s="587"/>
      <c r="M208" s="587"/>
      <c r="N208" s="587"/>
      <c r="O208" s="542"/>
      <c r="P208" s="587"/>
      <c r="Q208" s="587"/>
      <c r="R208" s="587"/>
      <c r="S208" s="587"/>
    </row>
    <row r="209" spans="2:19" s="534" customFormat="1" x14ac:dyDescent="0.2">
      <c r="B209" s="587"/>
      <c r="C209" s="587"/>
      <c r="D209" s="587"/>
      <c r="E209" s="587"/>
      <c r="F209" s="587"/>
      <c r="G209" s="587"/>
      <c r="H209" s="587"/>
      <c r="I209" s="587"/>
      <c r="J209" s="587"/>
      <c r="K209" s="587"/>
      <c r="L209" s="587"/>
      <c r="M209" s="587"/>
      <c r="N209" s="587"/>
      <c r="O209" s="542"/>
      <c r="P209" s="587"/>
      <c r="Q209" s="587"/>
      <c r="R209" s="587"/>
      <c r="S209" s="587"/>
    </row>
    <row r="210" spans="2:19" s="534" customFormat="1" x14ac:dyDescent="0.2">
      <c r="B210" s="587"/>
      <c r="C210" s="587"/>
      <c r="D210" s="587"/>
      <c r="E210" s="587"/>
      <c r="F210" s="587"/>
      <c r="G210" s="587"/>
      <c r="H210" s="587"/>
      <c r="I210" s="587"/>
      <c r="J210" s="587"/>
      <c r="K210" s="587"/>
      <c r="L210" s="587"/>
      <c r="M210" s="587"/>
      <c r="N210" s="587"/>
      <c r="O210" s="542"/>
      <c r="P210" s="587"/>
      <c r="Q210" s="587"/>
      <c r="R210" s="587"/>
      <c r="S210" s="587"/>
    </row>
    <row r="211" spans="2:19" s="534" customFormat="1" x14ac:dyDescent="0.2">
      <c r="B211" s="587"/>
      <c r="C211" s="587"/>
      <c r="D211" s="587"/>
      <c r="E211" s="587"/>
      <c r="F211" s="587"/>
      <c r="G211" s="587"/>
      <c r="H211" s="587"/>
      <c r="I211" s="587"/>
      <c r="J211" s="587"/>
      <c r="K211" s="587"/>
      <c r="L211" s="587"/>
      <c r="M211" s="587"/>
      <c r="N211" s="587"/>
      <c r="O211" s="542"/>
      <c r="P211" s="587"/>
      <c r="Q211" s="587"/>
      <c r="R211" s="587"/>
      <c r="S211" s="587"/>
    </row>
    <row r="212" spans="2:19" s="534" customFormat="1" x14ac:dyDescent="0.2">
      <c r="B212" s="587"/>
      <c r="C212" s="587"/>
      <c r="D212" s="587"/>
      <c r="E212" s="587"/>
      <c r="F212" s="587"/>
      <c r="G212" s="587"/>
      <c r="H212" s="587"/>
      <c r="I212" s="587"/>
      <c r="J212" s="587"/>
      <c r="K212" s="587"/>
      <c r="L212" s="587"/>
      <c r="M212" s="587"/>
      <c r="N212" s="587"/>
      <c r="O212" s="542"/>
      <c r="P212" s="587"/>
      <c r="Q212" s="587"/>
      <c r="R212" s="587"/>
      <c r="S212" s="587"/>
    </row>
    <row r="213" spans="2:19" s="534" customFormat="1" x14ac:dyDescent="0.2">
      <c r="B213" s="587"/>
      <c r="C213" s="587"/>
      <c r="D213" s="587"/>
      <c r="E213" s="587"/>
      <c r="F213" s="587"/>
      <c r="G213" s="587"/>
      <c r="H213" s="587"/>
      <c r="I213" s="587"/>
      <c r="J213" s="587"/>
      <c r="K213" s="587"/>
      <c r="L213" s="587"/>
      <c r="M213" s="587"/>
      <c r="N213" s="587"/>
      <c r="O213" s="542"/>
      <c r="P213" s="587"/>
      <c r="Q213" s="587"/>
      <c r="R213" s="587"/>
      <c r="S213" s="587"/>
    </row>
    <row r="214" spans="2:19" s="534" customFormat="1" x14ac:dyDescent="0.2">
      <c r="B214" s="587"/>
      <c r="C214" s="587"/>
      <c r="D214" s="587"/>
      <c r="E214" s="587"/>
      <c r="F214" s="587"/>
      <c r="G214" s="587"/>
      <c r="H214" s="587"/>
      <c r="I214" s="587"/>
      <c r="J214" s="587"/>
      <c r="K214" s="587"/>
      <c r="L214" s="587"/>
      <c r="M214" s="587"/>
      <c r="N214" s="587"/>
      <c r="O214" s="542"/>
      <c r="P214" s="587"/>
      <c r="Q214" s="587"/>
      <c r="R214" s="587"/>
      <c r="S214" s="587"/>
    </row>
    <row r="215" spans="2:19" s="534" customFormat="1" x14ac:dyDescent="0.2">
      <c r="B215" s="587"/>
      <c r="C215" s="587"/>
      <c r="D215" s="587"/>
      <c r="E215" s="587"/>
      <c r="F215" s="587"/>
      <c r="G215" s="587"/>
      <c r="H215" s="587"/>
      <c r="I215" s="587"/>
      <c r="J215" s="587"/>
      <c r="K215" s="587"/>
      <c r="L215" s="587"/>
      <c r="M215" s="587"/>
      <c r="N215" s="587"/>
      <c r="O215" s="542"/>
      <c r="P215" s="587"/>
      <c r="Q215" s="587"/>
      <c r="R215" s="587"/>
      <c r="S215" s="587"/>
    </row>
    <row r="216" spans="2:19" s="534" customFormat="1" x14ac:dyDescent="0.2">
      <c r="B216" s="587"/>
      <c r="C216" s="587"/>
      <c r="D216" s="587"/>
      <c r="E216" s="587"/>
      <c r="F216" s="587"/>
      <c r="G216" s="587"/>
      <c r="H216" s="587"/>
      <c r="I216" s="587"/>
      <c r="J216" s="587"/>
      <c r="K216" s="587"/>
      <c r="L216" s="587"/>
      <c r="M216" s="587"/>
      <c r="N216" s="587"/>
      <c r="O216" s="542"/>
      <c r="P216" s="587"/>
      <c r="Q216" s="587"/>
      <c r="R216" s="587"/>
      <c r="S216" s="587"/>
    </row>
    <row r="217" spans="2:19" s="534" customFormat="1" x14ac:dyDescent="0.2">
      <c r="B217" s="587"/>
      <c r="C217" s="587"/>
      <c r="D217" s="587"/>
      <c r="E217" s="587"/>
      <c r="F217" s="587"/>
      <c r="G217" s="587"/>
      <c r="H217" s="587"/>
      <c r="I217" s="587"/>
      <c r="J217" s="587"/>
      <c r="K217" s="587"/>
      <c r="L217" s="587"/>
      <c r="M217" s="587"/>
      <c r="N217" s="587"/>
      <c r="O217" s="542"/>
      <c r="P217" s="587"/>
      <c r="Q217" s="587"/>
      <c r="R217" s="587"/>
      <c r="S217" s="587"/>
    </row>
    <row r="218" spans="2:19" s="534" customFormat="1" x14ac:dyDescent="0.2">
      <c r="B218" s="587"/>
      <c r="C218" s="587"/>
      <c r="D218" s="587"/>
      <c r="E218" s="587"/>
      <c r="F218" s="587"/>
      <c r="G218" s="587"/>
      <c r="H218" s="587"/>
      <c r="I218" s="587"/>
      <c r="J218" s="587"/>
      <c r="K218" s="587"/>
      <c r="L218" s="587"/>
      <c r="M218" s="587"/>
      <c r="N218" s="587"/>
      <c r="O218" s="542"/>
      <c r="P218" s="587"/>
      <c r="Q218" s="587"/>
      <c r="R218" s="587"/>
      <c r="S218" s="587"/>
    </row>
    <row r="219" spans="2:19" s="534" customFormat="1" x14ac:dyDescent="0.2">
      <c r="B219" s="587"/>
      <c r="C219" s="587"/>
      <c r="D219" s="587"/>
      <c r="E219" s="587"/>
      <c r="F219" s="587"/>
      <c r="G219" s="587"/>
      <c r="H219" s="587"/>
      <c r="I219" s="587"/>
      <c r="J219" s="587"/>
      <c r="K219" s="587"/>
      <c r="L219" s="587"/>
      <c r="M219" s="587"/>
      <c r="N219" s="587"/>
      <c r="O219" s="542"/>
      <c r="P219" s="587"/>
      <c r="Q219" s="587"/>
      <c r="R219" s="587"/>
      <c r="S219" s="587"/>
    </row>
    <row r="220" spans="2:19" s="534" customFormat="1" x14ac:dyDescent="0.2">
      <c r="B220" s="587"/>
      <c r="C220" s="587"/>
      <c r="D220" s="587"/>
      <c r="E220" s="587"/>
      <c r="F220" s="587"/>
      <c r="G220" s="587"/>
      <c r="H220" s="587"/>
      <c r="I220" s="587"/>
      <c r="J220" s="587"/>
      <c r="K220" s="587"/>
      <c r="L220" s="587"/>
      <c r="M220" s="587"/>
      <c r="N220" s="587"/>
      <c r="O220" s="542"/>
      <c r="P220" s="587"/>
      <c r="Q220" s="587"/>
      <c r="R220" s="587"/>
      <c r="S220" s="587"/>
    </row>
    <row r="221" spans="2:19" s="534" customFormat="1" x14ac:dyDescent="0.2">
      <c r="B221" s="587"/>
      <c r="C221" s="587"/>
      <c r="D221" s="587"/>
      <c r="E221" s="587"/>
      <c r="F221" s="587"/>
      <c r="G221" s="587"/>
      <c r="H221" s="587"/>
      <c r="I221" s="587"/>
      <c r="J221" s="587"/>
      <c r="K221" s="587"/>
      <c r="L221" s="587"/>
      <c r="M221" s="587"/>
      <c r="N221" s="587"/>
      <c r="O221" s="542"/>
      <c r="P221" s="587"/>
      <c r="Q221" s="587"/>
      <c r="R221" s="587"/>
      <c r="S221" s="587"/>
    </row>
    <row r="222" spans="2:19" s="534" customFormat="1" x14ac:dyDescent="0.2">
      <c r="B222" s="587"/>
      <c r="C222" s="587"/>
      <c r="D222" s="587"/>
      <c r="E222" s="587"/>
      <c r="F222" s="587"/>
      <c r="G222" s="587"/>
      <c r="H222" s="587"/>
      <c r="I222" s="587"/>
      <c r="J222" s="587"/>
      <c r="K222" s="587"/>
      <c r="L222" s="587"/>
      <c r="M222" s="587"/>
      <c r="N222" s="587"/>
      <c r="O222" s="542"/>
      <c r="P222" s="587"/>
      <c r="Q222" s="587"/>
      <c r="R222" s="587"/>
      <c r="S222" s="587"/>
    </row>
    <row r="223" spans="2:19" s="534" customFormat="1" x14ac:dyDescent="0.2">
      <c r="B223" s="587"/>
      <c r="C223" s="587"/>
      <c r="D223" s="587"/>
      <c r="E223" s="587"/>
      <c r="F223" s="587"/>
      <c r="G223" s="587"/>
      <c r="H223" s="587"/>
      <c r="I223" s="587"/>
      <c r="J223" s="587"/>
      <c r="K223" s="587"/>
      <c r="L223" s="587"/>
      <c r="M223" s="587"/>
      <c r="N223" s="587"/>
      <c r="O223" s="542"/>
      <c r="P223" s="587"/>
      <c r="Q223" s="587"/>
      <c r="R223" s="587"/>
      <c r="S223" s="587"/>
    </row>
    <row r="224" spans="2:19" s="534" customFormat="1" x14ac:dyDescent="0.2">
      <c r="B224" s="587"/>
      <c r="C224" s="587"/>
      <c r="D224" s="587"/>
      <c r="E224" s="587"/>
      <c r="F224" s="587"/>
      <c r="G224" s="587"/>
      <c r="H224" s="587"/>
      <c r="I224" s="587"/>
      <c r="J224" s="587"/>
      <c r="K224" s="587"/>
      <c r="L224" s="587"/>
      <c r="M224" s="587"/>
      <c r="N224" s="587"/>
      <c r="O224" s="542"/>
      <c r="P224" s="587"/>
      <c r="Q224" s="587"/>
      <c r="R224" s="587"/>
      <c r="S224" s="587"/>
    </row>
    <row r="225" spans="2:19" s="534" customFormat="1" x14ac:dyDescent="0.2">
      <c r="B225" s="587"/>
      <c r="C225" s="587"/>
      <c r="D225" s="587"/>
      <c r="E225" s="587"/>
      <c r="F225" s="587"/>
      <c r="G225" s="587"/>
      <c r="H225" s="587"/>
      <c r="I225" s="587"/>
      <c r="J225" s="587"/>
      <c r="K225" s="587"/>
      <c r="L225" s="587"/>
      <c r="M225" s="587"/>
      <c r="N225" s="587"/>
      <c r="O225" s="542"/>
      <c r="P225" s="587"/>
      <c r="Q225" s="587"/>
      <c r="R225" s="587"/>
      <c r="S225" s="587"/>
    </row>
    <row r="226" spans="2:19" s="534" customFormat="1" x14ac:dyDescent="0.2">
      <c r="B226" s="587"/>
      <c r="C226" s="587"/>
      <c r="D226" s="587"/>
      <c r="E226" s="587"/>
      <c r="F226" s="587"/>
      <c r="G226" s="587"/>
      <c r="H226" s="587"/>
      <c r="I226" s="587"/>
      <c r="J226" s="587"/>
      <c r="K226" s="587"/>
      <c r="L226" s="587"/>
      <c r="M226" s="587"/>
      <c r="N226" s="587"/>
      <c r="O226" s="542"/>
      <c r="P226" s="587"/>
      <c r="Q226" s="587"/>
      <c r="R226" s="587"/>
      <c r="S226" s="587"/>
    </row>
    <row r="227" spans="2:19" s="534" customFormat="1" x14ac:dyDescent="0.2">
      <c r="B227" s="587"/>
      <c r="C227" s="587"/>
      <c r="D227" s="587"/>
      <c r="E227" s="587"/>
      <c r="F227" s="587"/>
      <c r="G227" s="587"/>
      <c r="H227" s="587"/>
      <c r="I227" s="587"/>
      <c r="J227" s="587"/>
      <c r="K227" s="587"/>
      <c r="L227" s="587"/>
      <c r="M227" s="587"/>
      <c r="N227" s="587"/>
      <c r="O227" s="542"/>
      <c r="P227" s="587"/>
      <c r="Q227" s="587"/>
      <c r="R227" s="587"/>
      <c r="S227" s="587"/>
    </row>
    <row r="228" spans="2:19" s="534" customFormat="1" x14ac:dyDescent="0.2">
      <c r="B228" s="587"/>
      <c r="C228" s="587"/>
      <c r="D228" s="587"/>
      <c r="E228" s="587"/>
      <c r="F228" s="587"/>
      <c r="G228" s="587"/>
      <c r="H228" s="587"/>
      <c r="I228" s="587"/>
      <c r="J228" s="587"/>
      <c r="K228" s="587"/>
      <c r="L228" s="587"/>
      <c r="M228" s="587"/>
      <c r="N228" s="587"/>
      <c r="O228" s="542"/>
      <c r="P228" s="587"/>
      <c r="Q228" s="587"/>
      <c r="R228" s="587"/>
      <c r="S228" s="587"/>
    </row>
    <row r="229" spans="2:19" s="534" customFormat="1" x14ac:dyDescent="0.2">
      <c r="B229" s="587"/>
      <c r="C229" s="587"/>
      <c r="D229" s="587"/>
      <c r="E229" s="587"/>
      <c r="F229" s="587"/>
      <c r="G229" s="587"/>
      <c r="H229" s="587"/>
      <c r="I229" s="587"/>
      <c r="J229" s="587"/>
      <c r="K229" s="587"/>
      <c r="L229" s="587"/>
      <c r="M229" s="587"/>
      <c r="N229" s="587"/>
      <c r="O229" s="542"/>
      <c r="P229" s="587"/>
      <c r="Q229" s="587"/>
      <c r="R229" s="587"/>
      <c r="S229" s="587"/>
    </row>
    <row r="230" spans="2:19" s="534" customFormat="1" x14ac:dyDescent="0.2">
      <c r="B230" s="587"/>
      <c r="C230" s="587"/>
      <c r="D230" s="587"/>
      <c r="E230" s="587"/>
      <c r="F230" s="587"/>
      <c r="G230" s="587"/>
      <c r="H230" s="587"/>
      <c r="I230" s="587"/>
      <c r="J230" s="587"/>
      <c r="K230" s="587"/>
      <c r="L230" s="587"/>
      <c r="M230" s="587"/>
      <c r="N230" s="587"/>
      <c r="O230" s="542"/>
      <c r="P230" s="587"/>
      <c r="Q230" s="587"/>
      <c r="R230" s="587"/>
      <c r="S230" s="587"/>
    </row>
    <row r="231" spans="2:19" s="534" customFormat="1" x14ac:dyDescent="0.2">
      <c r="B231" s="587"/>
      <c r="C231" s="587"/>
      <c r="D231" s="587"/>
      <c r="E231" s="587"/>
      <c r="F231" s="587"/>
      <c r="G231" s="587"/>
      <c r="H231" s="587"/>
      <c r="I231" s="587"/>
      <c r="J231" s="587"/>
      <c r="K231" s="587"/>
      <c r="L231" s="587"/>
      <c r="M231" s="587"/>
      <c r="N231" s="587"/>
      <c r="O231" s="542"/>
      <c r="P231" s="587"/>
      <c r="Q231" s="587"/>
      <c r="R231" s="587"/>
      <c r="S231" s="587"/>
    </row>
    <row r="232" spans="2:19" s="534" customFormat="1" x14ac:dyDescent="0.2">
      <c r="B232" s="587"/>
      <c r="C232" s="587"/>
      <c r="D232" s="587"/>
      <c r="E232" s="587"/>
      <c r="F232" s="587"/>
      <c r="G232" s="587"/>
      <c r="H232" s="587"/>
      <c r="I232" s="587"/>
      <c r="J232" s="587"/>
      <c r="K232" s="587"/>
      <c r="L232" s="587"/>
      <c r="M232" s="587"/>
      <c r="N232" s="587"/>
      <c r="O232" s="542"/>
      <c r="P232" s="587"/>
      <c r="Q232" s="587"/>
      <c r="R232" s="587"/>
      <c r="S232" s="587"/>
    </row>
    <row r="233" spans="2:19" s="534" customFormat="1" x14ac:dyDescent="0.2">
      <c r="B233" s="587"/>
      <c r="C233" s="587"/>
      <c r="D233" s="587"/>
      <c r="E233" s="587"/>
      <c r="F233" s="587"/>
      <c r="G233" s="587"/>
      <c r="H233" s="587"/>
      <c r="I233" s="587"/>
      <c r="J233" s="587"/>
      <c r="K233" s="587"/>
      <c r="L233" s="587"/>
      <c r="M233" s="587"/>
      <c r="N233" s="587"/>
      <c r="O233" s="542"/>
      <c r="P233" s="587"/>
      <c r="Q233" s="587"/>
      <c r="R233" s="587"/>
      <c r="S233" s="587"/>
    </row>
    <row r="234" spans="2:19" s="534" customFormat="1" x14ac:dyDescent="0.2">
      <c r="B234" s="587"/>
      <c r="C234" s="587"/>
      <c r="D234" s="587"/>
      <c r="E234" s="587"/>
      <c r="F234" s="587"/>
      <c r="G234" s="587"/>
      <c r="H234" s="587"/>
      <c r="I234" s="587"/>
      <c r="J234" s="587"/>
      <c r="K234" s="587"/>
      <c r="L234" s="587"/>
      <c r="M234" s="587"/>
      <c r="N234" s="587"/>
      <c r="O234" s="542"/>
      <c r="P234" s="587"/>
      <c r="Q234" s="587"/>
      <c r="R234" s="587"/>
      <c r="S234" s="587"/>
    </row>
    <row r="235" spans="2:19" s="534" customFormat="1" x14ac:dyDescent="0.2">
      <c r="B235" s="587"/>
      <c r="C235" s="587"/>
      <c r="D235" s="587"/>
      <c r="E235" s="587"/>
      <c r="F235" s="587"/>
      <c r="G235" s="587"/>
      <c r="H235" s="587"/>
      <c r="I235" s="587"/>
      <c r="J235" s="587"/>
      <c r="K235" s="587"/>
      <c r="L235" s="587"/>
      <c r="M235" s="587"/>
      <c r="N235" s="587"/>
      <c r="O235" s="542"/>
      <c r="P235" s="587"/>
      <c r="Q235" s="587"/>
      <c r="R235" s="587"/>
      <c r="S235" s="587"/>
    </row>
    <row r="236" spans="2:19" s="534" customFormat="1" x14ac:dyDescent="0.2">
      <c r="B236" s="587"/>
      <c r="C236" s="587"/>
      <c r="D236" s="587"/>
      <c r="E236" s="587"/>
      <c r="F236" s="587"/>
      <c r="G236" s="587"/>
      <c r="H236" s="587"/>
      <c r="I236" s="587"/>
      <c r="J236" s="587"/>
      <c r="K236" s="587"/>
      <c r="L236" s="587"/>
      <c r="M236" s="587"/>
      <c r="N236" s="587"/>
      <c r="O236" s="542"/>
      <c r="P236" s="587"/>
      <c r="Q236" s="587"/>
      <c r="R236" s="587"/>
      <c r="S236" s="587"/>
    </row>
    <row r="237" spans="2:19" s="534" customFormat="1" x14ac:dyDescent="0.2">
      <c r="B237" s="587"/>
      <c r="C237" s="587"/>
      <c r="D237" s="587"/>
      <c r="E237" s="587"/>
      <c r="F237" s="587"/>
      <c r="G237" s="587"/>
      <c r="H237" s="587"/>
      <c r="I237" s="587"/>
      <c r="J237" s="587"/>
      <c r="K237" s="587"/>
      <c r="L237" s="587"/>
      <c r="M237" s="587"/>
      <c r="N237" s="587"/>
      <c r="O237" s="542"/>
      <c r="P237" s="587"/>
      <c r="Q237" s="587"/>
      <c r="R237" s="587"/>
      <c r="S237" s="587"/>
    </row>
    <row r="238" spans="2:19" s="534" customFormat="1" x14ac:dyDescent="0.2">
      <c r="B238" s="587"/>
      <c r="C238" s="587"/>
      <c r="D238" s="587"/>
      <c r="E238" s="587"/>
      <c r="F238" s="587"/>
      <c r="G238" s="587"/>
      <c r="H238" s="587"/>
      <c r="I238" s="587"/>
      <c r="J238" s="587"/>
      <c r="K238" s="587"/>
      <c r="L238" s="587"/>
      <c r="M238" s="587"/>
      <c r="N238" s="587"/>
      <c r="O238" s="542"/>
      <c r="P238" s="587"/>
      <c r="Q238" s="587"/>
      <c r="R238" s="587"/>
      <c r="S238" s="587"/>
    </row>
    <row r="239" spans="2:19" s="534" customFormat="1" x14ac:dyDescent="0.2">
      <c r="B239" s="587"/>
      <c r="C239" s="587"/>
      <c r="D239" s="587"/>
      <c r="E239" s="587"/>
      <c r="F239" s="587"/>
      <c r="G239" s="587"/>
      <c r="H239" s="587"/>
      <c r="I239" s="587"/>
      <c r="J239" s="587"/>
      <c r="K239" s="587"/>
      <c r="L239" s="587"/>
      <c r="M239" s="587"/>
      <c r="N239" s="587"/>
      <c r="O239" s="542"/>
      <c r="P239" s="587"/>
      <c r="Q239" s="587"/>
      <c r="R239" s="587"/>
      <c r="S239" s="587"/>
    </row>
    <row r="240" spans="2:19" s="534" customFormat="1" x14ac:dyDescent="0.2">
      <c r="B240" s="587"/>
      <c r="C240" s="587"/>
      <c r="D240" s="587"/>
      <c r="E240" s="587"/>
      <c r="F240" s="587"/>
      <c r="G240" s="587"/>
      <c r="H240" s="587"/>
      <c r="I240" s="587"/>
      <c r="J240" s="587"/>
      <c r="K240" s="587"/>
      <c r="L240" s="587"/>
      <c r="M240" s="587"/>
      <c r="N240" s="587"/>
      <c r="O240" s="542"/>
      <c r="P240" s="587"/>
      <c r="Q240" s="587"/>
      <c r="R240" s="587"/>
      <c r="S240" s="587"/>
    </row>
    <row r="241" spans="2:19" s="534" customFormat="1" x14ac:dyDescent="0.2">
      <c r="B241" s="592"/>
      <c r="C241" s="592"/>
      <c r="D241" s="592"/>
      <c r="E241" s="592"/>
      <c r="F241" s="592"/>
      <c r="G241" s="592"/>
      <c r="H241" s="592"/>
      <c r="I241" s="592"/>
      <c r="J241" s="592"/>
      <c r="K241" s="592"/>
      <c r="L241" s="592"/>
      <c r="M241" s="592"/>
      <c r="N241" s="592"/>
      <c r="O241" s="542"/>
      <c r="P241" s="592"/>
      <c r="Q241" s="592"/>
      <c r="R241" s="592"/>
      <c r="S241" s="592"/>
    </row>
    <row r="242" spans="2:19" s="534" customFormat="1" x14ac:dyDescent="0.2">
      <c r="B242" s="592"/>
      <c r="C242" s="592"/>
      <c r="D242" s="592"/>
      <c r="E242" s="592"/>
      <c r="F242" s="592"/>
      <c r="G242" s="592"/>
      <c r="H242" s="592"/>
      <c r="I242" s="592"/>
      <c r="J242" s="592"/>
      <c r="K242" s="592"/>
      <c r="L242" s="592"/>
      <c r="M242" s="592"/>
      <c r="N242" s="592"/>
      <c r="O242" s="542"/>
      <c r="P242" s="592"/>
      <c r="Q242" s="592"/>
      <c r="R242" s="592"/>
      <c r="S242" s="592"/>
    </row>
    <row r="243" spans="2:19" s="534" customFormat="1" x14ac:dyDescent="0.2">
      <c r="B243" s="592"/>
      <c r="C243" s="592"/>
      <c r="D243" s="592"/>
      <c r="E243" s="592"/>
      <c r="F243" s="592"/>
      <c r="G243" s="592"/>
      <c r="H243" s="592"/>
      <c r="I243" s="592"/>
      <c r="J243" s="592"/>
      <c r="K243" s="592"/>
      <c r="L243" s="592"/>
      <c r="M243" s="592"/>
      <c r="N243" s="592"/>
      <c r="O243" s="542"/>
      <c r="P243" s="592"/>
      <c r="Q243" s="592"/>
      <c r="R243" s="592"/>
      <c r="S243" s="592"/>
    </row>
    <row r="244" spans="2:19" s="534" customFormat="1" x14ac:dyDescent="0.2">
      <c r="B244" s="592"/>
      <c r="C244" s="592"/>
      <c r="D244" s="592"/>
      <c r="E244" s="592"/>
      <c r="F244" s="592"/>
      <c r="G244" s="592"/>
      <c r="H244" s="592"/>
      <c r="I244" s="592"/>
      <c r="J244" s="592"/>
      <c r="K244" s="592"/>
      <c r="L244" s="592"/>
      <c r="M244" s="592"/>
      <c r="N244" s="592"/>
      <c r="O244" s="542"/>
      <c r="P244" s="592"/>
      <c r="Q244" s="592"/>
      <c r="R244" s="592"/>
      <c r="S244" s="592"/>
    </row>
    <row r="245" spans="2:19" s="534" customFormat="1" x14ac:dyDescent="0.2">
      <c r="B245" s="592"/>
      <c r="C245" s="592"/>
      <c r="D245" s="592"/>
      <c r="E245" s="592"/>
      <c r="F245" s="592"/>
      <c r="G245" s="592"/>
      <c r="H245" s="592"/>
      <c r="I245" s="592"/>
      <c r="J245" s="592"/>
      <c r="K245" s="592"/>
      <c r="L245" s="592"/>
      <c r="M245" s="592"/>
      <c r="N245" s="592"/>
      <c r="O245" s="542"/>
      <c r="P245" s="592"/>
      <c r="Q245" s="592"/>
      <c r="R245" s="592"/>
      <c r="S245" s="592"/>
    </row>
    <row r="246" spans="2:19" s="534" customFormat="1" x14ac:dyDescent="0.2">
      <c r="B246" s="592"/>
      <c r="C246" s="592"/>
      <c r="D246" s="592"/>
      <c r="E246" s="592"/>
      <c r="F246" s="592"/>
      <c r="G246" s="592"/>
      <c r="H246" s="592"/>
      <c r="I246" s="592"/>
      <c r="J246" s="592"/>
      <c r="K246" s="592"/>
      <c r="L246" s="592"/>
      <c r="M246" s="592"/>
      <c r="N246" s="592"/>
      <c r="O246" s="542"/>
      <c r="P246" s="592"/>
      <c r="Q246" s="592"/>
      <c r="R246" s="592"/>
      <c r="S246" s="592"/>
    </row>
    <row r="247" spans="2:19" s="534" customFormat="1" x14ac:dyDescent="0.2">
      <c r="B247" s="592"/>
      <c r="C247" s="592"/>
      <c r="D247" s="592"/>
      <c r="E247" s="592"/>
      <c r="F247" s="592"/>
      <c r="G247" s="592"/>
      <c r="H247" s="592"/>
      <c r="I247" s="592"/>
      <c r="J247" s="592"/>
      <c r="K247" s="592"/>
      <c r="L247" s="592"/>
      <c r="M247" s="592"/>
      <c r="N247" s="592"/>
      <c r="O247" s="542"/>
      <c r="P247" s="592"/>
      <c r="Q247" s="592"/>
      <c r="R247" s="592"/>
      <c r="S247" s="592"/>
    </row>
    <row r="248" spans="2:19" s="534" customFormat="1" x14ac:dyDescent="0.2">
      <c r="B248" s="592"/>
      <c r="C248" s="592"/>
      <c r="D248" s="592"/>
      <c r="E248" s="592"/>
      <c r="F248" s="592"/>
      <c r="G248" s="592"/>
      <c r="H248" s="592"/>
      <c r="I248" s="592"/>
      <c r="J248" s="592"/>
      <c r="K248" s="592"/>
      <c r="L248" s="592"/>
      <c r="M248" s="592"/>
      <c r="N248" s="592"/>
      <c r="O248" s="542"/>
      <c r="P248" s="592"/>
      <c r="Q248" s="592"/>
      <c r="R248" s="592"/>
      <c r="S248" s="592"/>
    </row>
    <row r="249" spans="2:19" s="534" customFormat="1" x14ac:dyDescent="0.2">
      <c r="B249" s="592"/>
      <c r="C249" s="592"/>
      <c r="D249" s="592"/>
      <c r="E249" s="592"/>
      <c r="F249" s="592"/>
      <c r="G249" s="592"/>
      <c r="H249" s="592"/>
      <c r="I249" s="592"/>
      <c r="J249" s="592"/>
      <c r="K249" s="592"/>
      <c r="L249" s="592"/>
      <c r="M249" s="592"/>
      <c r="N249" s="592"/>
      <c r="O249" s="542"/>
      <c r="P249" s="592"/>
      <c r="Q249" s="592"/>
      <c r="R249" s="592"/>
      <c r="S249" s="592"/>
    </row>
    <row r="250" spans="2:19" s="534" customFormat="1" x14ac:dyDescent="0.2">
      <c r="B250" s="592"/>
      <c r="C250" s="592"/>
      <c r="D250" s="592"/>
      <c r="E250" s="592"/>
      <c r="F250" s="592"/>
      <c r="G250" s="592"/>
      <c r="H250" s="592"/>
      <c r="I250" s="592"/>
      <c r="J250" s="592"/>
      <c r="K250" s="592"/>
      <c r="L250" s="592"/>
      <c r="M250" s="592"/>
      <c r="N250" s="592"/>
      <c r="O250" s="542"/>
      <c r="P250" s="592"/>
      <c r="Q250" s="592"/>
      <c r="R250" s="592"/>
      <c r="S250" s="592"/>
    </row>
    <row r="251" spans="2:19" s="534" customFormat="1" x14ac:dyDescent="0.2">
      <c r="B251" s="592"/>
      <c r="C251" s="592"/>
      <c r="D251" s="592"/>
      <c r="E251" s="592"/>
      <c r="F251" s="592"/>
      <c r="G251" s="592"/>
      <c r="H251" s="592"/>
      <c r="I251" s="592"/>
      <c r="J251" s="592"/>
      <c r="K251" s="592"/>
      <c r="L251" s="592"/>
      <c r="M251" s="592"/>
      <c r="N251" s="592"/>
      <c r="O251" s="542"/>
      <c r="P251" s="592"/>
      <c r="Q251" s="592"/>
      <c r="R251" s="592"/>
      <c r="S251" s="592"/>
    </row>
    <row r="252" spans="2:19" s="534" customFormat="1" x14ac:dyDescent="0.2">
      <c r="B252" s="592"/>
      <c r="C252" s="592"/>
      <c r="D252" s="592"/>
      <c r="E252" s="592"/>
      <c r="F252" s="592"/>
      <c r="G252" s="592"/>
      <c r="H252" s="592"/>
      <c r="I252" s="592"/>
      <c r="J252" s="592"/>
      <c r="K252" s="592"/>
      <c r="L252" s="592"/>
      <c r="M252" s="592"/>
      <c r="N252" s="592"/>
      <c r="O252" s="542"/>
      <c r="P252" s="592"/>
      <c r="Q252" s="592"/>
      <c r="R252" s="592"/>
      <c r="S252" s="592"/>
    </row>
    <row r="253" spans="2:19" s="534" customFormat="1" x14ac:dyDescent="0.2">
      <c r="B253" s="592"/>
      <c r="C253" s="592"/>
      <c r="D253" s="592"/>
      <c r="E253" s="592"/>
      <c r="F253" s="592"/>
      <c r="G253" s="592"/>
      <c r="H253" s="592"/>
      <c r="I253" s="592"/>
      <c r="J253" s="592"/>
      <c r="K253" s="592"/>
      <c r="L253" s="592"/>
      <c r="M253" s="592"/>
      <c r="N253" s="592"/>
      <c r="O253" s="542"/>
      <c r="P253" s="592"/>
      <c r="Q253" s="592"/>
      <c r="R253" s="592"/>
      <c r="S253" s="592"/>
    </row>
    <row r="254" spans="2:19" s="534" customFormat="1" x14ac:dyDescent="0.2">
      <c r="B254" s="592"/>
      <c r="C254" s="592"/>
      <c r="D254" s="592"/>
      <c r="E254" s="592"/>
      <c r="F254" s="592"/>
      <c r="G254" s="592"/>
      <c r="H254" s="592"/>
      <c r="I254" s="592"/>
      <c r="J254" s="592"/>
      <c r="K254" s="592"/>
      <c r="L254" s="592"/>
      <c r="M254" s="592"/>
      <c r="N254" s="592"/>
      <c r="O254" s="542"/>
      <c r="P254" s="592"/>
      <c r="Q254" s="592"/>
      <c r="R254" s="592"/>
      <c r="S254" s="592"/>
    </row>
    <row r="255" spans="2:19" s="534" customFormat="1" x14ac:dyDescent="0.2">
      <c r="B255" s="592"/>
      <c r="C255" s="592"/>
      <c r="D255" s="592"/>
      <c r="E255" s="592"/>
      <c r="F255" s="592"/>
      <c r="G255" s="592"/>
      <c r="H255" s="592"/>
      <c r="I255" s="592"/>
      <c r="J255" s="592"/>
      <c r="K255" s="592"/>
      <c r="L255" s="592"/>
      <c r="M255" s="592"/>
      <c r="N255" s="592"/>
      <c r="O255" s="542"/>
      <c r="P255" s="592"/>
      <c r="Q255" s="592"/>
      <c r="R255" s="592"/>
      <c r="S255" s="592"/>
    </row>
    <row r="256" spans="2:19" s="534" customFormat="1" x14ac:dyDescent="0.2">
      <c r="B256" s="592"/>
      <c r="C256" s="592"/>
      <c r="D256" s="592"/>
      <c r="E256" s="592"/>
      <c r="F256" s="592"/>
      <c r="G256" s="592"/>
      <c r="H256" s="592"/>
      <c r="I256" s="592"/>
      <c r="J256" s="592"/>
      <c r="K256" s="592"/>
      <c r="L256" s="592"/>
      <c r="M256" s="592"/>
      <c r="N256" s="592"/>
      <c r="O256" s="542"/>
      <c r="P256" s="592"/>
      <c r="Q256" s="592"/>
      <c r="R256" s="592"/>
      <c r="S256" s="592"/>
    </row>
    <row r="257" spans="2:19" s="534" customFormat="1" x14ac:dyDescent="0.2">
      <c r="B257" s="592"/>
      <c r="C257" s="592"/>
      <c r="D257" s="592"/>
      <c r="E257" s="592"/>
      <c r="F257" s="592"/>
      <c r="G257" s="592"/>
      <c r="H257" s="592"/>
      <c r="I257" s="592"/>
      <c r="J257" s="592"/>
      <c r="K257" s="592"/>
      <c r="L257" s="592"/>
      <c r="M257" s="592"/>
      <c r="N257" s="592"/>
      <c r="O257" s="542"/>
      <c r="P257" s="592"/>
      <c r="Q257" s="592"/>
      <c r="R257" s="592"/>
      <c r="S257" s="592"/>
    </row>
    <row r="258" spans="2:19" s="534" customFormat="1" x14ac:dyDescent="0.2">
      <c r="B258" s="592"/>
      <c r="C258" s="592"/>
      <c r="D258" s="592"/>
      <c r="E258" s="592"/>
      <c r="F258" s="592"/>
      <c r="G258" s="592"/>
      <c r="H258" s="592"/>
      <c r="I258" s="592"/>
      <c r="J258" s="592"/>
      <c r="K258" s="592"/>
      <c r="L258" s="592"/>
      <c r="M258" s="592"/>
      <c r="N258" s="592"/>
      <c r="O258" s="542"/>
      <c r="P258" s="592"/>
      <c r="Q258" s="592"/>
      <c r="R258" s="592"/>
      <c r="S258" s="592"/>
    </row>
    <row r="259" spans="2:19" s="534" customFormat="1" x14ac:dyDescent="0.2">
      <c r="B259" s="592"/>
      <c r="C259" s="592"/>
      <c r="D259" s="592"/>
      <c r="E259" s="592"/>
      <c r="F259" s="592"/>
      <c r="G259" s="592"/>
      <c r="H259" s="592"/>
      <c r="I259" s="592"/>
      <c r="J259" s="592"/>
      <c r="K259" s="592"/>
      <c r="L259" s="592"/>
      <c r="M259" s="592"/>
      <c r="N259" s="592"/>
      <c r="O259" s="542"/>
      <c r="P259" s="592"/>
      <c r="Q259" s="592"/>
      <c r="R259" s="592"/>
      <c r="S259" s="592"/>
    </row>
    <row r="260" spans="2:19" s="534" customFormat="1" x14ac:dyDescent="0.2">
      <c r="B260" s="592"/>
      <c r="C260" s="592"/>
      <c r="D260" s="592"/>
      <c r="E260" s="592"/>
      <c r="F260" s="592"/>
      <c r="G260" s="592"/>
      <c r="H260" s="592"/>
      <c r="I260" s="592"/>
      <c r="J260" s="592"/>
      <c r="K260" s="592"/>
      <c r="L260" s="592"/>
      <c r="M260" s="592"/>
      <c r="N260" s="592"/>
      <c r="O260" s="542"/>
      <c r="P260" s="592"/>
      <c r="Q260" s="592"/>
      <c r="R260" s="592"/>
      <c r="S260" s="592"/>
    </row>
    <row r="261" spans="2:19" s="534" customFormat="1" x14ac:dyDescent="0.2">
      <c r="B261" s="592"/>
      <c r="C261" s="592"/>
      <c r="D261" s="592"/>
      <c r="E261" s="592"/>
      <c r="F261" s="592"/>
      <c r="G261" s="592"/>
      <c r="H261" s="592"/>
      <c r="I261" s="592"/>
      <c r="J261" s="592"/>
      <c r="K261" s="592"/>
      <c r="L261" s="592"/>
      <c r="M261" s="592"/>
      <c r="N261" s="592"/>
      <c r="O261" s="542"/>
      <c r="P261" s="592"/>
      <c r="Q261" s="592"/>
      <c r="R261" s="592"/>
      <c r="S261" s="592"/>
    </row>
    <row r="262" spans="2:19" s="534" customFormat="1" x14ac:dyDescent="0.2">
      <c r="B262" s="592"/>
      <c r="C262" s="592"/>
      <c r="D262" s="592"/>
      <c r="E262" s="592"/>
      <c r="F262" s="592"/>
      <c r="G262" s="592"/>
      <c r="H262" s="592"/>
      <c r="I262" s="592"/>
      <c r="J262" s="592"/>
      <c r="K262" s="592"/>
      <c r="L262" s="592"/>
      <c r="M262" s="592"/>
      <c r="N262" s="592"/>
      <c r="O262" s="542"/>
      <c r="P262" s="592"/>
      <c r="Q262" s="592"/>
      <c r="R262" s="592"/>
      <c r="S262" s="592"/>
    </row>
    <row r="263" spans="2:19" s="534" customFormat="1" x14ac:dyDescent="0.2">
      <c r="B263" s="592"/>
      <c r="C263" s="592"/>
      <c r="D263" s="592"/>
      <c r="E263" s="592"/>
      <c r="F263" s="592"/>
      <c r="G263" s="592"/>
      <c r="H263" s="592"/>
      <c r="I263" s="592"/>
      <c r="J263" s="592"/>
      <c r="K263" s="592"/>
      <c r="L263" s="592"/>
      <c r="M263" s="592"/>
      <c r="N263" s="592"/>
      <c r="O263" s="542"/>
      <c r="P263" s="592"/>
      <c r="Q263" s="592"/>
      <c r="R263" s="592"/>
      <c r="S263" s="592"/>
    </row>
    <row r="264" spans="2:19" s="534" customFormat="1" x14ac:dyDescent="0.2">
      <c r="B264" s="592"/>
      <c r="C264" s="592"/>
      <c r="D264" s="592"/>
      <c r="E264" s="592"/>
      <c r="F264" s="592"/>
      <c r="G264" s="592"/>
      <c r="H264" s="592"/>
      <c r="I264" s="592"/>
      <c r="J264" s="592"/>
      <c r="K264" s="592"/>
      <c r="L264" s="592"/>
      <c r="M264" s="592"/>
      <c r="N264" s="592"/>
      <c r="O264" s="542"/>
      <c r="P264" s="592"/>
      <c r="Q264" s="592"/>
      <c r="R264" s="592"/>
      <c r="S264" s="592"/>
    </row>
    <row r="265" spans="2:19" s="534" customFormat="1" x14ac:dyDescent="0.2">
      <c r="B265" s="592"/>
      <c r="C265" s="592"/>
      <c r="D265" s="592"/>
      <c r="E265" s="592"/>
      <c r="F265" s="592"/>
      <c r="G265" s="592"/>
      <c r="H265" s="592"/>
      <c r="I265" s="592"/>
      <c r="J265" s="592"/>
      <c r="K265" s="592"/>
      <c r="L265" s="592"/>
      <c r="M265" s="592"/>
      <c r="N265" s="592"/>
      <c r="O265" s="542"/>
      <c r="P265" s="592"/>
      <c r="Q265" s="592"/>
      <c r="R265" s="592"/>
      <c r="S265" s="592"/>
    </row>
    <row r="266" spans="2:19" s="534" customFormat="1" x14ac:dyDescent="0.2">
      <c r="B266" s="592"/>
      <c r="C266" s="592"/>
      <c r="D266" s="592"/>
      <c r="E266" s="592"/>
      <c r="F266" s="592"/>
      <c r="G266" s="592"/>
      <c r="H266" s="592"/>
      <c r="I266" s="592"/>
      <c r="J266" s="592"/>
      <c r="K266" s="592"/>
      <c r="L266" s="592"/>
      <c r="M266" s="592"/>
      <c r="N266" s="592"/>
      <c r="O266" s="542"/>
      <c r="P266" s="592"/>
      <c r="Q266" s="592"/>
      <c r="R266" s="592"/>
      <c r="S266" s="592"/>
    </row>
    <row r="267" spans="2:19" s="534" customFormat="1" x14ac:dyDescent="0.2">
      <c r="B267" s="592"/>
      <c r="C267" s="592"/>
      <c r="D267" s="592"/>
      <c r="E267" s="592"/>
      <c r="F267" s="592"/>
      <c r="G267" s="592"/>
      <c r="H267" s="592"/>
      <c r="I267" s="592"/>
      <c r="J267" s="592"/>
      <c r="K267" s="592"/>
      <c r="L267" s="592"/>
      <c r="M267" s="592"/>
      <c r="N267" s="592"/>
      <c r="O267" s="542"/>
      <c r="P267" s="592"/>
      <c r="Q267" s="592"/>
      <c r="R267" s="592"/>
      <c r="S267" s="592"/>
    </row>
    <row r="268" spans="2:19" s="534" customFormat="1" x14ac:dyDescent="0.2">
      <c r="B268" s="592"/>
      <c r="C268" s="592"/>
      <c r="D268" s="592"/>
      <c r="E268" s="592"/>
      <c r="F268" s="592"/>
      <c r="G268" s="592"/>
      <c r="H268" s="592"/>
      <c r="I268" s="592"/>
      <c r="J268" s="592"/>
      <c r="K268" s="592"/>
      <c r="L268" s="592"/>
      <c r="M268" s="592"/>
      <c r="N268" s="592"/>
      <c r="O268" s="542"/>
      <c r="P268" s="592"/>
      <c r="Q268" s="592"/>
      <c r="R268" s="592"/>
      <c r="S268" s="592"/>
    </row>
    <row r="269" spans="2:19" s="534" customFormat="1" x14ac:dyDescent="0.2">
      <c r="B269" s="592"/>
      <c r="C269" s="592"/>
      <c r="D269" s="592"/>
      <c r="E269" s="592"/>
      <c r="F269" s="592"/>
      <c r="G269" s="592"/>
      <c r="H269" s="592"/>
      <c r="I269" s="592"/>
      <c r="J269" s="592"/>
      <c r="K269" s="592"/>
      <c r="L269" s="592"/>
      <c r="M269" s="592"/>
      <c r="N269" s="592"/>
      <c r="O269" s="542"/>
      <c r="P269" s="592"/>
      <c r="Q269" s="592"/>
      <c r="R269" s="592"/>
      <c r="S269" s="592"/>
    </row>
    <row r="270" spans="2:19" s="534" customFormat="1" x14ac:dyDescent="0.2">
      <c r="B270" s="592"/>
      <c r="C270" s="592"/>
      <c r="D270" s="592"/>
      <c r="E270" s="592"/>
      <c r="F270" s="592"/>
      <c r="G270" s="592"/>
      <c r="H270" s="592"/>
      <c r="I270" s="592"/>
      <c r="J270" s="592"/>
      <c r="K270" s="592"/>
      <c r="L270" s="592"/>
      <c r="M270" s="592"/>
      <c r="N270" s="592"/>
      <c r="O270" s="542"/>
      <c r="P270" s="592"/>
      <c r="Q270" s="592"/>
      <c r="R270" s="592"/>
      <c r="S270" s="592"/>
    </row>
    <row r="271" spans="2:19" s="534" customFormat="1" x14ac:dyDescent="0.2">
      <c r="B271" s="592"/>
      <c r="C271" s="592"/>
      <c r="D271" s="592"/>
      <c r="E271" s="592"/>
      <c r="F271" s="592"/>
      <c r="G271" s="592"/>
      <c r="H271" s="592"/>
      <c r="I271" s="592"/>
      <c r="J271" s="592"/>
      <c r="K271" s="592"/>
      <c r="L271" s="592"/>
      <c r="M271" s="592"/>
      <c r="N271" s="592"/>
      <c r="O271" s="542"/>
      <c r="P271" s="592"/>
      <c r="Q271" s="592"/>
      <c r="R271" s="592"/>
      <c r="S271" s="592"/>
    </row>
    <row r="272" spans="2:19" s="534" customFormat="1" x14ac:dyDescent="0.2">
      <c r="B272" s="592"/>
      <c r="C272" s="592"/>
      <c r="D272" s="592"/>
      <c r="E272" s="592"/>
      <c r="F272" s="592"/>
      <c r="G272" s="592"/>
      <c r="H272" s="592"/>
      <c r="I272" s="592"/>
      <c r="J272" s="592"/>
      <c r="K272" s="592"/>
      <c r="L272" s="592"/>
      <c r="M272" s="592"/>
      <c r="N272" s="592"/>
      <c r="O272" s="542"/>
      <c r="P272" s="592"/>
      <c r="Q272" s="592"/>
      <c r="R272" s="592"/>
      <c r="S272" s="592"/>
    </row>
    <row r="273" spans="2:19" s="534" customFormat="1" x14ac:dyDescent="0.2">
      <c r="B273" s="592"/>
      <c r="C273" s="592"/>
      <c r="D273" s="592"/>
      <c r="E273" s="592"/>
      <c r="F273" s="592"/>
      <c r="G273" s="592"/>
      <c r="H273" s="592"/>
      <c r="I273" s="592"/>
      <c r="J273" s="592"/>
      <c r="K273" s="592"/>
      <c r="L273" s="592"/>
      <c r="M273" s="592"/>
      <c r="N273" s="592"/>
      <c r="O273" s="542"/>
      <c r="P273" s="592"/>
      <c r="Q273" s="592"/>
      <c r="R273" s="592"/>
      <c r="S273" s="592"/>
    </row>
    <row r="274" spans="2:19" s="534" customFormat="1" x14ac:dyDescent="0.2">
      <c r="B274" s="592"/>
      <c r="C274" s="592"/>
      <c r="D274" s="592"/>
      <c r="E274" s="592"/>
      <c r="F274" s="592"/>
      <c r="G274" s="592"/>
      <c r="H274" s="592"/>
      <c r="I274" s="592"/>
      <c r="J274" s="592"/>
      <c r="K274" s="592"/>
      <c r="L274" s="592"/>
      <c r="M274" s="592"/>
      <c r="N274" s="592"/>
      <c r="O274" s="542"/>
      <c r="P274" s="592"/>
      <c r="Q274" s="592"/>
      <c r="R274" s="592"/>
      <c r="S274" s="592"/>
    </row>
    <row r="275" spans="2:19" s="534" customFormat="1" x14ac:dyDescent="0.2">
      <c r="B275" s="592"/>
      <c r="C275" s="592"/>
      <c r="D275" s="592"/>
      <c r="E275" s="592"/>
      <c r="F275" s="592"/>
      <c r="G275" s="592"/>
      <c r="H275" s="592"/>
      <c r="I275" s="592"/>
      <c r="J275" s="592"/>
      <c r="K275" s="592"/>
      <c r="L275" s="592"/>
      <c r="M275" s="592"/>
      <c r="N275" s="592"/>
      <c r="O275" s="542"/>
      <c r="P275" s="592"/>
      <c r="Q275" s="592"/>
      <c r="R275" s="592"/>
      <c r="S275" s="592"/>
    </row>
    <row r="276" spans="2:19" s="534" customFormat="1" x14ac:dyDescent="0.2">
      <c r="B276" s="592"/>
      <c r="C276" s="592"/>
      <c r="D276" s="592"/>
      <c r="E276" s="592"/>
      <c r="F276" s="592"/>
      <c r="G276" s="592"/>
      <c r="H276" s="592"/>
      <c r="I276" s="592"/>
      <c r="J276" s="592"/>
      <c r="K276" s="592"/>
      <c r="L276" s="592"/>
      <c r="M276" s="592"/>
      <c r="N276" s="592"/>
      <c r="O276" s="542"/>
      <c r="P276" s="592"/>
      <c r="Q276" s="592"/>
      <c r="R276" s="592"/>
      <c r="S276" s="592"/>
    </row>
    <row r="277" spans="2:19" s="534" customFormat="1" x14ac:dyDescent="0.2">
      <c r="B277" s="592"/>
      <c r="C277" s="592"/>
      <c r="D277" s="592"/>
      <c r="E277" s="592"/>
      <c r="F277" s="592"/>
      <c r="G277" s="592"/>
      <c r="H277" s="592"/>
      <c r="I277" s="592"/>
      <c r="J277" s="592"/>
      <c r="K277" s="592"/>
      <c r="L277" s="592"/>
      <c r="M277" s="592"/>
      <c r="N277" s="592"/>
      <c r="O277" s="542"/>
      <c r="P277" s="592"/>
      <c r="Q277" s="592"/>
      <c r="R277" s="592"/>
      <c r="S277" s="592"/>
    </row>
    <row r="278" spans="2:19" s="534" customFormat="1" x14ac:dyDescent="0.2">
      <c r="B278" s="592"/>
      <c r="C278" s="592"/>
      <c r="D278" s="592"/>
      <c r="E278" s="592"/>
      <c r="F278" s="592"/>
      <c r="G278" s="592"/>
      <c r="H278" s="592"/>
      <c r="I278" s="592"/>
      <c r="J278" s="592"/>
      <c r="K278" s="592"/>
      <c r="L278" s="592"/>
      <c r="M278" s="592"/>
      <c r="N278" s="592"/>
      <c r="O278" s="542"/>
      <c r="P278" s="592"/>
      <c r="Q278" s="592"/>
      <c r="R278" s="592"/>
      <c r="S278" s="592"/>
    </row>
    <row r="279" spans="2:19" s="534" customFormat="1" x14ac:dyDescent="0.2">
      <c r="B279" s="592"/>
      <c r="C279" s="592"/>
      <c r="D279" s="592"/>
      <c r="E279" s="592"/>
      <c r="F279" s="592"/>
      <c r="G279" s="592"/>
      <c r="H279" s="592"/>
      <c r="I279" s="592"/>
      <c r="J279" s="592"/>
      <c r="K279" s="592"/>
      <c r="L279" s="592"/>
      <c r="M279" s="592"/>
      <c r="N279" s="592"/>
      <c r="O279" s="542"/>
      <c r="P279" s="592"/>
      <c r="Q279" s="592"/>
      <c r="R279" s="592"/>
      <c r="S279" s="592"/>
    </row>
    <row r="280" spans="2:19" s="534" customFormat="1" x14ac:dyDescent="0.2">
      <c r="B280" s="592"/>
      <c r="C280" s="592"/>
      <c r="D280" s="592"/>
      <c r="E280" s="592"/>
      <c r="F280" s="592"/>
      <c r="G280" s="592"/>
      <c r="H280" s="592"/>
      <c r="I280" s="592"/>
      <c r="J280" s="592"/>
      <c r="K280" s="592"/>
      <c r="L280" s="592"/>
      <c r="M280" s="592"/>
      <c r="N280" s="592"/>
      <c r="O280" s="542"/>
      <c r="P280" s="592"/>
      <c r="Q280" s="592"/>
      <c r="R280" s="592"/>
      <c r="S280" s="592"/>
    </row>
    <row r="281" spans="2:19" s="534" customFormat="1" x14ac:dyDescent="0.2">
      <c r="B281" s="592"/>
      <c r="C281" s="592"/>
      <c r="D281" s="592"/>
      <c r="E281" s="592"/>
      <c r="F281" s="592"/>
      <c r="G281" s="592"/>
      <c r="H281" s="592"/>
      <c r="I281" s="592"/>
      <c r="J281" s="592"/>
      <c r="K281" s="592"/>
      <c r="L281" s="592"/>
      <c r="M281" s="592"/>
      <c r="N281" s="592"/>
      <c r="O281" s="542"/>
      <c r="P281" s="592"/>
      <c r="Q281" s="592"/>
      <c r="R281" s="592"/>
      <c r="S281" s="592"/>
    </row>
    <row r="282" spans="2:19" s="534" customFormat="1" x14ac:dyDescent="0.2">
      <c r="B282" s="592"/>
      <c r="C282" s="592"/>
      <c r="D282" s="592"/>
      <c r="E282" s="592"/>
      <c r="F282" s="592"/>
      <c r="G282" s="592"/>
      <c r="H282" s="592"/>
      <c r="I282" s="592"/>
      <c r="J282" s="592"/>
      <c r="K282" s="592"/>
      <c r="L282" s="592"/>
      <c r="M282" s="592"/>
      <c r="N282" s="592"/>
      <c r="O282" s="542"/>
      <c r="P282" s="592"/>
      <c r="Q282" s="592"/>
      <c r="R282" s="592"/>
      <c r="S282" s="592"/>
    </row>
    <row r="283" spans="2:19" s="534" customFormat="1" x14ac:dyDescent="0.2">
      <c r="B283" s="592"/>
      <c r="C283" s="592"/>
      <c r="D283" s="592"/>
      <c r="E283" s="592"/>
      <c r="F283" s="592"/>
      <c r="G283" s="592"/>
      <c r="H283" s="592"/>
      <c r="I283" s="592"/>
      <c r="J283" s="592"/>
      <c r="K283" s="592"/>
      <c r="L283" s="592"/>
      <c r="M283" s="592"/>
      <c r="N283" s="592"/>
      <c r="O283" s="542"/>
      <c r="P283" s="592"/>
      <c r="Q283" s="592"/>
      <c r="R283" s="592"/>
      <c r="S283" s="592"/>
    </row>
    <row r="284" spans="2:19" s="534" customFormat="1" x14ac:dyDescent="0.2">
      <c r="B284" s="592"/>
      <c r="C284" s="592"/>
      <c r="D284" s="592"/>
      <c r="E284" s="592"/>
      <c r="F284" s="592"/>
      <c r="G284" s="592"/>
      <c r="H284" s="592"/>
      <c r="I284" s="592"/>
      <c r="J284" s="592"/>
      <c r="K284" s="592"/>
      <c r="L284" s="592"/>
      <c r="M284" s="592"/>
      <c r="N284" s="592"/>
      <c r="O284" s="542"/>
      <c r="P284" s="592"/>
      <c r="Q284" s="592"/>
      <c r="R284" s="592"/>
      <c r="S284" s="592"/>
    </row>
    <row r="285" spans="2:19" s="534" customFormat="1" x14ac:dyDescent="0.2">
      <c r="B285" s="592"/>
      <c r="C285" s="592"/>
      <c r="D285" s="592"/>
      <c r="E285" s="592"/>
      <c r="F285" s="592"/>
      <c r="G285" s="592"/>
      <c r="H285" s="592"/>
      <c r="I285" s="592"/>
      <c r="J285" s="592"/>
      <c r="K285" s="592"/>
      <c r="L285" s="592"/>
      <c r="M285" s="592"/>
      <c r="N285" s="592"/>
      <c r="O285" s="542"/>
      <c r="P285" s="592"/>
      <c r="Q285" s="592"/>
      <c r="R285" s="592"/>
      <c r="S285" s="592"/>
    </row>
    <row r="286" spans="2:19" s="534" customFormat="1" x14ac:dyDescent="0.2">
      <c r="B286" s="592"/>
      <c r="C286" s="592"/>
      <c r="D286" s="592"/>
      <c r="E286" s="592"/>
      <c r="F286" s="592"/>
      <c r="G286" s="592"/>
      <c r="H286" s="592"/>
      <c r="I286" s="592"/>
      <c r="J286" s="592"/>
      <c r="K286" s="592"/>
      <c r="L286" s="592"/>
      <c r="M286" s="592"/>
      <c r="N286" s="592"/>
      <c r="O286" s="542"/>
      <c r="P286" s="592"/>
      <c r="Q286" s="592"/>
      <c r="R286" s="592"/>
      <c r="S286" s="592"/>
    </row>
    <row r="287" spans="2:19" s="534" customFormat="1" x14ac:dyDescent="0.2">
      <c r="B287" s="592"/>
      <c r="C287" s="592"/>
      <c r="D287" s="592"/>
      <c r="E287" s="592"/>
      <c r="F287" s="592"/>
      <c r="G287" s="592"/>
      <c r="H287" s="592"/>
      <c r="I287" s="592"/>
      <c r="J287" s="592"/>
      <c r="K287" s="592"/>
      <c r="L287" s="592"/>
      <c r="M287" s="592"/>
      <c r="N287" s="592"/>
      <c r="O287" s="542"/>
      <c r="P287" s="592"/>
      <c r="Q287" s="592"/>
      <c r="R287" s="592"/>
      <c r="S287" s="592"/>
    </row>
    <row r="288" spans="2:19" s="534" customFormat="1" x14ac:dyDescent="0.2">
      <c r="B288" s="592"/>
      <c r="C288" s="592"/>
      <c r="D288" s="592"/>
      <c r="E288" s="592"/>
      <c r="F288" s="592"/>
      <c r="G288" s="592"/>
      <c r="H288" s="592"/>
      <c r="I288" s="592"/>
      <c r="J288" s="592"/>
      <c r="K288" s="592"/>
      <c r="L288" s="592"/>
      <c r="M288" s="592"/>
      <c r="N288" s="592"/>
      <c r="O288" s="542"/>
      <c r="P288" s="592"/>
      <c r="Q288" s="592"/>
      <c r="R288" s="592"/>
      <c r="S288" s="592"/>
    </row>
    <row r="289" spans="2:19" s="534" customFormat="1" x14ac:dyDescent="0.2">
      <c r="B289" s="592"/>
      <c r="C289" s="592"/>
      <c r="D289" s="592"/>
      <c r="E289" s="592"/>
      <c r="F289" s="592"/>
      <c r="G289" s="592"/>
      <c r="H289" s="592"/>
      <c r="I289" s="592"/>
      <c r="J289" s="592"/>
      <c r="K289" s="592"/>
      <c r="L289" s="592"/>
      <c r="M289" s="592"/>
      <c r="N289" s="592"/>
      <c r="O289" s="542"/>
      <c r="P289" s="592"/>
      <c r="Q289" s="592"/>
      <c r="R289" s="592"/>
      <c r="S289" s="592"/>
    </row>
    <row r="290" spans="2:19" s="534" customFormat="1" x14ac:dyDescent="0.2">
      <c r="B290" s="592"/>
      <c r="C290" s="592"/>
      <c r="D290" s="592"/>
      <c r="E290" s="592"/>
      <c r="F290" s="592"/>
      <c r="G290" s="592"/>
      <c r="H290" s="592"/>
      <c r="I290" s="592"/>
      <c r="J290" s="592"/>
      <c r="K290" s="592"/>
      <c r="L290" s="592"/>
      <c r="M290" s="592"/>
      <c r="N290" s="592"/>
      <c r="O290" s="542"/>
      <c r="P290" s="592"/>
      <c r="Q290" s="592"/>
      <c r="R290" s="592"/>
      <c r="S290" s="592"/>
    </row>
    <row r="291" spans="2:19" s="534" customFormat="1" x14ac:dyDescent="0.2">
      <c r="B291" s="592"/>
      <c r="C291" s="592"/>
      <c r="D291" s="592"/>
      <c r="E291" s="592"/>
      <c r="F291" s="592"/>
      <c r="G291" s="592"/>
      <c r="H291" s="592"/>
      <c r="I291" s="592"/>
      <c r="J291" s="592"/>
      <c r="K291" s="592"/>
      <c r="L291" s="592"/>
      <c r="M291" s="592"/>
      <c r="N291" s="592"/>
      <c r="O291" s="542"/>
      <c r="P291" s="592"/>
      <c r="Q291" s="592"/>
      <c r="R291" s="592"/>
      <c r="S291" s="592"/>
    </row>
    <row r="292" spans="2:19" s="534" customFormat="1" x14ac:dyDescent="0.2">
      <c r="B292" s="592"/>
      <c r="C292" s="592"/>
      <c r="D292" s="592"/>
      <c r="E292" s="592"/>
      <c r="F292" s="592"/>
      <c r="G292" s="592"/>
      <c r="H292" s="592"/>
      <c r="I292" s="592"/>
      <c r="J292" s="592"/>
      <c r="K292" s="592"/>
      <c r="L292" s="592"/>
      <c r="M292" s="592"/>
      <c r="N292" s="592"/>
      <c r="O292" s="542"/>
      <c r="P292" s="592"/>
      <c r="Q292" s="592"/>
      <c r="R292" s="592"/>
      <c r="S292" s="592"/>
    </row>
    <row r="293" spans="2:19" s="534" customFormat="1" x14ac:dyDescent="0.2">
      <c r="B293" s="592"/>
      <c r="C293" s="592"/>
      <c r="D293" s="592"/>
      <c r="E293" s="592"/>
      <c r="F293" s="592"/>
      <c r="G293" s="592"/>
      <c r="H293" s="592"/>
      <c r="I293" s="592"/>
      <c r="J293" s="592"/>
      <c r="K293" s="592"/>
      <c r="L293" s="592"/>
      <c r="M293" s="592"/>
      <c r="N293" s="592"/>
      <c r="O293" s="542"/>
      <c r="P293" s="592"/>
      <c r="Q293" s="592"/>
      <c r="R293" s="592"/>
      <c r="S293" s="592"/>
    </row>
    <row r="294" spans="2:19" s="534" customFormat="1" x14ac:dyDescent="0.2">
      <c r="B294" s="592"/>
      <c r="C294" s="592"/>
      <c r="D294" s="592"/>
      <c r="E294" s="592"/>
      <c r="F294" s="592"/>
      <c r="G294" s="592"/>
      <c r="H294" s="592"/>
      <c r="I294" s="592"/>
      <c r="J294" s="592"/>
      <c r="K294" s="592"/>
      <c r="L294" s="592"/>
      <c r="M294" s="592"/>
      <c r="N294" s="592"/>
      <c r="O294" s="542"/>
      <c r="P294" s="592"/>
      <c r="Q294" s="592"/>
      <c r="R294" s="592"/>
      <c r="S294" s="592"/>
    </row>
    <row r="295" spans="2:19" s="534" customFormat="1" x14ac:dyDescent="0.2">
      <c r="B295" s="592"/>
      <c r="C295" s="592"/>
      <c r="D295" s="592"/>
      <c r="E295" s="592"/>
      <c r="F295" s="592"/>
      <c r="G295" s="592"/>
      <c r="H295" s="592"/>
      <c r="I295" s="592"/>
      <c r="J295" s="592"/>
      <c r="K295" s="592"/>
      <c r="L295" s="592"/>
      <c r="M295" s="592"/>
      <c r="N295" s="592"/>
      <c r="O295" s="542"/>
      <c r="P295" s="592"/>
      <c r="Q295" s="592"/>
      <c r="R295" s="592"/>
      <c r="S295" s="592"/>
    </row>
    <row r="296" spans="2:19" s="534" customFormat="1" x14ac:dyDescent="0.2">
      <c r="B296" s="592"/>
      <c r="C296" s="592"/>
      <c r="D296" s="592"/>
      <c r="E296" s="592"/>
      <c r="F296" s="592"/>
      <c r="G296" s="592"/>
      <c r="H296" s="592"/>
      <c r="I296" s="592"/>
      <c r="J296" s="592"/>
      <c r="K296" s="592"/>
      <c r="L296" s="592"/>
      <c r="M296" s="592"/>
      <c r="N296" s="592"/>
      <c r="O296" s="542"/>
      <c r="P296" s="592"/>
      <c r="Q296" s="592"/>
      <c r="R296" s="592"/>
      <c r="S296" s="592"/>
    </row>
    <row r="297" spans="2:19" s="534" customFormat="1" x14ac:dyDescent="0.2">
      <c r="B297" s="592"/>
      <c r="C297" s="592"/>
      <c r="D297" s="592"/>
      <c r="E297" s="592"/>
      <c r="F297" s="592"/>
      <c r="G297" s="592"/>
      <c r="H297" s="592"/>
      <c r="I297" s="592"/>
      <c r="J297" s="592"/>
      <c r="K297" s="592"/>
      <c r="L297" s="592"/>
      <c r="M297" s="592"/>
      <c r="N297" s="592"/>
      <c r="O297" s="542"/>
      <c r="P297" s="592"/>
      <c r="Q297" s="592"/>
      <c r="R297" s="592"/>
      <c r="S297" s="592"/>
    </row>
    <row r="298" spans="2:19" s="534" customFormat="1" x14ac:dyDescent="0.2">
      <c r="B298" s="592"/>
      <c r="C298" s="592"/>
      <c r="D298" s="592"/>
      <c r="E298" s="592"/>
      <c r="F298" s="592"/>
      <c r="G298" s="592"/>
      <c r="H298" s="592"/>
      <c r="I298" s="592"/>
      <c r="J298" s="592"/>
      <c r="K298" s="592"/>
      <c r="L298" s="592"/>
      <c r="M298" s="592"/>
      <c r="N298" s="592"/>
      <c r="O298" s="542"/>
      <c r="P298" s="592"/>
      <c r="Q298" s="592"/>
      <c r="R298" s="592"/>
      <c r="S298" s="592"/>
    </row>
    <row r="299" spans="2:19" s="534" customFormat="1" x14ac:dyDescent="0.2">
      <c r="B299" s="592"/>
      <c r="C299" s="592"/>
      <c r="D299" s="592"/>
      <c r="E299" s="592"/>
      <c r="F299" s="592"/>
      <c r="G299" s="592"/>
      <c r="H299" s="592"/>
      <c r="I299" s="592"/>
      <c r="J299" s="592"/>
      <c r="K299" s="592"/>
      <c r="L299" s="592"/>
      <c r="M299" s="592"/>
      <c r="N299" s="592"/>
      <c r="O299" s="542"/>
      <c r="P299" s="592"/>
      <c r="Q299" s="592"/>
      <c r="R299" s="592"/>
      <c r="S299" s="592"/>
    </row>
    <row r="300" spans="2:19" s="534" customFormat="1" x14ac:dyDescent="0.2">
      <c r="B300" s="592"/>
      <c r="C300" s="592"/>
      <c r="D300" s="592"/>
      <c r="E300" s="592"/>
      <c r="F300" s="592"/>
      <c r="G300" s="592"/>
      <c r="H300" s="592"/>
      <c r="I300" s="592"/>
      <c r="J300" s="592"/>
      <c r="K300" s="592"/>
      <c r="L300" s="592"/>
      <c r="M300" s="592"/>
      <c r="N300" s="592"/>
      <c r="O300" s="542"/>
      <c r="P300" s="592"/>
      <c r="Q300" s="592"/>
      <c r="R300" s="592"/>
      <c r="S300" s="592"/>
    </row>
    <row r="301" spans="2:19" s="534" customFormat="1" x14ac:dyDescent="0.2">
      <c r="B301" s="592"/>
      <c r="C301" s="592"/>
      <c r="D301" s="592"/>
      <c r="E301" s="592"/>
      <c r="F301" s="592"/>
      <c r="G301" s="592"/>
      <c r="H301" s="592"/>
      <c r="I301" s="592"/>
      <c r="J301" s="592"/>
      <c r="K301" s="592"/>
      <c r="L301" s="592"/>
      <c r="M301" s="592"/>
      <c r="N301" s="592"/>
      <c r="O301" s="542"/>
      <c r="P301" s="592"/>
      <c r="Q301" s="592"/>
      <c r="R301" s="592"/>
      <c r="S301" s="592"/>
    </row>
    <row r="302" spans="2:19" s="534" customFormat="1" x14ac:dyDescent="0.2">
      <c r="B302" s="592"/>
      <c r="C302" s="592"/>
      <c r="D302" s="592"/>
      <c r="E302" s="592"/>
      <c r="F302" s="592"/>
      <c r="G302" s="592"/>
      <c r="H302" s="592"/>
      <c r="I302" s="592"/>
      <c r="J302" s="592"/>
      <c r="K302" s="592"/>
      <c r="L302" s="592"/>
      <c r="M302" s="592"/>
      <c r="N302" s="592"/>
      <c r="O302" s="542"/>
      <c r="P302" s="592"/>
      <c r="Q302" s="592"/>
      <c r="R302" s="592"/>
      <c r="S302" s="592"/>
    </row>
    <row r="303" spans="2:19" s="534" customFormat="1" x14ac:dyDescent="0.2">
      <c r="B303" s="592"/>
      <c r="C303" s="592"/>
      <c r="D303" s="592"/>
      <c r="E303" s="592"/>
      <c r="F303" s="592"/>
      <c r="G303" s="592"/>
      <c r="H303" s="592"/>
      <c r="I303" s="592"/>
      <c r="J303" s="592"/>
      <c r="K303" s="592"/>
      <c r="L303" s="592"/>
      <c r="M303" s="592"/>
      <c r="N303" s="592"/>
      <c r="O303" s="542"/>
      <c r="P303" s="592"/>
      <c r="Q303" s="592"/>
      <c r="R303" s="592"/>
      <c r="S303" s="592"/>
    </row>
    <row r="304" spans="2:19" s="534" customFormat="1" x14ac:dyDescent="0.2">
      <c r="B304" s="592"/>
      <c r="C304" s="592"/>
      <c r="D304" s="592"/>
      <c r="E304" s="592"/>
      <c r="F304" s="592"/>
      <c r="G304" s="592"/>
      <c r="H304" s="592"/>
      <c r="I304" s="592"/>
      <c r="J304" s="592"/>
      <c r="K304" s="592"/>
      <c r="L304" s="592"/>
      <c r="M304" s="592"/>
      <c r="N304" s="592"/>
      <c r="O304" s="542"/>
      <c r="P304" s="592"/>
      <c r="Q304" s="592"/>
      <c r="R304" s="592"/>
      <c r="S304" s="592"/>
    </row>
    <row r="305" spans="2:19" s="534" customFormat="1" x14ac:dyDescent="0.2">
      <c r="B305" s="592"/>
      <c r="C305" s="592"/>
      <c r="D305" s="592"/>
      <c r="E305" s="592"/>
      <c r="F305" s="592"/>
      <c r="G305" s="592"/>
      <c r="H305" s="592"/>
      <c r="I305" s="592"/>
      <c r="J305" s="592"/>
      <c r="K305" s="592"/>
      <c r="L305" s="592"/>
      <c r="M305" s="592"/>
      <c r="N305" s="592"/>
      <c r="O305" s="542"/>
      <c r="P305" s="592"/>
      <c r="Q305" s="592"/>
      <c r="R305" s="592"/>
      <c r="S305" s="592"/>
    </row>
    <row r="306" spans="2:19" s="534" customFormat="1" x14ac:dyDescent="0.2">
      <c r="B306" s="592"/>
      <c r="C306" s="592"/>
      <c r="D306" s="592"/>
      <c r="E306" s="592"/>
      <c r="F306" s="592"/>
      <c r="G306" s="592"/>
      <c r="H306" s="592"/>
      <c r="I306" s="592"/>
      <c r="J306" s="592"/>
      <c r="K306" s="592"/>
      <c r="L306" s="592"/>
      <c r="M306" s="592"/>
      <c r="N306" s="592"/>
      <c r="O306" s="542"/>
      <c r="P306" s="592"/>
      <c r="Q306" s="592"/>
      <c r="R306" s="592"/>
      <c r="S306" s="592"/>
    </row>
    <row r="307" spans="2:19" s="534" customFormat="1" x14ac:dyDescent="0.2">
      <c r="B307" s="592"/>
      <c r="C307" s="592"/>
      <c r="D307" s="592"/>
      <c r="E307" s="592"/>
      <c r="F307" s="592"/>
      <c r="G307" s="592"/>
      <c r="H307" s="592"/>
      <c r="I307" s="592"/>
      <c r="J307" s="592"/>
      <c r="K307" s="592"/>
      <c r="L307" s="592"/>
      <c r="M307" s="592"/>
      <c r="N307" s="592"/>
      <c r="O307" s="542"/>
      <c r="P307" s="592"/>
      <c r="Q307" s="592"/>
      <c r="R307" s="592"/>
      <c r="S307" s="592"/>
    </row>
    <row r="308" spans="2:19" s="534" customFormat="1" x14ac:dyDescent="0.2">
      <c r="B308" s="592"/>
      <c r="C308" s="592"/>
      <c r="D308" s="592"/>
      <c r="E308" s="592"/>
      <c r="F308" s="592"/>
      <c r="G308" s="592"/>
      <c r="H308" s="592"/>
      <c r="I308" s="592"/>
      <c r="J308" s="592"/>
      <c r="K308" s="592"/>
      <c r="L308" s="592"/>
      <c r="M308" s="592"/>
      <c r="N308" s="592"/>
      <c r="O308" s="542"/>
      <c r="P308" s="592"/>
      <c r="Q308" s="592"/>
      <c r="R308" s="592"/>
      <c r="S308" s="592"/>
    </row>
    <row r="309" spans="2:19" s="534" customFormat="1" x14ac:dyDescent="0.2">
      <c r="B309" s="592"/>
      <c r="C309" s="592"/>
      <c r="D309" s="592"/>
      <c r="E309" s="592"/>
      <c r="F309" s="592"/>
      <c r="G309" s="592"/>
      <c r="H309" s="592"/>
      <c r="I309" s="592"/>
      <c r="J309" s="592"/>
      <c r="K309" s="592"/>
      <c r="L309" s="592"/>
      <c r="M309" s="592"/>
      <c r="N309" s="592"/>
      <c r="O309" s="542"/>
      <c r="P309" s="592"/>
      <c r="Q309" s="592"/>
      <c r="R309" s="592"/>
      <c r="S309" s="592"/>
    </row>
    <row r="310" spans="2:19" s="534" customFormat="1" x14ac:dyDescent="0.2">
      <c r="B310" s="592"/>
      <c r="C310" s="592"/>
      <c r="D310" s="592"/>
      <c r="E310" s="592"/>
      <c r="F310" s="592"/>
      <c r="G310" s="592"/>
      <c r="H310" s="592"/>
      <c r="I310" s="592"/>
      <c r="J310" s="592"/>
      <c r="K310" s="592"/>
      <c r="L310" s="592"/>
      <c r="M310" s="592"/>
      <c r="N310" s="592"/>
      <c r="O310" s="542"/>
      <c r="P310" s="592"/>
      <c r="Q310" s="592"/>
      <c r="R310" s="592"/>
      <c r="S310" s="592"/>
    </row>
    <row r="311" spans="2:19" s="534" customFormat="1" x14ac:dyDescent="0.2">
      <c r="B311" s="592"/>
      <c r="C311" s="592"/>
      <c r="D311" s="592"/>
      <c r="E311" s="592"/>
      <c r="F311" s="592"/>
      <c r="G311" s="592"/>
      <c r="H311" s="592"/>
      <c r="I311" s="592"/>
      <c r="J311" s="592"/>
      <c r="K311" s="592"/>
      <c r="L311" s="592"/>
      <c r="M311" s="592"/>
      <c r="N311" s="592"/>
      <c r="O311" s="542"/>
      <c r="P311" s="592"/>
      <c r="Q311" s="592"/>
      <c r="R311" s="592"/>
      <c r="S311" s="592"/>
    </row>
    <row r="312" spans="2:19" s="534" customFormat="1" x14ac:dyDescent="0.2">
      <c r="B312" s="592"/>
      <c r="C312" s="592"/>
      <c r="D312" s="592"/>
      <c r="E312" s="592"/>
      <c r="F312" s="592"/>
      <c r="G312" s="592"/>
      <c r="H312" s="592"/>
      <c r="I312" s="592"/>
      <c r="J312" s="592"/>
      <c r="K312" s="592"/>
      <c r="L312" s="592"/>
      <c r="M312" s="592"/>
      <c r="N312" s="592"/>
      <c r="O312" s="542"/>
      <c r="P312" s="592"/>
      <c r="Q312" s="592"/>
      <c r="R312" s="592"/>
      <c r="S312" s="592"/>
    </row>
    <row r="313" spans="2:19" s="534" customFormat="1" x14ac:dyDescent="0.2">
      <c r="B313" s="592"/>
      <c r="C313" s="592"/>
      <c r="D313" s="592"/>
      <c r="E313" s="592"/>
      <c r="F313" s="592"/>
      <c r="G313" s="592"/>
      <c r="H313" s="592"/>
      <c r="I313" s="592"/>
      <c r="J313" s="592"/>
      <c r="K313" s="592"/>
      <c r="L313" s="592"/>
      <c r="M313" s="592"/>
      <c r="N313" s="592"/>
      <c r="O313" s="542"/>
      <c r="P313" s="592"/>
      <c r="Q313" s="592"/>
      <c r="R313" s="592"/>
      <c r="S313" s="592"/>
    </row>
    <row r="314" spans="2:19" s="534" customFormat="1" x14ac:dyDescent="0.2">
      <c r="B314" s="592"/>
      <c r="C314" s="592"/>
      <c r="D314" s="592"/>
      <c r="E314" s="592"/>
      <c r="F314" s="592"/>
      <c r="G314" s="592"/>
      <c r="H314" s="592"/>
      <c r="I314" s="592"/>
      <c r="J314" s="592"/>
      <c r="K314" s="592"/>
      <c r="L314" s="592"/>
      <c r="M314" s="592"/>
      <c r="N314" s="592"/>
      <c r="O314" s="542"/>
      <c r="P314" s="592"/>
      <c r="Q314" s="592"/>
      <c r="R314" s="592"/>
      <c r="S314" s="592"/>
    </row>
    <row r="315" spans="2:19" s="534" customFormat="1" x14ac:dyDescent="0.2">
      <c r="B315" s="592"/>
      <c r="C315" s="592"/>
      <c r="D315" s="592"/>
      <c r="E315" s="592"/>
      <c r="F315" s="592"/>
      <c r="G315" s="592"/>
      <c r="H315" s="592"/>
      <c r="I315" s="592"/>
      <c r="J315" s="592"/>
      <c r="K315" s="592"/>
      <c r="L315" s="592"/>
      <c r="M315" s="592"/>
      <c r="N315" s="592"/>
      <c r="O315" s="542"/>
      <c r="P315" s="592"/>
      <c r="Q315" s="592"/>
      <c r="R315" s="592"/>
      <c r="S315" s="592"/>
    </row>
    <row r="316" spans="2:19" s="534" customFormat="1" x14ac:dyDescent="0.2">
      <c r="B316" s="592"/>
      <c r="C316" s="592"/>
      <c r="D316" s="592"/>
      <c r="E316" s="592"/>
      <c r="F316" s="592"/>
      <c r="G316" s="592"/>
      <c r="H316" s="592"/>
      <c r="I316" s="592"/>
      <c r="J316" s="592"/>
      <c r="K316" s="592"/>
      <c r="L316" s="592"/>
      <c r="M316" s="592"/>
      <c r="N316" s="592"/>
      <c r="O316" s="542"/>
      <c r="P316" s="592"/>
      <c r="Q316" s="592"/>
      <c r="R316" s="592"/>
      <c r="S316" s="592"/>
    </row>
    <row r="317" spans="2:19" s="534" customFormat="1" x14ac:dyDescent="0.2">
      <c r="B317" s="592"/>
      <c r="C317" s="592"/>
      <c r="D317" s="592"/>
      <c r="E317" s="592"/>
      <c r="F317" s="592"/>
      <c r="G317" s="592"/>
      <c r="H317" s="592"/>
      <c r="I317" s="592"/>
      <c r="J317" s="592"/>
      <c r="K317" s="592"/>
      <c r="L317" s="592"/>
      <c r="M317" s="592"/>
      <c r="N317" s="592"/>
      <c r="O317" s="542"/>
      <c r="P317" s="592"/>
      <c r="Q317" s="592"/>
      <c r="R317" s="592"/>
      <c r="S317" s="592"/>
    </row>
    <row r="318" spans="2:19" s="534" customFormat="1" x14ac:dyDescent="0.2">
      <c r="B318" s="592"/>
      <c r="C318" s="592"/>
      <c r="D318" s="592"/>
      <c r="E318" s="592"/>
      <c r="F318" s="592"/>
      <c r="G318" s="592"/>
      <c r="H318" s="592"/>
      <c r="I318" s="592"/>
      <c r="J318" s="592"/>
      <c r="K318" s="592"/>
      <c r="L318" s="592"/>
      <c r="M318" s="592"/>
      <c r="N318" s="592"/>
      <c r="O318" s="542"/>
      <c r="P318" s="592"/>
      <c r="Q318" s="592"/>
      <c r="R318" s="592"/>
      <c r="S318" s="592"/>
    </row>
    <row r="319" spans="2:19" s="534" customFormat="1" x14ac:dyDescent="0.2">
      <c r="B319" s="592"/>
      <c r="C319" s="592"/>
      <c r="D319" s="592"/>
      <c r="E319" s="592"/>
      <c r="F319" s="592"/>
      <c r="G319" s="592"/>
      <c r="H319" s="592"/>
      <c r="I319" s="592"/>
      <c r="J319" s="592"/>
      <c r="K319" s="592"/>
      <c r="L319" s="592"/>
      <c r="M319" s="592"/>
      <c r="N319" s="592"/>
      <c r="O319" s="542"/>
      <c r="P319" s="592"/>
      <c r="Q319" s="592"/>
      <c r="R319" s="592"/>
      <c r="S319" s="592"/>
    </row>
    <row r="320" spans="2:19" s="534" customFormat="1" x14ac:dyDescent="0.2">
      <c r="B320" s="592"/>
      <c r="C320" s="592"/>
      <c r="D320" s="592"/>
      <c r="E320" s="592"/>
      <c r="F320" s="592"/>
      <c r="G320" s="592"/>
      <c r="H320" s="592"/>
      <c r="I320" s="592"/>
      <c r="J320" s="592"/>
      <c r="K320" s="592"/>
      <c r="L320" s="592"/>
      <c r="M320" s="592"/>
      <c r="N320" s="592"/>
      <c r="O320" s="542"/>
      <c r="P320" s="592"/>
      <c r="Q320" s="592"/>
      <c r="R320" s="592"/>
      <c r="S320" s="592"/>
    </row>
    <row r="321" spans="2:19" s="534" customFormat="1" x14ac:dyDescent="0.2">
      <c r="B321" s="592"/>
      <c r="C321" s="592"/>
      <c r="D321" s="592"/>
      <c r="E321" s="592"/>
      <c r="F321" s="592"/>
      <c r="G321" s="592"/>
      <c r="H321" s="592"/>
      <c r="I321" s="592"/>
      <c r="J321" s="592"/>
      <c r="K321" s="592"/>
      <c r="L321" s="592"/>
      <c r="M321" s="592"/>
      <c r="N321" s="592"/>
      <c r="O321" s="542"/>
      <c r="P321" s="592"/>
      <c r="Q321" s="592"/>
      <c r="R321" s="592"/>
      <c r="S321" s="592"/>
    </row>
    <row r="322" spans="2:19" s="534" customFormat="1" x14ac:dyDescent="0.2">
      <c r="B322" s="592"/>
      <c r="C322" s="592"/>
      <c r="D322" s="592"/>
      <c r="E322" s="592"/>
      <c r="F322" s="592"/>
      <c r="G322" s="592"/>
      <c r="H322" s="592"/>
      <c r="I322" s="592"/>
      <c r="J322" s="592"/>
      <c r="K322" s="592"/>
      <c r="L322" s="592"/>
      <c r="M322" s="592"/>
      <c r="N322" s="592"/>
      <c r="O322" s="542"/>
      <c r="P322" s="592"/>
      <c r="Q322" s="592"/>
      <c r="R322" s="592"/>
      <c r="S322" s="592"/>
    </row>
    <row r="323" spans="2:19" s="534" customFormat="1" x14ac:dyDescent="0.2">
      <c r="B323" s="592"/>
      <c r="C323" s="592"/>
      <c r="D323" s="592"/>
      <c r="E323" s="592"/>
      <c r="F323" s="592"/>
      <c r="G323" s="592"/>
      <c r="H323" s="592"/>
      <c r="I323" s="592"/>
      <c r="J323" s="592"/>
      <c r="K323" s="592"/>
      <c r="L323" s="592"/>
      <c r="M323" s="592"/>
      <c r="N323" s="592"/>
      <c r="O323" s="542"/>
      <c r="P323" s="592"/>
      <c r="Q323" s="592"/>
      <c r="R323" s="592"/>
      <c r="S323" s="592"/>
    </row>
    <row r="324" spans="2:19" s="534" customFormat="1" x14ac:dyDescent="0.2">
      <c r="B324" s="592"/>
      <c r="C324" s="592"/>
      <c r="D324" s="592"/>
      <c r="E324" s="592"/>
      <c r="F324" s="592"/>
      <c r="G324" s="592"/>
      <c r="H324" s="592"/>
      <c r="I324" s="592"/>
      <c r="J324" s="592"/>
      <c r="K324" s="592"/>
      <c r="L324" s="592"/>
      <c r="M324" s="592"/>
      <c r="N324" s="592"/>
      <c r="O324" s="542"/>
      <c r="P324" s="592"/>
      <c r="Q324" s="592"/>
      <c r="R324" s="592"/>
      <c r="S324" s="592"/>
    </row>
    <row r="325" spans="2:19" s="534" customFormat="1" x14ac:dyDescent="0.2">
      <c r="B325" s="592"/>
      <c r="C325" s="592"/>
      <c r="D325" s="592"/>
      <c r="E325" s="592"/>
      <c r="F325" s="592"/>
      <c r="G325" s="592"/>
      <c r="H325" s="592"/>
      <c r="I325" s="592"/>
      <c r="J325" s="592"/>
      <c r="K325" s="592"/>
      <c r="L325" s="592"/>
      <c r="M325" s="592"/>
      <c r="N325" s="592"/>
      <c r="O325" s="542"/>
      <c r="P325" s="592"/>
      <c r="Q325" s="592"/>
      <c r="R325" s="592"/>
      <c r="S325" s="592"/>
    </row>
    <row r="326" spans="2:19" s="534" customFormat="1" x14ac:dyDescent="0.2">
      <c r="B326" s="592"/>
      <c r="C326" s="592"/>
      <c r="D326" s="592"/>
      <c r="E326" s="592"/>
      <c r="F326" s="592"/>
      <c r="G326" s="592"/>
      <c r="H326" s="592"/>
      <c r="I326" s="592"/>
      <c r="J326" s="592"/>
      <c r="K326" s="592"/>
      <c r="L326" s="592"/>
      <c r="M326" s="592"/>
      <c r="N326" s="592"/>
      <c r="O326" s="542"/>
      <c r="P326" s="592"/>
      <c r="Q326" s="592"/>
      <c r="R326" s="592"/>
      <c r="S326" s="592"/>
    </row>
    <row r="327" spans="2:19" s="534" customFormat="1" x14ac:dyDescent="0.2">
      <c r="B327" s="592"/>
      <c r="C327" s="592"/>
      <c r="D327" s="592"/>
      <c r="E327" s="592"/>
      <c r="F327" s="592"/>
      <c r="G327" s="592"/>
      <c r="H327" s="592"/>
      <c r="I327" s="592"/>
      <c r="J327" s="592"/>
      <c r="K327" s="592"/>
      <c r="L327" s="592"/>
      <c r="M327" s="592"/>
      <c r="N327" s="592"/>
      <c r="O327" s="542"/>
      <c r="P327" s="592"/>
      <c r="Q327" s="592"/>
      <c r="R327" s="592"/>
      <c r="S327" s="592"/>
    </row>
    <row r="328" spans="2:19" s="534" customFormat="1" x14ac:dyDescent="0.2">
      <c r="B328" s="592"/>
      <c r="C328" s="592"/>
      <c r="D328" s="592"/>
      <c r="E328" s="592"/>
      <c r="F328" s="592"/>
      <c r="G328" s="592"/>
      <c r="H328" s="592"/>
      <c r="I328" s="592"/>
      <c r="J328" s="592"/>
      <c r="K328" s="592"/>
      <c r="L328" s="592"/>
      <c r="M328" s="592"/>
      <c r="N328" s="592"/>
      <c r="O328" s="542"/>
      <c r="P328" s="592"/>
      <c r="Q328" s="592"/>
      <c r="R328" s="592"/>
      <c r="S328" s="592"/>
    </row>
    <row r="329" spans="2:19" s="534" customFormat="1" x14ac:dyDescent="0.2">
      <c r="B329" s="592"/>
      <c r="C329" s="592"/>
      <c r="D329" s="592"/>
      <c r="E329" s="592"/>
      <c r="F329" s="592"/>
      <c r="G329" s="592"/>
      <c r="H329" s="592"/>
      <c r="I329" s="592"/>
      <c r="J329" s="592"/>
      <c r="K329" s="592"/>
      <c r="L329" s="592"/>
      <c r="M329" s="592"/>
      <c r="N329" s="592"/>
      <c r="O329" s="542"/>
      <c r="P329" s="592"/>
      <c r="Q329" s="592"/>
      <c r="R329" s="592"/>
      <c r="S329" s="592"/>
    </row>
    <row r="330" spans="2:19" s="534" customFormat="1" x14ac:dyDescent="0.2">
      <c r="B330" s="592"/>
      <c r="C330" s="592"/>
      <c r="D330" s="592"/>
      <c r="E330" s="592"/>
      <c r="F330" s="592"/>
      <c r="G330" s="592"/>
      <c r="H330" s="592"/>
      <c r="I330" s="592"/>
      <c r="J330" s="592"/>
      <c r="K330" s="592"/>
      <c r="L330" s="592"/>
      <c r="M330" s="592"/>
      <c r="N330" s="592"/>
      <c r="O330" s="542"/>
      <c r="P330" s="592"/>
      <c r="Q330" s="592"/>
      <c r="R330" s="592"/>
      <c r="S330" s="592"/>
    </row>
    <row r="331" spans="2:19" s="534" customFormat="1" x14ac:dyDescent="0.2">
      <c r="B331" s="592"/>
      <c r="C331" s="592"/>
      <c r="D331" s="592"/>
      <c r="E331" s="592"/>
      <c r="F331" s="592"/>
      <c r="G331" s="592"/>
      <c r="H331" s="592"/>
      <c r="I331" s="592"/>
      <c r="J331" s="592"/>
      <c r="K331" s="592"/>
      <c r="L331" s="592"/>
      <c r="M331" s="592"/>
      <c r="N331" s="592"/>
      <c r="O331" s="542"/>
      <c r="P331" s="592"/>
      <c r="Q331" s="592"/>
      <c r="R331" s="592"/>
      <c r="S331" s="592"/>
    </row>
    <row r="332" spans="2:19" s="534" customFormat="1" x14ac:dyDescent="0.2">
      <c r="B332" s="592"/>
      <c r="C332" s="592"/>
      <c r="D332" s="592"/>
      <c r="E332" s="592"/>
      <c r="F332" s="592"/>
      <c r="G332" s="592"/>
      <c r="H332" s="592"/>
      <c r="I332" s="592"/>
      <c r="J332" s="592"/>
      <c r="K332" s="592"/>
      <c r="L332" s="592"/>
      <c r="M332" s="592"/>
      <c r="N332" s="592"/>
      <c r="O332" s="542"/>
      <c r="P332" s="592"/>
      <c r="Q332" s="592"/>
      <c r="R332" s="592"/>
      <c r="S332" s="592"/>
    </row>
    <row r="333" spans="2:19" s="534" customFormat="1" x14ac:dyDescent="0.2">
      <c r="B333" s="592"/>
      <c r="C333" s="592"/>
      <c r="D333" s="592"/>
      <c r="E333" s="592"/>
      <c r="F333" s="592"/>
      <c r="G333" s="592"/>
      <c r="H333" s="592"/>
      <c r="I333" s="592"/>
      <c r="J333" s="592"/>
      <c r="K333" s="592"/>
      <c r="L333" s="592"/>
      <c r="M333" s="592"/>
      <c r="N333" s="592"/>
      <c r="O333" s="542"/>
      <c r="P333" s="592"/>
      <c r="Q333" s="592"/>
      <c r="R333" s="592"/>
      <c r="S333" s="592"/>
    </row>
    <row r="334" spans="2:19" s="534" customFormat="1" x14ac:dyDescent="0.2">
      <c r="B334" s="592"/>
      <c r="C334" s="592"/>
      <c r="D334" s="592"/>
      <c r="E334" s="592"/>
      <c r="F334" s="592"/>
      <c r="G334" s="592"/>
      <c r="H334" s="592"/>
      <c r="I334" s="592"/>
      <c r="J334" s="592"/>
      <c r="K334" s="592"/>
      <c r="L334" s="592"/>
      <c r="M334" s="592"/>
      <c r="N334" s="592"/>
      <c r="O334" s="542"/>
      <c r="P334" s="592"/>
      <c r="Q334" s="592"/>
      <c r="R334" s="592"/>
      <c r="S334" s="592"/>
    </row>
    <row r="335" spans="2:19" s="534" customFormat="1" x14ac:dyDescent="0.2">
      <c r="B335" s="592"/>
      <c r="C335" s="592"/>
      <c r="D335" s="592"/>
      <c r="E335" s="592"/>
      <c r="F335" s="592"/>
      <c r="G335" s="592"/>
      <c r="H335" s="592"/>
      <c r="I335" s="592"/>
      <c r="J335" s="592"/>
      <c r="K335" s="592"/>
      <c r="L335" s="592"/>
      <c r="M335" s="592"/>
      <c r="N335" s="592"/>
      <c r="O335" s="542"/>
      <c r="P335" s="592"/>
      <c r="Q335" s="592"/>
      <c r="R335" s="592"/>
      <c r="S335" s="592"/>
    </row>
    <row r="336" spans="2:19" s="534" customFormat="1" x14ac:dyDescent="0.2">
      <c r="B336" s="592"/>
      <c r="C336" s="592"/>
      <c r="D336" s="592"/>
      <c r="E336" s="592"/>
      <c r="F336" s="592"/>
      <c r="G336" s="592"/>
      <c r="H336" s="592"/>
      <c r="I336" s="592"/>
      <c r="J336" s="592"/>
      <c r="K336" s="592"/>
      <c r="L336" s="592"/>
      <c r="M336" s="592"/>
      <c r="N336" s="592"/>
      <c r="O336" s="542"/>
      <c r="P336" s="592"/>
      <c r="Q336" s="592"/>
      <c r="R336" s="592"/>
      <c r="S336" s="592"/>
    </row>
    <row r="337" spans="2:19" s="534" customFormat="1" x14ac:dyDescent="0.2">
      <c r="B337" s="592"/>
      <c r="C337" s="592"/>
      <c r="D337" s="592"/>
      <c r="E337" s="592"/>
      <c r="F337" s="592"/>
      <c r="G337" s="592"/>
      <c r="H337" s="592"/>
      <c r="I337" s="592"/>
      <c r="J337" s="592"/>
      <c r="K337" s="592"/>
      <c r="L337" s="592"/>
      <c r="M337" s="592"/>
      <c r="N337" s="592"/>
      <c r="O337" s="542"/>
      <c r="P337" s="592"/>
      <c r="Q337" s="592"/>
      <c r="R337" s="592"/>
      <c r="S337" s="592"/>
    </row>
    <row r="338" spans="2:19" s="534" customFormat="1" x14ac:dyDescent="0.2">
      <c r="B338" s="592"/>
      <c r="C338" s="592"/>
      <c r="D338" s="592"/>
      <c r="E338" s="592"/>
      <c r="F338" s="592"/>
      <c r="G338" s="592"/>
      <c r="H338" s="592"/>
      <c r="I338" s="592"/>
      <c r="J338" s="592"/>
      <c r="K338" s="592"/>
      <c r="L338" s="592"/>
      <c r="M338" s="592"/>
      <c r="N338" s="592"/>
      <c r="O338" s="542"/>
      <c r="P338" s="592"/>
      <c r="Q338" s="592"/>
      <c r="R338" s="592"/>
      <c r="S338" s="592"/>
    </row>
    <row r="339" spans="2:19" s="534" customFormat="1" x14ac:dyDescent="0.2">
      <c r="B339" s="592"/>
      <c r="C339" s="592"/>
      <c r="D339" s="592"/>
      <c r="E339" s="592"/>
      <c r="F339" s="592"/>
      <c r="G339" s="592"/>
      <c r="H339" s="592"/>
      <c r="I339" s="592"/>
      <c r="J339" s="592"/>
      <c r="K339" s="592"/>
      <c r="L339" s="592"/>
      <c r="M339" s="592"/>
      <c r="N339" s="592"/>
      <c r="O339" s="542"/>
      <c r="P339" s="592"/>
      <c r="Q339" s="592"/>
      <c r="R339" s="592"/>
      <c r="S339" s="592"/>
    </row>
    <row r="340" spans="2:19" s="534" customFormat="1" x14ac:dyDescent="0.2">
      <c r="B340" s="592"/>
      <c r="C340" s="592"/>
      <c r="D340" s="592"/>
      <c r="E340" s="592"/>
      <c r="F340" s="592"/>
      <c r="G340" s="592"/>
      <c r="H340" s="592"/>
      <c r="I340" s="592"/>
      <c r="J340" s="592"/>
      <c r="K340" s="592"/>
      <c r="L340" s="592"/>
      <c r="M340" s="592"/>
      <c r="N340" s="592"/>
      <c r="O340" s="542"/>
      <c r="P340" s="592"/>
      <c r="Q340" s="592"/>
      <c r="R340" s="592"/>
      <c r="S340" s="592"/>
    </row>
    <row r="341" spans="2:19" s="534" customFormat="1" x14ac:dyDescent="0.2">
      <c r="B341" s="592"/>
      <c r="C341" s="592"/>
      <c r="D341" s="592"/>
      <c r="E341" s="592"/>
      <c r="F341" s="592"/>
      <c r="G341" s="592"/>
      <c r="H341" s="592"/>
      <c r="I341" s="592"/>
      <c r="J341" s="592"/>
      <c r="K341" s="592"/>
      <c r="L341" s="592"/>
      <c r="M341" s="592"/>
      <c r="N341" s="592"/>
      <c r="O341" s="542"/>
      <c r="P341" s="592"/>
      <c r="Q341" s="592"/>
      <c r="R341" s="592"/>
      <c r="S341" s="592"/>
    </row>
    <row r="342" spans="2:19" s="534" customFormat="1" x14ac:dyDescent="0.2">
      <c r="B342" s="592"/>
      <c r="C342" s="592"/>
      <c r="D342" s="592"/>
      <c r="E342" s="592"/>
      <c r="F342" s="592"/>
      <c r="G342" s="592"/>
      <c r="H342" s="592"/>
      <c r="I342" s="592"/>
      <c r="J342" s="592"/>
      <c r="K342" s="592"/>
      <c r="L342" s="592"/>
      <c r="M342" s="592"/>
      <c r="N342" s="592"/>
      <c r="O342" s="542"/>
      <c r="P342" s="592"/>
      <c r="Q342" s="592"/>
      <c r="R342" s="592"/>
      <c r="S342" s="592"/>
    </row>
    <row r="343" spans="2:19" s="534" customFormat="1" x14ac:dyDescent="0.2">
      <c r="B343" s="592"/>
      <c r="C343" s="592"/>
      <c r="D343" s="592"/>
      <c r="E343" s="592"/>
      <c r="F343" s="592"/>
      <c r="G343" s="592"/>
      <c r="H343" s="592"/>
      <c r="I343" s="592"/>
      <c r="J343" s="592"/>
      <c r="K343" s="592"/>
      <c r="L343" s="592"/>
      <c r="M343" s="592"/>
      <c r="N343" s="592"/>
      <c r="O343" s="542"/>
      <c r="P343" s="592"/>
      <c r="Q343" s="592"/>
      <c r="R343" s="592"/>
      <c r="S343" s="592"/>
    </row>
    <row r="344" spans="2:19" s="534" customFormat="1" x14ac:dyDescent="0.2">
      <c r="O344" s="535"/>
    </row>
    <row r="345" spans="2:19" s="534" customFormat="1" x14ac:dyDescent="0.2">
      <c r="O345" s="535"/>
    </row>
    <row r="346" spans="2:19" s="534" customFormat="1" x14ac:dyDescent="0.2">
      <c r="O346" s="535"/>
    </row>
    <row r="347" spans="2:19" s="534" customFormat="1" x14ac:dyDescent="0.2">
      <c r="O347" s="535"/>
    </row>
    <row r="348" spans="2:19" s="534" customFormat="1" x14ac:dyDescent="0.2">
      <c r="O348" s="535"/>
    </row>
    <row r="349" spans="2:19" s="534" customFormat="1" x14ac:dyDescent="0.2">
      <c r="O349" s="535"/>
    </row>
    <row r="350" spans="2:19" s="534" customFormat="1" x14ac:dyDescent="0.2">
      <c r="O350" s="535"/>
    </row>
    <row r="351" spans="2:19" s="534" customFormat="1" x14ac:dyDescent="0.2">
      <c r="O351" s="535"/>
    </row>
    <row r="352" spans="2:19" s="534" customFormat="1" x14ac:dyDescent="0.2">
      <c r="O352" s="535"/>
    </row>
    <row r="353" spans="15:15" s="534" customFormat="1" x14ac:dyDescent="0.2">
      <c r="O353" s="535"/>
    </row>
    <row r="354" spans="15:15" s="534" customFormat="1" x14ac:dyDescent="0.2">
      <c r="O354" s="535"/>
    </row>
    <row r="355" spans="15:15" s="534" customFormat="1" x14ac:dyDescent="0.2">
      <c r="O355" s="535"/>
    </row>
    <row r="356" spans="15:15" s="534" customFormat="1" x14ac:dyDescent="0.2">
      <c r="O356" s="535"/>
    </row>
    <row r="357" spans="15:15" s="534" customFormat="1" x14ac:dyDescent="0.2">
      <c r="O357" s="535"/>
    </row>
    <row r="358" spans="15:15" s="534" customFormat="1" x14ac:dyDescent="0.2">
      <c r="O358" s="535"/>
    </row>
    <row r="359" spans="15:15" s="534" customFormat="1" x14ac:dyDescent="0.2">
      <c r="O359" s="535"/>
    </row>
    <row r="360" spans="15:15" s="534" customFormat="1" x14ac:dyDescent="0.2">
      <c r="O360" s="535"/>
    </row>
    <row r="361" spans="15:15" s="534" customFormat="1" x14ac:dyDescent="0.2">
      <c r="O361" s="535"/>
    </row>
    <row r="362" spans="15:15" s="534" customFormat="1" x14ac:dyDescent="0.2">
      <c r="O362" s="535"/>
    </row>
    <row r="363" spans="15:15" s="534" customFormat="1" x14ac:dyDescent="0.2">
      <c r="O363" s="535"/>
    </row>
    <row r="364" spans="15:15" s="534" customFormat="1" x14ac:dyDescent="0.2">
      <c r="O364" s="535"/>
    </row>
    <row r="365" spans="15:15" s="534" customFormat="1" x14ac:dyDescent="0.2">
      <c r="O365" s="535"/>
    </row>
    <row r="366" spans="15:15" s="534" customFormat="1" x14ac:dyDescent="0.2">
      <c r="O366" s="535"/>
    </row>
    <row r="367" spans="15:15" s="534" customFormat="1" x14ac:dyDescent="0.2">
      <c r="O367" s="535"/>
    </row>
    <row r="368" spans="15:15" s="534" customFormat="1" x14ac:dyDescent="0.2">
      <c r="O368" s="535"/>
    </row>
    <row r="369" spans="15:15" s="534" customFormat="1" x14ac:dyDescent="0.2">
      <c r="O369" s="535"/>
    </row>
    <row r="370" spans="15:15" s="534" customFormat="1" x14ac:dyDescent="0.2">
      <c r="O370" s="535"/>
    </row>
    <row r="371" spans="15:15" s="534" customFormat="1" x14ac:dyDescent="0.2">
      <c r="O371" s="535"/>
    </row>
    <row r="372" spans="15:15" s="534" customFormat="1" x14ac:dyDescent="0.2">
      <c r="O372" s="535"/>
    </row>
    <row r="373" spans="15:15" s="534" customFormat="1" x14ac:dyDescent="0.2">
      <c r="O373" s="535"/>
    </row>
    <row r="374" spans="15:15" s="534" customFormat="1" x14ac:dyDescent="0.2">
      <c r="O374" s="535"/>
    </row>
    <row r="375" spans="15:15" s="534" customFormat="1" x14ac:dyDescent="0.2">
      <c r="O375" s="535"/>
    </row>
    <row r="376" spans="15:15" s="534" customFormat="1" x14ac:dyDescent="0.2">
      <c r="O376" s="535"/>
    </row>
    <row r="377" spans="15:15" s="534" customFormat="1" x14ac:dyDescent="0.2">
      <c r="O377" s="535"/>
    </row>
    <row r="378" spans="15:15" s="534" customFormat="1" x14ac:dyDescent="0.2">
      <c r="O378" s="535"/>
    </row>
    <row r="379" spans="15:15" s="534" customFormat="1" x14ac:dyDescent="0.2">
      <c r="O379" s="535"/>
    </row>
    <row r="380" spans="15:15" s="534" customFormat="1" x14ac:dyDescent="0.2">
      <c r="O380" s="535"/>
    </row>
    <row r="381" spans="15:15" s="534" customFormat="1" x14ac:dyDescent="0.2">
      <c r="O381" s="535"/>
    </row>
    <row r="382" spans="15:15" s="534" customFormat="1" x14ac:dyDescent="0.2">
      <c r="O382" s="535"/>
    </row>
    <row r="383" spans="15:15" s="534" customFormat="1" x14ac:dyDescent="0.2">
      <c r="O383" s="535"/>
    </row>
    <row r="384" spans="15:15" s="534" customFormat="1" x14ac:dyDescent="0.2">
      <c r="O384" s="535"/>
    </row>
    <row r="385" spans="15:15" s="534" customFormat="1" x14ac:dyDescent="0.2">
      <c r="O385" s="535"/>
    </row>
    <row r="386" spans="15:15" s="534" customFormat="1" x14ac:dyDescent="0.2">
      <c r="O386" s="535"/>
    </row>
    <row r="387" spans="15:15" s="534" customFormat="1" x14ac:dyDescent="0.2">
      <c r="O387" s="535"/>
    </row>
    <row r="388" spans="15:15" s="534" customFormat="1" x14ac:dyDescent="0.2">
      <c r="O388" s="535"/>
    </row>
    <row r="389" spans="15:15" s="534" customFormat="1" x14ac:dyDescent="0.2">
      <c r="O389" s="535"/>
    </row>
    <row r="390" spans="15:15" s="534" customFormat="1" x14ac:dyDescent="0.2">
      <c r="O390" s="535"/>
    </row>
    <row r="391" spans="15:15" s="534" customFormat="1" x14ac:dyDescent="0.2">
      <c r="O391" s="535"/>
    </row>
    <row r="392" spans="15:15" s="534" customFormat="1" x14ac:dyDescent="0.2">
      <c r="O392" s="535"/>
    </row>
    <row r="393" spans="15:15" s="534" customFormat="1" x14ac:dyDescent="0.2">
      <c r="O393" s="535"/>
    </row>
    <row r="394" spans="15:15" s="534" customFormat="1" x14ac:dyDescent="0.2">
      <c r="O394" s="535"/>
    </row>
    <row r="395" spans="15:15" s="534" customFormat="1" x14ac:dyDescent="0.2">
      <c r="O395" s="535"/>
    </row>
    <row r="396" spans="15:15" s="534" customFormat="1" x14ac:dyDescent="0.2">
      <c r="O396" s="535"/>
    </row>
    <row r="397" spans="15:15" s="534" customFormat="1" x14ac:dyDescent="0.2">
      <c r="O397" s="535"/>
    </row>
    <row r="398" spans="15:15" s="534" customFormat="1" x14ac:dyDescent="0.2">
      <c r="O398" s="535"/>
    </row>
    <row r="399" spans="15:15" s="534" customFormat="1" x14ac:dyDescent="0.2">
      <c r="O399" s="535"/>
    </row>
    <row r="400" spans="15:15" s="534" customFormat="1" x14ac:dyDescent="0.2">
      <c r="O400" s="535"/>
    </row>
    <row r="401" spans="15:15" s="534" customFormat="1" x14ac:dyDescent="0.2">
      <c r="O401" s="535"/>
    </row>
    <row r="402" spans="15:15" s="534" customFormat="1" x14ac:dyDescent="0.2">
      <c r="O402" s="535"/>
    </row>
    <row r="403" spans="15:15" s="534" customFormat="1" x14ac:dyDescent="0.2">
      <c r="O403" s="535"/>
    </row>
    <row r="404" spans="15:15" s="534" customFormat="1" x14ac:dyDescent="0.2">
      <c r="O404" s="535"/>
    </row>
    <row r="405" spans="15:15" s="534" customFormat="1" x14ac:dyDescent="0.2">
      <c r="O405" s="535"/>
    </row>
    <row r="406" spans="15:15" s="534" customFormat="1" x14ac:dyDescent="0.2">
      <c r="O406" s="535"/>
    </row>
    <row r="407" spans="15:15" s="534" customFormat="1" x14ac:dyDescent="0.2">
      <c r="O407" s="535"/>
    </row>
    <row r="408" spans="15:15" s="534" customFormat="1" x14ac:dyDescent="0.2">
      <c r="O408" s="535"/>
    </row>
    <row r="409" spans="15:15" s="534" customFormat="1" x14ac:dyDescent="0.2">
      <c r="O409" s="535"/>
    </row>
    <row r="410" spans="15:15" s="534" customFormat="1" x14ac:dyDescent="0.2">
      <c r="O410" s="535"/>
    </row>
    <row r="411" spans="15:15" s="534" customFormat="1" x14ac:dyDescent="0.2">
      <c r="O411" s="535"/>
    </row>
    <row r="412" spans="15:15" s="534" customFormat="1" x14ac:dyDescent="0.2">
      <c r="O412" s="535"/>
    </row>
    <row r="413" spans="15:15" s="534" customFormat="1" x14ac:dyDescent="0.2">
      <c r="O413" s="535"/>
    </row>
    <row r="414" spans="15:15" s="534" customFormat="1" x14ac:dyDescent="0.2">
      <c r="O414" s="535"/>
    </row>
    <row r="415" spans="15:15" s="534" customFormat="1" x14ac:dyDescent="0.2">
      <c r="O415" s="535"/>
    </row>
    <row r="416" spans="15:15" s="534" customFormat="1" x14ac:dyDescent="0.2">
      <c r="O416" s="535"/>
    </row>
    <row r="417" spans="15:15" s="534" customFormat="1" x14ac:dyDescent="0.2">
      <c r="O417" s="535"/>
    </row>
    <row r="418" spans="15:15" s="534" customFormat="1" x14ac:dyDescent="0.2">
      <c r="O418" s="535"/>
    </row>
    <row r="419" spans="15:15" s="534" customFormat="1" x14ac:dyDescent="0.2">
      <c r="O419" s="535"/>
    </row>
    <row r="420" spans="15:15" s="534" customFormat="1" x14ac:dyDescent="0.2">
      <c r="O420" s="535"/>
    </row>
    <row r="421" spans="15:15" s="534" customFormat="1" x14ac:dyDescent="0.2">
      <c r="O421" s="535"/>
    </row>
    <row r="422" spans="15:15" s="534" customFormat="1" x14ac:dyDescent="0.2">
      <c r="O422" s="535"/>
    </row>
    <row r="423" spans="15:15" s="534" customFormat="1" x14ac:dyDescent="0.2">
      <c r="O423" s="535"/>
    </row>
    <row r="424" spans="15:15" s="534" customFormat="1" x14ac:dyDescent="0.2">
      <c r="O424" s="535"/>
    </row>
    <row r="425" spans="15:15" s="534" customFormat="1" x14ac:dyDescent="0.2">
      <c r="O425" s="535"/>
    </row>
    <row r="426" spans="15:15" s="534" customFormat="1" x14ac:dyDescent="0.2">
      <c r="O426" s="535"/>
    </row>
    <row r="427" spans="15:15" s="534" customFormat="1" x14ac:dyDescent="0.2">
      <c r="O427" s="535"/>
    </row>
    <row r="428" spans="15:15" s="534" customFormat="1" x14ac:dyDescent="0.2">
      <c r="O428" s="535"/>
    </row>
    <row r="429" spans="15:15" s="534" customFormat="1" x14ac:dyDescent="0.2">
      <c r="O429" s="535"/>
    </row>
    <row r="430" spans="15:15" s="534" customFormat="1" x14ac:dyDescent="0.2">
      <c r="O430" s="535"/>
    </row>
    <row r="431" spans="15:15" s="534" customFormat="1" x14ac:dyDescent="0.2">
      <c r="O431" s="535"/>
    </row>
    <row r="432" spans="15:15" s="534" customFormat="1" x14ac:dyDescent="0.2">
      <c r="O432" s="535"/>
    </row>
    <row r="433" spans="15:15" s="534" customFormat="1" x14ac:dyDescent="0.2">
      <c r="O433" s="535"/>
    </row>
    <row r="434" spans="15:15" s="534" customFormat="1" x14ac:dyDescent="0.2">
      <c r="O434" s="535"/>
    </row>
    <row r="435" spans="15:15" s="534" customFormat="1" x14ac:dyDescent="0.2">
      <c r="O435" s="535"/>
    </row>
    <row r="436" spans="15:15" s="534" customFormat="1" x14ac:dyDescent="0.2">
      <c r="O436" s="535"/>
    </row>
    <row r="437" spans="15:15" s="534" customFormat="1" x14ac:dyDescent="0.2">
      <c r="O437" s="535"/>
    </row>
    <row r="438" spans="15:15" s="534" customFormat="1" x14ac:dyDescent="0.2">
      <c r="O438" s="535"/>
    </row>
    <row r="439" spans="15:15" s="534" customFormat="1" x14ac:dyDescent="0.2">
      <c r="O439" s="535"/>
    </row>
    <row r="440" spans="15:15" s="534" customFormat="1" x14ac:dyDescent="0.2">
      <c r="O440" s="535"/>
    </row>
    <row r="441" spans="15:15" s="534" customFormat="1" x14ac:dyDescent="0.2">
      <c r="O441" s="535"/>
    </row>
    <row r="442" spans="15:15" s="534" customFormat="1" x14ac:dyDescent="0.2">
      <c r="O442" s="535"/>
    </row>
    <row r="443" spans="15:15" s="534" customFormat="1" x14ac:dyDescent="0.2">
      <c r="O443" s="535"/>
    </row>
    <row r="444" spans="15:15" s="534" customFormat="1" x14ac:dyDescent="0.2">
      <c r="O444" s="535"/>
    </row>
    <row r="445" spans="15:15" s="534" customFormat="1" x14ac:dyDescent="0.2">
      <c r="O445" s="535"/>
    </row>
    <row r="446" spans="15:15" s="534" customFormat="1" x14ac:dyDescent="0.2">
      <c r="O446" s="535"/>
    </row>
    <row r="447" spans="15:15" s="534" customFormat="1" x14ac:dyDescent="0.2">
      <c r="O447" s="535"/>
    </row>
    <row r="448" spans="15:15" s="534" customFormat="1" x14ac:dyDescent="0.2">
      <c r="O448" s="535"/>
    </row>
    <row r="449" spans="15:15" s="534" customFormat="1" x14ac:dyDescent="0.2">
      <c r="O449" s="535"/>
    </row>
    <row r="450" spans="15:15" s="534" customFormat="1" x14ac:dyDescent="0.2">
      <c r="O450" s="535"/>
    </row>
    <row r="451" spans="15:15" s="534" customFormat="1" x14ac:dyDescent="0.2">
      <c r="O451" s="535"/>
    </row>
    <row r="452" spans="15:15" s="534" customFormat="1" x14ac:dyDescent="0.2">
      <c r="O452" s="535"/>
    </row>
    <row r="453" spans="15:15" s="534" customFormat="1" x14ac:dyDescent="0.2">
      <c r="O453" s="535"/>
    </row>
    <row r="454" spans="15:15" s="534" customFormat="1" x14ac:dyDescent="0.2">
      <c r="O454" s="535"/>
    </row>
    <row r="455" spans="15:15" s="534" customFormat="1" x14ac:dyDescent="0.2">
      <c r="O455" s="535"/>
    </row>
    <row r="456" spans="15:15" s="534" customFormat="1" x14ac:dyDescent="0.2">
      <c r="O456" s="535"/>
    </row>
    <row r="457" spans="15:15" s="534" customFormat="1" x14ac:dyDescent="0.2">
      <c r="O457" s="535"/>
    </row>
    <row r="458" spans="15:15" s="534" customFormat="1" x14ac:dyDescent="0.2">
      <c r="O458" s="535"/>
    </row>
    <row r="459" spans="15:15" s="534" customFormat="1" x14ac:dyDescent="0.2">
      <c r="O459" s="535"/>
    </row>
    <row r="460" spans="15:15" s="534" customFormat="1" x14ac:dyDescent="0.2">
      <c r="O460" s="535"/>
    </row>
    <row r="461" spans="15:15" s="534" customFormat="1" x14ac:dyDescent="0.2">
      <c r="O461" s="535"/>
    </row>
    <row r="462" spans="15:15" s="534" customFormat="1" x14ac:dyDescent="0.2">
      <c r="O462" s="535"/>
    </row>
    <row r="463" spans="15:15" s="534" customFormat="1" x14ac:dyDescent="0.2">
      <c r="O463" s="535"/>
    </row>
    <row r="464" spans="15:15" s="534" customFormat="1" x14ac:dyDescent="0.2">
      <c r="O464" s="535"/>
    </row>
    <row r="465" spans="15:15" s="534" customFormat="1" x14ac:dyDescent="0.2">
      <c r="O465" s="535"/>
    </row>
    <row r="466" spans="15:15" s="534" customFormat="1" x14ac:dyDescent="0.2">
      <c r="O466" s="535"/>
    </row>
    <row r="467" spans="15:15" s="534" customFormat="1" x14ac:dyDescent="0.2">
      <c r="O467" s="535"/>
    </row>
    <row r="468" spans="15:15" s="534" customFormat="1" x14ac:dyDescent="0.2">
      <c r="O468" s="535"/>
    </row>
    <row r="469" spans="15:15" s="534" customFormat="1" x14ac:dyDescent="0.2">
      <c r="O469" s="535"/>
    </row>
    <row r="470" spans="15:15" s="534" customFormat="1" x14ac:dyDescent="0.2">
      <c r="O470" s="535"/>
    </row>
    <row r="471" spans="15:15" s="534" customFormat="1" x14ac:dyDescent="0.2">
      <c r="O471" s="535"/>
    </row>
    <row r="472" spans="15:15" s="534" customFormat="1" x14ac:dyDescent="0.2">
      <c r="O472" s="535"/>
    </row>
    <row r="473" spans="15:15" s="534" customFormat="1" x14ac:dyDescent="0.2">
      <c r="O473" s="535"/>
    </row>
    <row r="474" spans="15:15" s="534" customFormat="1" x14ac:dyDescent="0.2">
      <c r="O474" s="535"/>
    </row>
    <row r="475" spans="15:15" s="534" customFormat="1" x14ac:dyDescent="0.2">
      <c r="O475" s="535"/>
    </row>
    <row r="476" spans="15:15" s="534" customFormat="1" x14ac:dyDescent="0.2">
      <c r="O476" s="535"/>
    </row>
    <row r="477" spans="15:15" s="534" customFormat="1" x14ac:dyDescent="0.2">
      <c r="O477" s="535"/>
    </row>
    <row r="478" spans="15:15" s="534" customFormat="1" x14ac:dyDescent="0.2">
      <c r="O478" s="535"/>
    </row>
    <row r="479" spans="15:15" s="534" customFormat="1" x14ac:dyDescent="0.2">
      <c r="O479" s="535"/>
    </row>
    <row r="480" spans="15:15" s="534" customFormat="1" x14ac:dyDescent="0.2">
      <c r="O480" s="535"/>
    </row>
    <row r="481" spans="15:15" s="534" customFormat="1" x14ac:dyDescent="0.2">
      <c r="O481" s="535"/>
    </row>
    <row r="482" spans="15:15" s="534" customFormat="1" x14ac:dyDescent="0.2">
      <c r="O482" s="535"/>
    </row>
    <row r="483" spans="15:15" s="534" customFormat="1" x14ac:dyDescent="0.2">
      <c r="O483" s="535"/>
    </row>
    <row r="484" spans="15:15" s="534" customFormat="1" x14ac:dyDescent="0.2">
      <c r="O484" s="535"/>
    </row>
    <row r="485" spans="15:15" s="534" customFormat="1" x14ac:dyDescent="0.2">
      <c r="O485" s="535"/>
    </row>
    <row r="486" spans="15:15" s="534" customFormat="1" x14ac:dyDescent="0.2">
      <c r="O486" s="535"/>
    </row>
    <row r="487" spans="15:15" s="534" customFormat="1" x14ac:dyDescent="0.2">
      <c r="O487" s="535"/>
    </row>
    <row r="488" spans="15:15" s="534" customFormat="1" x14ac:dyDescent="0.2">
      <c r="O488" s="535"/>
    </row>
    <row r="489" spans="15:15" s="534" customFormat="1" x14ac:dyDescent="0.2">
      <c r="O489" s="535"/>
    </row>
    <row r="490" spans="15:15" s="534" customFormat="1" x14ac:dyDescent="0.2">
      <c r="O490" s="535"/>
    </row>
    <row r="491" spans="15:15" s="534" customFormat="1" x14ac:dyDescent="0.2">
      <c r="O491" s="535"/>
    </row>
    <row r="492" spans="15:15" s="534" customFormat="1" x14ac:dyDescent="0.2">
      <c r="O492" s="535"/>
    </row>
    <row r="493" spans="15:15" s="534" customFormat="1" x14ac:dyDescent="0.2">
      <c r="O493" s="535"/>
    </row>
    <row r="494" spans="15:15" s="534" customFormat="1" x14ac:dyDescent="0.2">
      <c r="O494" s="535"/>
    </row>
    <row r="495" spans="15:15" s="534" customFormat="1" x14ac:dyDescent="0.2">
      <c r="O495" s="535"/>
    </row>
    <row r="496" spans="15:15" s="534" customFormat="1" x14ac:dyDescent="0.2">
      <c r="O496" s="535"/>
    </row>
    <row r="497" spans="15:15" s="534" customFormat="1" x14ac:dyDescent="0.2">
      <c r="O497" s="535"/>
    </row>
    <row r="498" spans="15:15" s="534" customFormat="1" x14ac:dyDescent="0.2">
      <c r="O498" s="535"/>
    </row>
    <row r="499" spans="15:15" s="534" customFormat="1" x14ac:dyDescent="0.2">
      <c r="O499" s="535"/>
    </row>
    <row r="500" spans="15:15" s="534" customFormat="1" x14ac:dyDescent="0.2">
      <c r="O500" s="535"/>
    </row>
    <row r="501" spans="15:15" s="534" customFormat="1" x14ac:dyDescent="0.2">
      <c r="O501" s="535"/>
    </row>
    <row r="502" spans="15:15" s="534" customFormat="1" x14ac:dyDescent="0.2">
      <c r="O502" s="535"/>
    </row>
    <row r="503" spans="15:15" s="534" customFormat="1" x14ac:dyDescent="0.2">
      <c r="O503" s="535"/>
    </row>
    <row r="504" spans="15:15" s="534" customFormat="1" x14ac:dyDescent="0.2">
      <c r="O504" s="535"/>
    </row>
    <row r="505" spans="15:15" s="534" customFormat="1" x14ac:dyDescent="0.2">
      <c r="O505" s="535"/>
    </row>
    <row r="506" spans="15:15" s="534" customFormat="1" x14ac:dyDescent="0.2">
      <c r="O506" s="535"/>
    </row>
    <row r="507" spans="15:15" s="534" customFormat="1" x14ac:dyDescent="0.2">
      <c r="O507" s="535"/>
    </row>
    <row r="508" spans="15:15" s="534" customFormat="1" x14ac:dyDescent="0.2">
      <c r="O508" s="535"/>
    </row>
    <row r="509" spans="15:15" s="534" customFormat="1" x14ac:dyDescent="0.2">
      <c r="O509" s="535"/>
    </row>
    <row r="510" spans="15:15" s="534" customFormat="1" x14ac:dyDescent="0.2">
      <c r="O510" s="535"/>
    </row>
    <row r="511" spans="15:15" s="534" customFormat="1" x14ac:dyDescent="0.2">
      <c r="O511" s="535"/>
    </row>
    <row r="512" spans="15:15" s="534" customFormat="1" x14ac:dyDescent="0.2">
      <c r="O512" s="535"/>
    </row>
  </sheetData>
  <mergeCells count="184">
    <mergeCell ref="S195:S196"/>
    <mergeCell ref="C197:C200"/>
    <mergeCell ref="D197:D200"/>
    <mergeCell ref="E197:E200"/>
    <mergeCell ref="F197:F200"/>
    <mergeCell ref="G197:G200"/>
    <mergeCell ref="N197:N200"/>
    <mergeCell ref="O197:O200"/>
    <mergeCell ref="P197:P200"/>
    <mergeCell ref="Q197:Q200"/>
    <mergeCell ref="R197:R200"/>
    <mergeCell ref="S197:S200"/>
    <mergeCell ref="H197:H200"/>
    <mergeCell ref="I197:I200"/>
    <mergeCell ref="J197:J200"/>
    <mergeCell ref="K197:K200"/>
    <mergeCell ref="L197:L200"/>
    <mergeCell ref="M197:M200"/>
    <mergeCell ref="B194:B196"/>
    <mergeCell ref="C194:R194"/>
    <mergeCell ref="C195:C196"/>
    <mergeCell ref="D195:D196"/>
    <mergeCell ref="E195:E196"/>
    <mergeCell ref="F195:F196"/>
    <mergeCell ref="G195:G196"/>
    <mergeCell ref="H195:H196"/>
    <mergeCell ref="I195:I196"/>
    <mergeCell ref="J195:J196"/>
    <mergeCell ref="K195:K196"/>
    <mergeCell ref="L195:R195"/>
    <mergeCell ref="N169:N172"/>
    <mergeCell ref="B179:B183"/>
    <mergeCell ref="C179:E179"/>
    <mergeCell ref="F179:N179"/>
    <mergeCell ref="C180:C183"/>
    <mergeCell ref="D180:D183"/>
    <mergeCell ref="M180:M183"/>
    <mergeCell ref="N180:N183"/>
    <mergeCell ref="C184:C187"/>
    <mergeCell ref="D184:D187"/>
    <mergeCell ref="E184:E187"/>
    <mergeCell ref="F184:F187"/>
    <mergeCell ref="G184:G187"/>
    <mergeCell ref="J184:J187"/>
    <mergeCell ref="K184:K187"/>
    <mergeCell ref="L184:L187"/>
    <mergeCell ref="E180:E183"/>
    <mergeCell ref="F180:F183"/>
    <mergeCell ref="G180:G183"/>
    <mergeCell ref="J180:J183"/>
    <mergeCell ref="K180:K183"/>
    <mergeCell ref="L180:L183"/>
    <mergeCell ref="M184:M187"/>
    <mergeCell ref="N184:N187"/>
    <mergeCell ref="C169:C172"/>
    <mergeCell ref="D169:D172"/>
    <mergeCell ref="E169:E172"/>
    <mergeCell ref="F169:F172"/>
    <mergeCell ref="G169:G172"/>
    <mergeCell ref="J169:J172"/>
    <mergeCell ref="K169:K172"/>
    <mergeCell ref="L169:L172"/>
    <mergeCell ref="M169:M172"/>
    <mergeCell ref="M154:M157"/>
    <mergeCell ref="N154: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54:C157"/>
    <mergeCell ref="D154:D157"/>
    <mergeCell ref="E154:E157"/>
    <mergeCell ref="F154:F157"/>
    <mergeCell ref="G154:G157"/>
    <mergeCell ref="J154:J157"/>
    <mergeCell ref="K154:K157"/>
    <mergeCell ref="L154:L157"/>
    <mergeCell ref="E150:E153"/>
    <mergeCell ref="F150:F153"/>
    <mergeCell ref="G150:G153"/>
    <mergeCell ref="J150:J153"/>
    <mergeCell ref="K150:K153"/>
    <mergeCell ref="L150:L153"/>
    <mergeCell ref="N139:N142"/>
    <mergeCell ref="O139:O142"/>
    <mergeCell ref="B149:B153"/>
    <mergeCell ref="C149:E149"/>
    <mergeCell ref="F149:N149"/>
    <mergeCell ref="C150:C153"/>
    <mergeCell ref="D150:D153"/>
    <mergeCell ref="M150:M153"/>
    <mergeCell ref="N150:N153"/>
    <mergeCell ref="C139:C142"/>
    <mergeCell ref="D139:D142"/>
    <mergeCell ref="E139:E142"/>
    <mergeCell ref="F139:F142"/>
    <mergeCell ref="G139:G142"/>
    <mergeCell ref="J139:J142"/>
    <mergeCell ref="K139:K142"/>
    <mergeCell ref="L139:L142"/>
    <mergeCell ref="M139:M142"/>
    <mergeCell ref="N124:N127"/>
    <mergeCell ref="B134:B138"/>
    <mergeCell ref="C134:E134"/>
    <mergeCell ref="F134:N134"/>
    <mergeCell ref="C135:C138"/>
    <mergeCell ref="D135:D138"/>
    <mergeCell ref="E135:E138"/>
    <mergeCell ref="F135:F138"/>
    <mergeCell ref="G135:G138"/>
    <mergeCell ref="J135:J138"/>
    <mergeCell ref="K135:K138"/>
    <mergeCell ref="L135:L138"/>
    <mergeCell ref="M135:M138"/>
    <mergeCell ref="N135:N138"/>
    <mergeCell ref="C124:C127"/>
    <mergeCell ref="D124:D127"/>
    <mergeCell ref="E124:E127"/>
    <mergeCell ref="F124:F127"/>
    <mergeCell ref="G124:G127"/>
    <mergeCell ref="J124:J127"/>
    <mergeCell ref="K124:K127"/>
    <mergeCell ref="L124:L127"/>
    <mergeCell ref="M124:M127"/>
    <mergeCell ref="C110:C113"/>
    <mergeCell ref="D110:D113"/>
    <mergeCell ref="E110:E113"/>
    <mergeCell ref="B119:B123"/>
    <mergeCell ref="C119:E119"/>
    <mergeCell ref="F119:N119"/>
    <mergeCell ref="C120:C123"/>
    <mergeCell ref="D120:D123"/>
    <mergeCell ref="E120:E123"/>
    <mergeCell ref="N120:N123"/>
    <mergeCell ref="F120:F123"/>
    <mergeCell ref="G120:G123"/>
    <mergeCell ref="J120:J123"/>
    <mergeCell ref="K120:K123"/>
    <mergeCell ref="L120:L123"/>
    <mergeCell ref="M120:M123"/>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K1000"/>
  <sheetViews>
    <sheetView showGridLines="0" topLeftCell="A177" zoomScale="80" zoomScaleNormal="80" workbookViewId="0">
      <selection activeCell="C50" sqref="C50"/>
    </sheetView>
  </sheetViews>
  <sheetFormatPr baseColWidth="10" defaultColWidth="0" defaultRowHeight="15" customHeight="1" outlineLevelRow="1" x14ac:dyDescent="0.2"/>
  <cols>
    <col min="1" max="1" width="9.125" customWidth="1"/>
    <col min="2" max="2" width="16.5" customWidth="1"/>
    <col min="3" max="3" width="65.875" customWidth="1"/>
    <col min="4" max="4" width="15.5" customWidth="1"/>
    <col min="5" max="5" width="15.125" customWidth="1"/>
    <col min="6" max="6" width="13.375" customWidth="1"/>
    <col min="7" max="7" width="17.5" customWidth="1"/>
    <col min="8" max="8" width="13.125" customWidth="1"/>
    <col min="9" max="9" width="12.875" customWidth="1"/>
    <col min="10" max="10" width="15.625" customWidth="1"/>
    <col min="11" max="11" width="13.625" customWidth="1"/>
    <col min="12" max="12" width="13.5" customWidth="1"/>
    <col min="13" max="13" width="17.375" customWidth="1"/>
    <col min="14" max="14" width="16.125" customWidth="1"/>
    <col min="15" max="25" width="10.875" customWidth="1"/>
    <col min="26" max="26" width="13.125" customWidth="1"/>
    <col min="27" max="27" width="10.875" customWidth="1"/>
    <col min="28" max="28" width="14.625" customWidth="1"/>
    <col min="29" max="31" width="10.875" customWidth="1"/>
    <col min="32" max="32" width="15" customWidth="1"/>
    <col min="33" max="33" width="13.875" customWidth="1"/>
    <col min="34" max="34" width="17.875" customWidth="1"/>
    <col min="35" max="37" width="10" hidden="1" customWidth="1"/>
    <col min="38" max="16384" width="12.625" hidden="1"/>
  </cols>
  <sheetData>
    <row r="1" spans="1:37" x14ac:dyDescent="0.25">
      <c r="A1" s="5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4"/>
      <c r="AJ1" s="4"/>
      <c r="AK1" s="4"/>
    </row>
    <row r="2" spans="1:37" x14ac:dyDescent="0.25">
      <c r="A2" s="54"/>
      <c r="B2" s="5"/>
      <c r="C2" s="5"/>
      <c r="D2" s="5"/>
      <c r="E2" s="5"/>
      <c r="F2" s="5"/>
      <c r="G2" s="5"/>
      <c r="H2" s="1"/>
      <c r="I2" s="1"/>
      <c r="J2" s="1"/>
      <c r="K2" s="442" t="s">
        <v>0</v>
      </c>
      <c r="L2" s="443" t="s">
        <v>1</v>
      </c>
      <c r="M2" s="1"/>
      <c r="N2" s="1"/>
      <c r="O2" s="1"/>
      <c r="P2" s="1"/>
      <c r="Q2" s="1"/>
      <c r="R2" s="1"/>
      <c r="S2" s="1"/>
      <c r="T2" s="1"/>
      <c r="U2" s="1"/>
      <c r="V2" s="1"/>
      <c r="W2" s="1"/>
      <c r="X2" s="1"/>
      <c r="Y2" s="1"/>
      <c r="Z2" s="1"/>
      <c r="AA2" s="1"/>
      <c r="AB2" s="1"/>
      <c r="AC2" s="1"/>
      <c r="AD2" s="1"/>
      <c r="AE2" s="1"/>
      <c r="AF2" s="1"/>
      <c r="AG2" s="1"/>
      <c r="AH2" s="1"/>
      <c r="AI2" s="4"/>
      <c r="AJ2" s="4"/>
      <c r="AK2" s="4"/>
    </row>
    <row r="3" spans="1:37" x14ac:dyDescent="0.25">
      <c r="A3" s="54"/>
      <c r="B3" s="5"/>
      <c r="C3" s="5"/>
      <c r="D3" s="5"/>
      <c r="E3" s="5"/>
      <c r="F3" s="5"/>
      <c r="G3" s="5"/>
      <c r="H3" s="1"/>
      <c r="I3" s="1"/>
      <c r="J3" s="1"/>
      <c r="K3" s="444" t="s">
        <v>2</v>
      </c>
      <c r="L3" s="445">
        <v>7</v>
      </c>
      <c r="M3" s="1"/>
      <c r="N3" s="1"/>
      <c r="O3" s="1"/>
      <c r="P3" s="1"/>
      <c r="Q3" s="1"/>
      <c r="R3" s="1"/>
      <c r="S3" s="1"/>
      <c r="T3" s="1"/>
      <c r="U3" s="1"/>
      <c r="V3" s="1"/>
      <c r="W3" s="1"/>
      <c r="X3" s="1"/>
      <c r="Y3" s="1"/>
      <c r="Z3" s="1"/>
      <c r="AA3" s="1"/>
      <c r="AB3" s="1"/>
      <c r="AC3" s="1"/>
      <c r="AD3" s="1"/>
      <c r="AE3" s="1"/>
      <c r="AF3" s="1"/>
      <c r="AG3" s="1"/>
      <c r="AH3" s="1"/>
      <c r="AI3" s="4"/>
      <c r="AJ3" s="4"/>
      <c r="AK3" s="4"/>
    </row>
    <row r="4" spans="1:37" x14ac:dyDescent="0.25">
      <c r="A4" s="54"/>
      <c r="B4" s="5"/>
      <c r="C4" s="5"/>
      <c r="D4" s="5"/>
      <c r="E4" s="5"/>
      <c r="F4" s="5"/>
      <c r="G4" s="5"/>
      <c r="H4" s="1"/>
      <c r="I4" s="1"/>
      <c r="J4" s="1"/>
      <c r="K4" s="442" t="s">
        <v>3</v>
      </c>
      <c r="L4" s="446">
        <v>44250</v>
      </c>
      <c r="M4" s="55"/>
      <c r="N4" s="1"/>
      <c r="O4" s="1"/>
      <c r="P4" s="1"/>
      <c r="Q4" s="1"/>
      <c r="R4" s="1"/>
      <c r="S4" s="1"/>
      <c r="T4" s="1"/>
      <c r="U4" s="1"/>
      <c r="V4" s="1"/>
      <c r="W4" s="1"/>
      <c r="X4" s="1"/>
      <c r="Y4" s="1"/>
      <c r="Z4" s="1"/>
      <c r="AA4" s="1"/>
      <c r="AB4" s="1"/>
      <c r="AC4" s="1"/>
      <c r="AD4" s="1"/>
      <c r="AE4" s="1"/>
      <c r="AF4" s="1"/>
      <c r="AG4" s="1"/>
      <c r="AH4" s="1"/>
      <c r="AI4" s="4"/>
      <c r="AJ4" s="4"/>
      <c r="AK4" s="4"/>
    </row>
    <row r="5" spans="1:37" x14ac:dyDescent="0.25">
      <c r="A5" s="54"/>
      <c r="B5" s="1"/>
      <c r="C5" s="1"/>
      <c r="D5" s="1"/>
      <c r="E5" s="1"/>
      <c r="F5" s="1"/>
      <c r="G5" s="1"/>
      <c r="H5" s="1"/>
      <c r="I5" s="1"/>
      <c r="J5" s="1"/>
      <c r="K5" s="442" t="s">
        <v>4</v>
      </c>
      <c r="L5" s="443" t="s">
        <v>85</v>
      </c>
      <c r="M5" s="56"/>
      <c r="N5" s="1"/>
      <c r="O5" s="1"/>
      <c r="P5" s="1"/>
      <c r="Q5" s="1"/>
      <c r="R5" s="1"/>
      <c r="S5" s="1"/>
      <c r="T5" s="1"/>
      <c r="U5" s="1"/>
      <c r="V5" s="1"/>
      <c r="W5" s="1"/>
      <c r="X5" s="1"/>
      <c r="Y5" s="1"/>
      <c r="Z5" s="1"/>
      <c r="AA5" s="1"/>
      <c r="AB5" s="1"/>
      <c r="AC5" s="1"/>
      <c r="AD5" s="1"/>
      <c r="AE5" s="1"/>
      <c r="AF5" s="1"/>
      <c r="AG5" s="1"/>
      <c r="AH5" s="1"/>
      <c r="AI5" s="4"/>
      <c r="AJ5" s="4"/>
      <c r="AK5" s="4"/>
    </row>
    <row r="6" spans="1:37" x14ac:dyDescent="0.25">
      <c r="A6" s="5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c r="AK6" s="4"/>
    </row>
    <row r="7" spans="1:37" ht="37.5" customHeight="1" x14ac:dyDescent="0.25">
      <c r="A7" s="54"/>
      <c r="B7" s="9"/>
      <c r="C7" s="9"/>
      <c r="D7" s="9"/>
      <c r="E7" s="9"/>
      <c r="F7" s="9"/>
      <c r="G7" s="9"/>
      <c r="H7" s="9"/>
      <c r="I7" s="9"/>
      <c r="J7" s="9"/>
      <c r="K7" s="9"/>
      <c r="L7" s="9"/>
      <c r="M7" s="9"/>
      <c r="N7" s="1"/>
      <c r="O7" s="1"/>
      <c r="P7" s="1"/>
      <c r="Q7" s="1"/>
      <c r="R7" s="1"/>
      <c r="S7" s="1"/>
      <c r="T7" s="1"/>
      <c r="U7" s="1"/>
      <c r="V7" s="1"/>
      <c r="W7" s="1"/>
      <c r="X7" s="1"/>
      <c r="Y7" s="1"/>
      <c r="Z7" s="1"/>
      <c r="AA7" s="1"/>
      <c r="AB7" s="1"/>
      <c r="AC7" s="1"/>
      <c r="AD7" s="1"/>
      <c r="AE7" s="1"/>
      <c r="AF7" s="1"/>
      <c r="AG7" s="1"/>
      <c r="AH7" s="1"/>
      <c r="AI7" s="4"/>
      <c r="AJ7" s="4"/>
      <c r="AK7" s="4"/>
    </row>
    <row r="8" spans="1:37" ht="27" customHeight="1" x14ac:dyDescent="0.25">
      <c r="A8" s="57"/>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row>
    <row r="9" spans="1:37" ht="30.75" customHeight="1" x14ac:dyDescent="0.2">
      <c r="A9" s="58"/>
      <c r="B9" s="17" t="s">
        <v>8</v>
      </c>
      <c r="C9" s="767" t="str">
        <f>'PDI-01'!E13</f>
        <v>Gestión y Sostenibilidad Institucional</v>
      </c>
      <c r="D9" s="599"/>
      <c r="E9" s="599"/>
      <c r="F9" s="599"/>
      <c r="G9" s="599"/>
      <c r="H9" s="599"/>
      <c r="I9" s="599"/>
      <c r="J9" s="599"/>
      <c r="K9" s="599"/>
      <c r="L9" s="599"/>
      <c r="M9" s="599"/>
      <c r="N9" s="600"/>
      <c r="O9" s="17"/>
      <c r="P9" s="59"/>
      <c r="Q9" s="59"/>
      <c r="R9" s="59"/>
      <c r="S9" s="59"/>
      <c r="T9" s="59"/>
      <c r="U9" s="59"/>
      <c r="V9" s="59"/>
      <c r="W9" s="59"/>
      <c r="X9" s="59"/>
      <c r="Y9" s="59"/>
      <c r="Z9" s="59"/>
      <c r="AA9" s="59"/>
      <c r="AB9" s="59"/>
      <c r="AC9" s="59"/>
      <c r="AD9" s="59"/>
      <c r="AE9" s="59"/>
      <c r="AF9" s="59"/>
      <c r="AG9" s="59"/>
      <c r="AH9" s="59"/>
      <c r="AI9" s="59"/>
      <c r="AJ9" s="59"/>
      <c r="AK9" s="59"/>
    </row>
    <row r="10" spans="1:37" ht="6.75" customHeight="1" x14ac:dyDescent="0.2">
      <c r="A10" s="58"/>
      <c r="B10" s="17"/>
      <c r="C10" s="17"/>
      <c r="D10" s="17"/>
      <c r="E10" s="17"/>
      <c r="F10" s="17"/>
      <c r="G10" s="17"/>
      <c r="H10" s="17"/>
      <c r="I10" s="17"/>
      <c r="J10" s="17"/>
      <c r="K10" s="17"/>
      <c r="L10" s="17"/>
      <c r="M10" s="17"/>
      <c r="N10" s="17"/>
      <c r="O10" s="17"/>
      <c r="P10" s="59"/>
      <c r="Q10" s="59"/>
      <c r="R10" s="59"/>
      <c r="S10" s="59"/>
      <c r="T10" s="59"/>
      <c r="U10" s="59"/>
      <c r="V10" s="59"/>
      <c r="W10" s="59"/>
      <c r="X10" s="59"/>
      <c r="Y10" s="59"/>
      <c r="Z10" s="59"/>
      <c r="AA10" s="59"/>
      <c r="AB10" s="59"/>
      <c r="AC10" s="59"/>
      <c r="AD10" s="59"/>
      <c r="AE10" s="59"/>
      <c r="AF10" s="59"/>
      <c r="AG10" s="59"/>
      <c r="AH10" s="59"/>
      <c r="AI10" s="59"/>
      <c r="AJ10" s="59"/>
      <c r="AK10" s="59"/>
    </row>
    <row r="11" spans="1:37" ht="30.75" customHeight="1" x14ac:dyDescent="0.2">
      <c r="A11" s="58"/>
      <c r="B11" s="17" t="s">
        <v>9</v>
      </c>
      <c r="C11" s="767" t="str">
        <f>'PDI-01'!E15</f>
        <v>Gestión del Desarrollo Humano y Organizacional</v>
      </c>
      <c r="D11" s="599"/>
      <c r="E11" s="599"/>
      <c r="F11" s="599"/>
      <c r="G11" s="599"/>
      <c r="H11" s="599"/>
      <c r="I11" s="599"/>
      <c r="J11" s="599"/>
      <c r="K11" s="599"/>
      <c r="L11" s="599"/>
      <c r="M11" s="599"/>
      <c r="N11" s="600"/>
      <c r="O11" s="17"/>
      <c r="P11" s="59"/>
      <c r="Q11" s="59"/>
      <c r="R11" s="59"/>
      <c r="S11" s="59"/>
      <c r="T11" s="59"/>
      <c r="U11" s="59"/>
      <c r="V11" s="59"/>
      <c r="W11" s="59"/>
      <c r="X11" s="59"/>
      <c r="Y11" s="59"/>
      <c r="Z11" s="59"/>
      <c r="AA11" s="59"/>
      <c r="AB11" s="59"/>
      <c r="AC11" s="59"/>
      <c r="AD11" s="59"/>
      <c r="AE11" s="59"/>
      <c r="AF11" s="59"/>
      <c r="AG11" s="59"/>
      <c r="AH11" s="59"/>
      <c r="AI11" s="59"/>
      <c r="AJ11" s="59"/>
      <c r="AK11" s="59"/>
    </row>
    <row r="12" spans="1:37" ht="6.75" customHeight="1" x14ac:dyDescent="0.2">
      <c r="A12" s="5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row>
    <row r="13" spans="1:37" ht="30.75" customHeight="1" x14ac:dyDescent="0.2">
      <c r="A13" s="58"/>
      <c r="B13" s="17" t="s">
        <v>12</v>
      </c>
      <c r="C13" s="767" t="str">
        <f>'PDI-01'!E11</f>
        <v>Modernización y Desarrollo Organizacional (PDI2028 – GSI - 36)</v>
      </c>
      <c r="D13" s="599"/>
      <c r="E13" s="599"/>
      <c r="F13" s="599"/>
      <c r="G13" s="599"/>
      <c r="H13" s="599"/>
      <c r="I13" s="599"/>
      <c r="J13" s="599"/>
      <c r="K13" s="599"/>
      <c r="L13" s="599"/>
      <c r="M13" s="599"/>
      <c r="N13" s="600"/>
      <c r="O13" s="17"/>
      <c r="P13" s="59"/>
      <c r="Q13" s="59"/>
      <c r="R13" s="59"/>
      <c r="S13" s="59"/>
      <c r="T13" s="59"/>
      <c r="U13" s="59"/>
      <c r="V13" s="59"/>
      <c r="W13" s="59"/>
      <c r="X13" s="59"/>
      <c r="Y13" s="59"/>
      <c r="Z13" s="59"/>
      <c r="AA13" s="59"/>
      <c r="AB13" s="59"/>
      <c r="AC13" s="59"/>
      <c r="AD13" s="59"/>
      <c r="AE13" s="59"/>
      <c r="AF13" s="59"/>
      <c r="AG13" s="59"/>
      <c r="AH13" s="59"/>
      <c r="AI13" s="59"/>
      <c r="AJ13" s="59"/>
      <c r="AK13" s="59"/>
    </row>
    <row r="14" spans="1:37" ht="30" customHeight="1" x14ac:dyDescent="0.25">
      <c r="A14" s="5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69" customHeight="1" x14ac:dyDescent="0.25">
      <c r="A15" s="57"/>
      <c r="B15" s="775" t="s">
        <v>87</v>
      </c>
      <c r="C15" s="599"/>
      <c r="D15" s="600"/>
      <c r="E15" s="768" t="s">
        <v>88</v>
      </c>
      <c r="F15" s="599"/>
      <c r="G15" s="599"/>
      <c r="H15" s="599"/>
      <c r="I15" s="599"/>
      <c r="J15" s="599"/>
      <c r="K15" s="599"/>
      <c r="L15" s="599"/>
      <c r="M15" s="599"/>
      <c r="N15" s="600"/>
      <c r="O15" s="60"/>
      <c r="P15" s="61"/>
      <c r="Q15" s="61"/>
      <c r="R15" s="61"/>
      <c r="S15" s="61"/>
      <c r="T15" s="61"/>
      <c r="U15" s="61"/>
      <c r="V15" s="14"/>
      <c r="W15" s="14"/>
      <c r="X15" s="14"/>
      <c r="Y15" s="14"/>
      <c r="Z15" s="14"/>
      <c r="AA15" s="14"/>
      <c r="AB15" s="14"/>
      <c r="AC15" s="14"/>
      <c r="AD15" s="14"/>
      <c r="AE15" s="14"/>
      <c r="AF15" s="14"/>
      <c r="AG15" s="14"/>
      <c r="AH15" s="14"/>
      <c r="AI15" s="14"/>
      <c r="AJ15" s="14"/>
      <c r="AK15" s="14"/>
    </row>
    <row r="16" spans="1:37" ht="30.75" customHeight="1" x14ac:dyDescent="0.25">
      <c r="A16" s="57"/>
      <c r="B16" s="751" t="s">
        <v>89</v>
      </c>
      <c r="C16" s="599"/>
      <c r="D16" s="599"/>
      <c r="E16" s="599"/>
      <c r="F16" s="599"/>
      <c r="G16" s="599"/>
      <c r="H16" s="599"/>
      <c r="I16" s="599"/>
      <c r="J16" s="599"/>
      <c r="K16" s="599"/>
      <c r="L16" s="599"/>
      <c r="M16" s="599"/>
      <c r="N16" s="600"/>
      <c r="O16" s="64"/>
      <c r="P16" s="66"/>
      <c r="Q16" s="66"/>
      <c r="R16" s="66"/>
      <c r="S16" s="66"/>
      <c r="T16" s="66"/>
      <c r="U16" s="66"/>
      <c r="V16" s="14"/>
      <c r="W16" s="14"/>
      <c r="X16" s="14"/>
      <c r="Y16" s="14"/>
      <c r="Z16" s="14"/>
      <c r="AA16" s="14"/>
      <c r="AB16" s="14"/>
      <c r="AC16" s="14"/>
      <c r="AD16" s="14"/>
      <c r="AE16" s="14"/>
      <c r="AF16" s="14"/>
      <c r="AG16" s="14"/>
      <c r="AH16" s="14"/>
      <c r="AI16" s="14"/>
      <c r="AJ16" s="14"/>
      <c r="AK16" s="14"/>
    </row>
    <row r="17" spans="1:37" ht="16.5" customHeight="1" x14ac:dyDescent="0.25">
      <c r="A17" s="57"/>
      <c r="B17" s="67" t="s">
        <v>90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34.5" customHeight="1" x14ac:dyDescent="0.25">
      <c r="A18" s="57"/>
      <c r="B18" s="69"/>
      <c r="C18" s="14"/>
      <c r="D18" s="14"/>
      <c r="E18" s="14"/>
      <c r="F18" s="14"/>
      <c r="G18" s="14"/>
      <c r="H18" s="14"/>
      <c r="I18" s="14"/>
      <c r="J18" s="769" t="s">
        <v>93</v>
      </c>
      <c r="K18" s="770"/>
      <c r="L18" s="770"/>
      <c r="M18" s="770"/>
      <c r="N18" s="771"/>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20.25" customHeight="1" x14ac:dyDescent="0.25">
      <c r="A19" s="57"/>
      <c r="B19" s="69"/>
      <c r="C19" s="14"/>
      <c r="D19" s="14"/>
      <c r="E19" s="14"/>
      <c r="F19" s="14"/>
      <c r="G19" s="14"/>
      <c r="H19" s="14"/>
      <c r="I19" s="14"/>
      <c r="J19" s="772"/>
      <c r="K19" s="773"/>
      <c r="L19" s="773"/>
      <c r="M19" s="773"/>
      <c r="N19" s="77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6.5" customHeight="1" x14ac:dyDescent="0.25">
      <c r="A20" s="57"/>
      <c r="B20" s="6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6.5" customHeight="1" x14ac:dyDescent="0.25">
      <c r="A21" s="57"/>
      <c r="B21" s="70"/>
      <c r="C21" s="71"/>
      <c r="D21" s="779" t="s">
        <v>96</v>
      </c>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59"/>
      <c r="AF21" s="778" t="s">
        <v>97</v>
      </c>
      <c r="AG21" s="759"/>
      <c r="AH21" s="14"/>
      <c r="AI21" s="14"/>
      <c r="AJ21" s="14"/>
      <c r="AK21" s="14"/>
    </row>
    <row r="22" spans="1:37" ht="87" hidden="1" customHeight="1" x14ac:dyDescent="0.25">
      <c r="A22" s="72"/>
      <c r="B22" s="73"/>
      <c r="C22" s="74"/>
      <c r="D22" s="75" t="str">
        <f>+D23&amp;D24</f>
        <v>Contratación de PersonalR.INV</v>
      </c>
      <c r="E22" s="75" t="str">
        <f>+D23&amp;E24</f>
        <v>Contratación de PersonalR.AG</v>
      </c>
      <c r="F22" s="75" t="str">
        <f>+F23&amp;F24</f>
        <v>Compra de equipoR.INV</v>
      </c>
      <c r="G22" s="75" t="str">
        <f>+F23&amp;G24</f>
        <v>Compra de equipoR.AG</v>
      </c>
      <c r="H22" s="75" t="str">
        <f>+H23&amp;H24</f>
        <v>SegurosR.INV</v>
      </c>
      <c r="I22" s="76" t="str">
        <f>+H23&amp;I24</f>
        <v>SegurosR.AG</v>
      </c>
      <c r="J22" s="75" t="str">
        <f>+J23&amp;J24</f>
        <v>Servicios de mantenimientoR.INV</v>
      </c>
      <c r="K22" s="75" t="str">
        <f>+J23&amp;K24</f>
        <v>Servicios de mantenimientoR.AG</v>
      </c>
      <c r="L22" s="75" t="str">
        <f>+L23&amp;L24</f>
        <v>MaterialesR.INV</v>
      </c>
      <c r="M22" s="76" t="str">
        <f>+L23&amp;M24</f>
        <v>MaterialesR.AG</v>
      </c>
      <c r="N22" s="75" t="str">
        <f>+N23&amp;N24</f>
        <v>Impresos y publicacionesR.INV</v>
      </c>
      <c r="O22" s="75" t="str">
        <f>+N23&amp;O24</f>
        <v>Impresos y publicacionesR.AG</v>
      </c>
      <c r="P22" s="75" t="str">
        <f>+P23&amp;P24</f>
        <v>Libros y/o revistasR.INV</v>
      </c>
      <c r="Q22" s="75" t="str">
        <f>+P23&amp;Q24</f>
        <v>Libros y/o revistasR.AG</v>
      </c>
      <c r="R22" s="75" t="str">
        <f>+R23&amp;R24</f>
        <v>Comunicación y transporteR.INV</v>
      </c>
      <c r="S22" s="75" t="str">
        <f>+R23&amp;S24</f>
        <v>Comunicación y transporteR.AG</v>
      </c>
      <c r="T22" s="75" t="str">
        <f>+T23&amp;T24</f>
        <v>ArrendamientoR.INV</v>
      </c>
      <c r="U22" s="76" t="str">
        <f>+T23&amp;U24</f>
        <v>ArrendamientoR.AG</v>
      </c>
      <c r="V22" s="75" t="str">
        <f>+V23&amp;V24</f>
        <v>ImpuestosR.INV</v>
      </c>
      <c r="W22" s="76" t="str">
        <f>+V23&amp;W24</f>
        <v>ImpuestosR.AG</v>
      </c>
      <c r="X22" s="75" t="str">
        <f>+X23&amp;X24</f>
        <v>Servicios públicosR.INV</v>
      </c>
      <c r="Y22" s="75" t="str">
        <f>+X23&amp;Y24</f>
        <v>Servicios públicosR.AG</v>
      </c>
      <c r="Z22" s="75" t="str">
        <f>+Z23&amp;Z24</f>
        <v>ViáticosR.INV</v>
      </c>
      <c r="AA22" s="75" t="str">
        <f>+Z23&amp;AA24</f>
        <v>ViáticosR.AG</v>
      </c>
      <c r="AB22" s="75" t="str">
        <f>+AB23&amp;AB24</f>
        <v>CapacitaciónR.INV</v>
      </c>
      <c r="AC22" s="75" t="str">
        <f>+AB23&amp;AC24</f>
        <v>CapacitaciónR.AG</v>
      </c>
      <c r="AD22" s="75" t="str">
        <f>+AD23&amp;AD24</f>
        <v>Estudiantes (seguros)R.INV</v>
      </c>
      <c r="AE22" s="75" t="str">
        <f>+AD23&amp;AE24</f>
        <v>Estudiantes (seguros)R.AG</v>
      </c>
      <c r="AF22" s="79" t="str">
        <f>+AF23&amp;AF24</f>
        <v>TOTAL 2020R.INV</v>
      </c>
      <c r="AG22" s="79" t="str">
        <f>+AF23&amp;AG24</f>
        <v>TOTAL 2020R.AG</v>
      </c>
      <c r="AH22" s="14"/>
      <c r="AI22" s="14"/>
      <c r="AJ22" s="14"/>
      <c r="AK22" s="14"/>
    </row>
    <row r="23" spans="1:37" ht="38.25" customHeight="1" outlineLevel="1" x14ac:dyDescent="0.25">
      <c r="A23" s="80"/>
      <c r="B23" s="776" t="s">
        <v>108</v>
      </c>
      <c r="C23" s="759"/>
      <c r="D23" s="745" t="s">
        <v>109</v>
      </c>
      <c r="E23" s="746"/>
      <c r="F23" s="745" t="s">
        <v>110</v>
      </c>
      <c r="G23" s="746"/>
      <c r="H23" s="745" t="s">
        <v>111</v>
      </c>
      <c r="I23" s="746"/>
      <c r="J23" s="745" t="s">
        <v>112</v>
      </c>
      <c r="K23" s="746"/>
      <c r="L23" s="745" t="s">
        <v>113</v>
      </c>
      <c r="M23" s="746"/>
      <c r="N23" s="745" t="s">
        <v>114</v>
      </c>
      <c r="O23" s="746"/>
      <c r="P23" s="745" t="s">
        <v>115</v>
      </c>
      <c r="Q23" s="746"/>
      <c r="R23" s="745" t="s">
        <v>116</v>
      </c>
      <c r="S23" s="746"/>
      <c r="T23" s="745" t="s">
        <v>117</v>
      </c>
      <c r="U23" s="746"/>
      <c r="V23" s="745" t="s">
        <v>118</v>
      </c>
      <c r="W23" s="746"/>
      <c r="X23" s="745" t="s">
        <v>120</v>
      </c>
      <c r="Y23" s="746"/>
      <c r="Z23" s="745" t="s">
        <v>122</v>
      </c>
      <c r="AA23" s="746"/>
      <c r="AB23" s="745" t="s">
        <v>123</v>
      </c>
      <c r="AC23" s="746"/>
      <c r="AD23" s="745" t="s">
        <v>124</v>
      </c>
      <c r="AE23" s="750"/>
      <c r="AF23" s="778" t="s">
        <v>125</v>
      </c>
      <c r="AG23" s="759"/>
      <c r="AH23" s="14"/>
      <c r="AI23" s="14"/>
      <c r="AJ23" s="14"/>
      <c r="AK23" s="14"/>
    </row>
    <row r="24" spans="1:37" ht="15.75" customHeight="1" outlineLevel="1" x14ac:dyDescent="0.25">
      <c r="A24" s="81"/>
      <c r="B24" s="758"/>
      <c r="C24" s="759"/>
      <c r="D24" s="82" t="s">
        <v>126</v>
      </c>
      <c r="E24" s="83" t="s">
        <v>127</v>
      </c>
      <c r="F24" s="82" t="s">
        <v>126</v>
      </c>
      <c r="G24" s="83" t="s">
        <v>127</v>
      </c>
      <c r="H24" s="82" t="s">
        <v>126</v>
      </c>
      <c r="I24" s="83" t="s">
        <v>127</v>
      </c>
      <c r="J24" s="82" t="s">
        <v>126</v>
      </c>
      <c r="K24" s="83" t="s">
        <v>127</v>
      </c>
      <c r="L24" s="82" t="s">
        <v>126</v>
      </c>
      <c r="M24" s="83" t="s">
        <v>127</v>
      </c>
      <c r="N24" s="82" t="s">
        <v>126</v>
      </c>
      <c r="O24" s="83" t="s">
        <v>127</v>
      </c>
      <c r="P24" s="82" t="s">
        <v>126</v>
      </c>
      <c r="Q24" s="83" t="s">
        <v>127</v>
      </c>
      <c r="R24" s="82" t="s">
        <v>126</v>
      </c>
      <c r="S24" s="83" t="s">
        <v>127</v>
      </c>
      <c r="T24" s="82" t="s">
        <v>126</v>
      </c>
      <c r="U24" s="83" t="s">
        <v>127</v>
      </c>
      <c r="V24" s="82" t="s">
        <v>126</v>
      </c>
      <c r="W24" s="83" t="s">
        <v>127</v>
      </c>
      <c r="X24" s="82" t="s">
        <v>126</v>
      </c>
      <c r="Y24" s="83" t="s">
        <v>127</v>
      </c>
      <c r="Z24" s="82" t="s">
        <v>126</v>
      </c>
      <c r="AA24" s="83" t="s">
        <v>127</v>
      </c>
      <c r="AB24" s="82" t="s">
        <v>126</v>
      </c>
      <c r="AC24" s="83" t="s">
        <v>127</v>
      </c>
      <c r="AD24" s="82" t="s">
        <v>126</v>
      </c>
      <c r="AE24" s="85" t="s">
        <v>127</v>
      </c>
      <c r="AF24" s="86" t="s">
        <v>126</v>
      </c>
      <c r="AG24" s="87" t="s">
        <v>127</v>
      </c>
      <c r="AH24" s="14"/>
      <c r="AI24" s="14"/>
      <c r="AJ24" s="14"/>
      <c r="AK24" s="14"/>
    </row>
    <row r="25" spans="1:37" ht="16.5" customHeight="1" outlineLevel="1" x14ac:dyDescent="0.25">
      <c r="A25" s="57"/>
      <c r="B25" s="364" t="s">
        <v>130</v>
      </c>
      <c r="C25" s="89" t="str">
        <f>'PDI-03'!E38</f>
        <v>1. Análisis de Empleos</v>
      </c>
      <c r="D25" s="90">
        <f t="shared" ref="D25:AE25" si="0">SUM(D26:D45)</f>
        <v>0</v>
      </c>
      <c r="E25" s="91">
        <f t="shared" si="0"/>
        <v>117443781.4821997</v>
      </c>
      <c r="F25" s="90">
        <f t="shared" si="0"/>
        <v>0</v>
      </c>
      <c r="G25" s="91">
        <f t="shared" si="0"/>
        <v>0</v>
      </c>
      <c r="H25" s="90">
        <f t="shared" si="0"/>
        <v>0</v>
      </c>
      <c r="I25" s="91">
        <f t="shared" si="0"/>
        <v>0</v>
      </c>
      <c r="J25" s="90">
        <f t="shared" si="0"/>
        <v>0</v>
      </c>
      <c r="K25" s="91">
        <f t="shared" si="0"/>
        <v>0</v>
      </c>
      <c r="L25" s="90">
        <f t="shared" si="0"/>
        <v>0</v>
      </c>
      <c r="M25" s="91">
        <f t="shared" si="0"/>
        <v>0</v>
      </c>
      <c r="N25" s="90">
        <f t="shared" si="0"/>
        <v>0</v>
      </c>
      <c r="O25" s="91">
        <f t="shared" si="0"/>
        <v>0</v>
      </c>
      <c r="P25" s="90">
        <f t="shared" si="0"/>
        <v>0</v>
      </c>
      <c r="Q25" s="91">
        <f t="shared" si="0"/>
        <v>0</v>
      </c>
      <c r="R25" s="90">
        <f t="shared" si="0"/>
        <v>0</v>
      </c>
      <c r="S25" s="91">
        <f t="shared" si="0"/>
        <v>0</v>
      </c>
      <c r="T25" s="90">
        <f t="shared" si="0"/>
        <v>0</v>
      </c>
      <c r="U25" s="91">
        <f t="shared" si="0"/>
        <v>0</v>
      </c>
      <c r="V25" s="90">
        <f t="shared" si="0"/>
        <v>0</v>
      </c>
      <c r="W25" s="91">
        <f t="shared" si="0"/>
        <v>0</v>
      </c>
      <c r="X25" s="90">
        <f t="shared" si="0"/>
        <v>0</v>
      </c>
      <c r="Y25" s="91">
        <f t="shared" si="0"/>
        <v>0</v>
      </c>
      <c r="Z25" s="90">
        <f t="shared" si="0"/>
        <v>0</v>
      </c>
      <c r="AA25" s="91">
        <f t="shared" si="0"/>
        <v>0</v>
      </c>
      <c r="AB25" s="90">
        <f t="shared" si="0"/>
        <v>4000000</v>
      </c>
      <c r="AC25" s="91">
        <f t="shared" si="0"/>
        <v>0</v>
      </c>
      <c r="AD25" s="90">
        <f t="shared" si="0"/>
        <v>0</v>
      </c>
      <c r="AE25" s="92">
        <f t="shared" si="0"/>
        <v>0</v>
      </c>
      <c r="AF25" s="93">
        <f t="shared" ref="AF25:AG45" si="1">SUMIF($D$24:$AE$24,AF$24,$D25:$AE25)</f>
        <v>4000000</v>
      </c>
      <c r="AG25" s="94">
        <f t="shared" si="1"/>
        <v>117443781.4821997</v>
      </c>
      <c r="AH25" s="14"/>
      <c r="AI25" s="14"/>
      <c r="AJ25" s="14"/>
      <c r="AK25" s="14"/>
    </row>
    <row r="26" spans="1:37" ht="16.5" customHeight="1" outlineLevel="1" x14ac:dyDescent="0.25">
      <c r="A26" s="57"/>
      <c r="B26" s="95"/>
      <c r="C26" s="96" t="s">
        <v>1078</v>
      </c>
      <c r="D26" s="97"/>
      <c r="E26" s="99">
        <v>117443781.4821997</v>
      </c>
      <c r="F26" s="97"/>
      <c r="G26" s="99"/>
      <c r="H26" s="97"/>
      <c r="I26" s="99"/>
      <c r="J26" s="97"/>
      <c r="K26" s="99"/>
      <c r="L26" s="97"/>
      <c r="M26" s="99"/>
      <c r="N26" s="97"/>
      <c r="O26" s="99"/>
      <c r="P26" s="97"/>
      <c r="Q26" s="99"/>
      <c r="R26" s="97"/>
      <c r="S26" s="99"/>
      <c r="T26" s="97"/>
      <c r="U26" s="99"/>
      <c r="V26" s="97"/>
      <c r="W26" s="99"/>
      <c r="X26" s="97"/>
      <c r="Y26" s="99"/>
      <c r="Z26" s="97"/>
      <c r="AA26" s="99"/>
      <c r="AB26" s="97"/>
      <c r="AC26" s="99"/>
      <c r="AD26" s="97"/>
      <c r="AE26" s="101"/>
      <c r="AF26" s="90">
        <f t="shared" si="1"/>
        <v>0</v>
      </c>
      <c r="AG26" s="92">
        <f t="shared" si="1"/>
        <v>117443781.4821997</v>
      </c>
      <c r="AH26" s="14"/>
      <c r="AI26" s="14"/>
      <c r="AJ26" s="14"/>
      <c r="AK26" s="14"/>
    </row>
    <row r="27" spans="1:37" ht="16.5" customHeight="1" outlineLevel="1" x14ac:dyDescent="0.25">
      <c r="A27" s="57"/>
      <c r="B27" s="95"/>
      <c r="C27" s="365" t="s">
        <v>1075</v>
      </c>
      <c r="D27" s="97"/>
      <c r="E27" s="99"/>
      <c r="F27" s="97"/>
      <c r="G27" s="99"/>
      <c r="H27" s="97"/>
      <c r="I27" s="99"/>
      <c r="J27" s="97"/>
      <c r="K27" s="99"/>
      <c r="L27" s="97"/>
      <c r="M27" s="99"/>
      <c r="N27" s="97"/>
      <c r="O27" s="99"/>
      <c r="P27" s="97"/>
      <c r="Q27" s="99"/>
      <c r="R27" s="97"/>
      <c r="S27" s="99"/>
      <c r="T27" s="97"/>
      <c r="U27" s="99"/>
      <c r="V27" s="97"/>
      <c r="W27" s="99"/>
      <c r="X27" s="97"/>
      <c r="Y27" s="99"/>
      <c r="Z27" s="97"/>
      <c r="AA27" s="99"/>
      <c r="AB27" s="97">
        <v>4000000</v>
      </c>
      <c r="AC27" s="99"/>
      <c r="AD27" s="97"/>
      <c r="AE27" s="101"/>
      <c r="AF27" s="90">
        <f t="shared" si="1"/>
        <v>4000000</v>
      </c>
      <c r="AG27" s="92">
        <f t="shared" si="1"/>
        <v>0</v>
      </c>
      <c r="AH27" s="14"/>
      <c r="AI27" s="14"/>
      <c r="AJ27" s="14"/>
      <c r="AK27" s="14"/>
    </row>
    <row r="28" spans="1:37" ht="16.5" hidden="1" customHeight="1" outlineLevel="1" x14ac:dyDescent="0.25">
      <c r="A28" s="57"/>
      <c r="B28" s="95"/>
      <c r="C28" s="96"/>
      <c r="D28" s="97"/>
      <c r="E28" s="99"/>
      <c r="F28" s="97"/>
      <c r="G28" s="99"/>
      <c r="H28" s="97"/>
      <c r="I28" s="99"/>
      <c r="J28" s="97"/>
      <c r="K28" s="99"/>
      <c r="L28" s="97"/>
      <c r="M28" s="99"/>
      <c r="N28" s="97"/>
      <c r="O28" s="99"/>
      <c r="P28" s="97"/>
      <c r="Q28" s="99"/>
      <c r="R28" s="97"/>
      <c r="S28" s="99"/>
      <c r="T28" s="97"/>
      <c r="U28" s="99"/>
      <c r="V28" s="97"/>
      <c r="W28" s="99"/>
      <c r="X28" s="97"/>
      <c r="Y28" s="99"/>
      <c r="Z28" s="97"/>
      <c r="AA28" s="99"/>
      <c r="AB28" s="97"/>
      <c r="AC28" s="99"/>
      <c r="AD28" s="97"/>
      <c r="AE28" s="101"/>
      <c r="AF28" s="90">
        <f t="shared" si="1"/>
        <v>0</v>
      </c>
      <c r="AG28" s="92">
        <f t="shared" si="1"/>
        <v>0</v>
      </c>
      <c r="AH28" s="14"/>
      <c r="AI28" s="14"/>
      <c r="AJ28" s="14"/>
      <c r="AK28" s="14"/>
    </row>
    <row r="29" spans="1:37" ht="16.5" hidden="1" customHeight="1" outlineLevel="1" x14ac:dyDescent="0.25">
      <c r="A29" s="57"/>
      <c r="B29" s="95"/>
      <c r="C29" s="96"/>
      <c r="D29" s="97"/>
      <c r="E29" s="99"/>
      <c r="F29" s="97"/>
      <c r="G29" s="99"/>
      <c r="H29" s="97"/>
      <c r="I29" s="99"/>
      <c r="J29" s="97"/>
      <c r="K29" s="99"/>
      <c r="L29" s="97"/>
      <c r="M29" s="99"/>
      <c r="N29" s="97"/>
      <c r="O29" s="99"/>
      <c r="P29" s="97"/>
      <c r="Q29" s="99"/>
      <c r="R29" s="97"/>
      <c r="S29" s="99"/>
      <c r="T29" s="97"/>
      <c r="U29" s="99"/>
      <c r="V29" s="97"/>
      <c r="W29" s="99"/>
      <c r="X29" s="97"/>
      <c r="Y29" s="99"/>
      <c r="Z29" s="97"/>
      <c r="AA29" s="99"/>
      <c r="AB29" s="97"/>
      <c r="AC29" s="99"/>
      <c r="AD29" s="97"/>
      <c r="AE29" s="101"/>
      <c r="AF29" s="90">
        <f t="shared" si="1"/>
        <v>0</v>
      </c>
      <c r="AG29" s="92">
        <f t="shared" si="1"/>
        <v>0</v>
      </c>
      <c r="AH29" s="14"/>
      <c r="AI29" s="14"/>
      <c r="AJ29" s="14"/>
      <c r="AK29" s="14"/>
    </row>
    <row r="30" spans="1:37" ht="16.5" hidden="1" customHeight="1" outlineLevel="1" x14ac:dyDescent="0.25">
      <c r="A30" s="57"/>
      <c r="B30" s="95"/>
      <c r="C30" s="96"/>
      <c r="D30" s="97"/>
      <c r="E30" s="99"/>
      <c r="F30" s="97"/>
      <c r="G30" s="99"/>
      <c r="H30" s="97"/>
      <c r="I30" s="99"/>
      <c r="J30" s="97"/>
      <c r="K30" s="99"/>
      <c r="L30" s="97"/>
      <c r="M30" s="99"/>
      <c r="N30" s="97"/>
      <c r="O30" s="99"/>
      <c r="P30" s="97"/>
      <c r="Q30" s="99"/>
      <c r="R30" s="97"/>
      <c r="S30" s="99"/>
      <c r="T30" s="97"/>
      <c r="U30" s="99"/>
      <c r="V30" s="97"/>
      <c r="W30" s="99"/>
      <c r="X30" s="97"/>
      <c r="Y30" s="99"/>
      <c r="Z30" s="97"/>
      <c r="AA30" s="99"/>
      <c r="AB30" s="97"/>
      <c r="AC30" s="99"/>
      <c r="AD30" s="97"/>
      <c r="AE30" s="101"/>
      <c r="AF30" s="90">
        <f t="shared" si="1"/>
        <v>0</v>
      </c>
      <c r="AG30" s="92">
        <f t="shared" si="1"/>
        <v>0</v>
      </c>
      <c r="AH30" s="14"/>
      <c r="AI30" s="14"/>
      <c r="AJ30" s="14"/>
      <c r="AK30" s="14"/>
    </row>
    <row r="31" spans="1:37" ht="16.5" hidden="1" customHeight="1" outlineLevel="1" x14ac:dyDescent="0.25">
      <c r="A31" s="57"/>
      <c r="B31" s="95"/>
      <c r="C31" s="96"/>
      <c r="D31" s="97"/>
      <c r="E31" s="99"/>
      <c r="F31" s="97"/>
      <c r="G31" s="99"/>
      <c r="H31" s="97"/>
      <c r="I31" s="99"/>
      <c r="J31" s="97"/>
      <c r="K31" s="99"/>
      <c r="L31" s="97"/>
      <c r="M31" s="99"/>
      <c r="N31" s="97"/>
      <c r="O31" s="99"/>
      <c r="P31" s="97"/>
      <c r="Q31" s="99"/>
      <c r="R31" s="97"/>
      <c r="S31" s="99"/>
      <c r="T31" s="97"/>
      <c r="U31" s="99"/>
      <c r="V31" s="97"/>
      <c r="W31" s="99"/>
      <c r="X31" s="97"/>
      <c r="Y31" s="99"/>
      <c r="Z31" s="97"/>
      <c r="AA31" s="99"/>
      <c r="AB31" s="97"/>
      <c r="AC31" s="99"/>
      <c r="AD31" s="97"/>
      <c r="AE31" s="101"/>
      <c r="AF31" s="90">
        <f t="shared" si="1"/>
        <v>0</v>
      </c>
      <c r="AG31" s="92">
        <f t="shared" si="1"/>
        <v>0</v>
      </c>
      <c r="AH31" s="14"/>
      <c r="AI31" s="14"/>
      <c r="AJ31" s="14"/>
      <c r="AK31" s="14"/>
    </row>
    <row r="32" spans="1:37" ht="16.5" hidden="1" customHeight="1" outlineLevel="1" x14ac:dyDescent="0.25">
      <c r="A32" s="57"/>
      <c r="B32" s="95"/>
      <c r="C32" s="96"/>
      <c r="D32" s="97"/>
      <c r="E32" s="99"/>
      <c r="F32" s="97"/>
      <c r="G32" s="99"/>
      <c r="H32" s="97"/>
      <c r="I32" s="99"/>
      <c r="J32" s="97"/>
      <c r="K32" s="99"/>
      <c r="L32" s="97"/>
      <c r="M32" s="99"/>
      <c r="N32" s="97"/>
      <c r="O32" s="99"/>
      <c r="P32" s="97"/>
      <c r="Q32" s="99"/>
      <c r="R32" s="97"/>
      <c r="S32" s="99"/>
      <c r="T32" s="97"/>
      <c r="U32" s="99"/>
      <c r="V32" s="97"/>
      <c r="W32" s="99"/>
      <c r="X32" s="97"/>
      <c r="Y32" s="99"/>
      <c r="Z32" s="97"/>
      <c r="AA32" s="99"/>
      <c r="AB32" s="97"/>
      <c r="AC32" s="99"/>
      <c r="AD32" s="97"/>
      <c r="AE32" s="101"/>
      <c r="AF32" s="90">
        <f t="shared" si="1"/>
        <v>0</v>
      </c>
      <c r="AG32" s="92">
        <f t="shared" si="1"/>
        <v>0</v>
      </c>
      <c r="AH32" s="14"/>
      <c r="AI32" s="14"/>
      <c r="AJ32" s="14"/>
      <c r="AK32" s="14"/>
    </row>
    <row r="33" spans="1:37" ht="16.5" hidden="1" customHeight="1" outlineLevel="1" x14ac:dyDescent="0.25">
      <c r="A33" s="57"/>
      <c r="B33" s="95"/>
      <c r="C33" s="96"/>
      <c r="D33" s="97"/>
      <c r="E33" s="99"/>
      <c r="F33" s="97"/>
      <c r="G33" s="99"/>
      <c r="H33" s="97"/>
      <c r="I33" s="99"/>
      <c r="J33" s="97"/>
      <c r="K33" s="99"/>
      <c r="L33" s="97"/>
      <c r="M33" s="99"/>
      <c r="N33" s="97"/>
      <c r="O33" s="99"/>
      <c r="P33" s="97"/>
      <c r="Q33" s="99"/>
      <c r="R33" s="97"/>
      <c r="S33" s="99"/>
      <c r="T33" s="97"/>
      <c r="U33" s="99"/>
      <c r="V33" s="97"/>
      <c r="W33" s="99"/>
      <c r="X33" s="97"/>
      <c r="Y33" s="99"/>
      <c r="Z33" s="97"/>
      <c r="AA33" s="99"/>
      <c r="AB33" s="97"/>
      <c r="AC33" s="99"/>
      <c r="AD33" s="97"/>
      <c r="AE33" s="101"/>
      <c r="AF33" s="90">
        <f t="shared" si="1"/>
        <v>0</v>
      </c>
      <c r="AG33" s="92">
        <f t="shared" si="1"/>
        <v>0</v>
      </c>
      <c r="AH33" s="14"/>
      <c r="AI33" s="14"/>
      <c r="AJ33" s="14"/>
      <c r="AK33" s="14"/>
    </row>
    <row r="34" spans="1:37" ht="16.5" hidden="1" customHeight="1" outlineLevel="1" x14ac:dyDescent="0.25">
      <c r="A34" s="57"/>
      <c r="B34" s="95"/>
      <c r="C34" s="96"/>
      <c r="D34" s="97"/>
      <c r="E34" s="99"/>
      <c r="F34" s="97"/>
      <c r="G34" s="99"/>
      <c r="H34" s="97"/>
      <c r="I34" s="99"/>
      <c r="J34" s="97"/>
      <c r="K34" s="99"/>
      <c r="L34" s="97"/>
      <c r="M34" s="99"/>
      <c r="N34" s="97"/>
      <c r="O34" s="99"/>
      <c r="P34" s="97"/>
      <c r="Q34" s="99"/>
      <c r="R34" s="97"/>
      <c r="S34" s="99"/>
      <c r="T34" s="97"/>
      <c r="U34" s="99"/>
      <c r="V34" s="97"/>
      <c r="W34" s="99"/>
      <c r="X34" s="97"/>
      <c r="Y34" s="99"/>
      <c r="Z34" s="97"/>
      <c r="AA34" s="99"/>
      <c r="AB34" s="97"/>
      <c r="AC34" s="99"/>
      <c r="AD34" s="97"/>
      <c r="AE34" s="101"/>
      <c r="AF34" s="90">
        <f t="shared" si="1"/>
        <v>0</v>
      </c>
      <c r="AG34" s="92">
        <f t="shared" si="1"/>
        <v>0</v>
      </c>
      <c r="AH34" s="14"/>
      <c r="AI34" s="14"/>
      <c r="AJ34" s="14"/>
      <c r="AK34" s="14"/>
    </row>
    <row r="35" spans="1:37" ht="16.5" hidden="1" customHeight="1" outlineLevel="1" x14ac:dyDescent="0.25">
      <c r="A35" s="57"/>
      <c r="B35" s="95"/>
      <c r="C35" s="96"/>
      <c r="D35" s="97"/>
      <c r="E35" s="99"/>
      <c r="F35" s="97"/>
      <c r="G35" s="99"/>
      <c r="H35" s="97"/>
      <c r="I35" s="99"/>
      <c r="J35" s="97"/>
      <c r="K35" s="99"/>
      <c r="L35" s="97"/>
      <c r="M35" s="99"/>
      <c r="N35" s="97"/>
      <c r="O35" s="99"/>
      <c r="P35" s="97"/>
      <c r="Q35" s="99"/>
      <c r="R35" s="97"/>
      <c r="S35" s="99"/>
      <c r="T35" s="97"/>
      <c r="U35" s="99"/>
      <c r="V35" s="97"/>
      <c r="W35" s="99"/>
      <c r="X35" s="97"/>
      <c r="Y35" s="99"/>
      <c r="Z35" s="97"/>
      <c r="AA35" s="99"/>
      <c r="AB35" s="97"/>
      <c r="AC35" s="99"/>
      <c r="AD35" s="97"/>
      <c r="AE35" s="101"/>
      <c r="AF35" s="90">
        <f t="shared" si="1"/>
        <v>0</v>
      </c>
      <c r="AG35" s="92">
        <f t="shared" si="1"/>
        <v>0</v>
      </c>
      <c r="AH35" s="14"/>
      <c r="AI35" s="14"/>
      <c r="AJ35" s="14"/>
      <c r="AK35" s="14"/>
    </row>
    <row r="36" spans="1:37" ht="16.5" hidden="1" customHeight="1" outlineLevel="1" x14ac:dyDescent="0.25">
      <c r="A36" s="57"/>
      <c r="B36" s="95"/>
      <c r="C36" s="96"/>
      <c r="D36" s="97"/>
      <c r="E36" s="99"/>
      <c r="F36" s="97"/>
      <c r="G36" s="99"/>
      <c r="H36" s="97"/>
      <c r="I36" s="99"/>
      <c r="J36" s="97"/>
      <c r="K36" s="99"/>
      <c r="L36" s="97"/>
      <c r="M36" s="99"/>
      <c r="N36" s="97"/>
      <c r="O36" s="99"/>
      <c r="P36" s="97"/>
      <c r="Q36" s="99"/>
      <c r="R36" s="97"/>
      <c r="S36" s="99"/>
      <c r="T36" s="97"/>
      <c r="U36" s="99"/>
      <c r="V36" s="97"/>
      <c r="W36" s="99"/>
      <c r="X36" s="97"/>
      <c r="Y36" s="99"/>
      <c r="Z36" s="97"/>
      <c r="AA36" s="99"/>
      <c r="AB36" s="97"/>
      <c r="AC36" s="99"/>
      <c r="AD36" s="97"/>
      <c r="AE36" s="101"/>
      <c r="AF36" s="90">
        <f t="shared" si="1"/>
        <v>0</v>
      </c>
      <c r="AG36" s="92">
        <f t="shared" si="1"/>
        <v>0</v>
      </c>
      <c r="AH36" s="14"/>
      <c r="AI36" s="14"/>
      <c r="AJ36" s="14"/>
      <c r="AK36" s="14"/>
    </row>
    <row r="37" spans="1:37" ht="16.5" hidden="1" customHeight="1" outlineLevel="1" x14ac:dyDescent="0.25">
      <c r="A37" s="57"/>
      <c r="B37" s="95"/>
      <c r="C37" s="96"/>
      <c r="D37" s="97"/>
      <c r="E37" s="99"/>
      <c r="F37" s="97"/>
      <c r="G37" s="99"/>
      <c r="H37" s="97"/>
      <c r="I37" s="99"/>
      <c r="J37" s="97"/>
      <c r="K37" s="99"/>
      <c r="L37" s="97"/>
      <c r="M37" s="99"/>
      <c r="N37" s="97"/>
      <c r="O37" s="99"/>
      <c r="P37" s="97"/>
      <c r="Q37" s="99"/>
      <c r="R37" s="97"/>
      <c r="S37" s="99"/>
      <c r="T37" s="97"/>
      <c r="U37" s="99"/>
      <c r="V37" s="97"/>
      <c r="W37" s="99"/>
      <c r="X37" s="97"/>
      <c r="Y37" s="99"/>
      <c r="Z37" s="97"/>
      <c r="AA37" s="99"/>
      <c r="AB37" s="97"/>
      <c r="AC37" s="99"/>
      <c r="AD37" s="97"/>
      <c r="AE37" s="101"/>
      <c r="AF37" s="90">
        <f t="shared" si="1"/>
        <v>0</v>
      </c>
      <c r="AG37" s="92">
        <f t="shared" si="1"/>
        <v>0</v>
      </c>
      <c r="AH37" s="14"/>
      <c r="AI37" s="14"/>
      <c r="AJ37" s="14"/>
      <c r="AK37" s="14"/>
    </row>
    <row r="38" spans="1:37" ht="16.5" hidden="1" customHeight="1" outlineLevel="1" x14ac:dyDescent="0.25">
      <c r="A38" s="57"/>
      <c r="B38" s="95"/>
      <c r="C38" s="96"/>
      <c r="D38" s="97"/>
      <c r="E38" s="99"/>
      <c r="F38" s="97"/>
      <c r="G38" s="99"/>
      <c r="H38" s="97"/>
      <c r="I38" s="99"/>
      <c r="J38" s="97"/>
      <c r="K38" s="99"/>
      <c r="L38" s="97"/>
      <c r="M38" s="99"/>
      <c r="N38" s="97"/>
      <c r="O38" s="99"/>
      <c r="P38" s="97"/>
      <c r="Q38" s="99"/>
      <c r="R38" s="97"/>
      <c r="S38" s="99"/>
      <c r="T38" s="97"/>
      <c r="U38" s="99"/>
      <c r="V38" s="97"/>
      <c r="W38" s="99"/>
      <c r="X38" s="97"/>
      <c r="Y38" s="99"/>
      <c r="Z38" s="97"/>
      <c r="AA38" s="99"/>
      <c r="AB38" s="97"/>
      <c r="AC38" s="99"/>
      <c r="AD38" s="97"/>
      <c r="AE38" s="101"/>
      <c r="AF38" s="90">
        <f t="shared" si="1"/>
        <v>0</v>
      </c>
      <c r="AG38" s="92">
        <f t="shared" si="1"/>
        <v>0</v>
      </c>
      <c r="AH38" s="14"/>
      <c r="AI38" s="14"/>
      <c r="AJ38" s="14"/>
      <c r="AK38" s="14"/>
    </row>
    <row r="39" spans="1:37" ht="16.5" hidden="1" customHeight="1" outlineLevel="1" x14ac:dyDescent="0.25">
      <c r="A39" s="57"/>
      <c r="B39" s="95"/>
      <c r="C39" s="96"/>
      <c r="D39" s="97"/>
      <c r="E39" s="99"/>
      <c r="F39" s="97"/>
      <c r="G39" s="99"/>
      <c r="H39" s="97"/>
      <c r="I39" s="99"/>
      <c r="J39" s="97"/>
      <c r="K39" s="99"/>
      <c r="L39" s="97"/>
      <c r="M39" s="99"/>
      <c r="N39" s="97"/>
      <c r="O39" s="99"/>
      <c r="P39" s="97"/>
      <c r="Q39" s="99"/>
      <c r="R39" s="97"/>
      <c r="S39" s="99"/>
      <c r="T39" s="97"/>
      <c r="U39" s="99"/>
      <c r="V39" s="97"/>
      <c r="W39" s="99"/>
      <c r="X39" s="97"/>
      <c r="Y39" s="99"/>
      <c r="Z39" s="97"/>
      <c r="AA39" s="99"/>
      <c r="AB39" s="97"/>
      <c r="AC39" s="99"/>
      <c r="AD39" s="97"/>
      <c r="AE39" s="101"/>
      <c r="AF39" s="90">
        <f t="shared" si="1"/>
        <v>0</v>
      </c>
      <c r="AG39" s="92">
        <f t="shared" si="1"/>
        <v>0</v>
      </c>
      <c r="AH39" s="14"/>
      <c r="AI39" s="14"/>
      <c r="AJ39" s="14"/>
      <c r="AK39" s="14"/>
    </row>
    <row r="40" spans="1:37" ht="16.5" hidden="1" customHeight="1" outlineLevel="1" x14ac:dyDescent="0.25">
      <c r="A40" s="57"/>
      <c r="B40" s="95"/>
      <c r="C40" s="96"/>
      <c r="D40" s="97"/>
      <c r="E40" s="99"/>
      <c r="F40" s="97"/>
      <c r="G40" s="99"/>
      <c r="H40" s="97"/>
      <c r="I40" s="99"/>
      <c r="J40" s="97"/>
      <c r="K40" s="99"/>
      <c r="L40" s="97"/>
      <c r="M40" s="99"/>
      <c r="N40" s="97"/>
      <c r="O40" s="99"/>
      <c r="P40" s="97"/>
      <c r="Q40" s="99"/>
      <c r="R40" s="97"/>
      <c r="S40" s="99"/>
      <c r="T40" s="97"/>
      <c r="U40" s="99"/>
      <c r="V40" s="97"/>
      <c r="W40" s="99"/>
      <c r="X40" s="97"/>
      <c r="Y40" s="99"/>
      <c r="Z40" s="97"/>
      <c r="AA40" s="99"/>
      <c r="AB40" s="97"/>
      <c r="AC40" s="99"/>
      <c r="AD40" s="97"/>
      <c r="AE40" s="101"/>
      <c r="AF40" s="90">
        <f t="shared" si="1"/>
        <v>0</v>
      </c>
      <c r="AG40" s="92">
        <f t="shared" si="1"/>
        <v>0</v>
      </c>
      <c r="AH40" s="14"/>
      <c r="AI40" s="14"/>
      <c r="AJ40" s="14"/>
      <c r="AK40" s="14"/>
    </row>
    <row r="41" spans="1:37" ht="16.5" hidden="1" customHeight="1" outlineLevel="1" x14ac:dyDescent="0.25">
      <c r="A41" s="57"/>
      <c r="B41" s="95"/>
      <c r="C41" s="96"/>
      <c r="D41" s="97"/>
      <c r="E41" s="99"/>
      <c r="F41" s="97"/>
      <c r="G41" s="99"/>
      <c r="H41" s="97"/>
      <c r="I41" s="99"/>
      <c r="J41" s="97"/>
      <c r="K41" s="99"/>
      <c r="L41" s="97"/>
      <c r="M41" s="99"/>
      <c r="N41" s="97"/>
      <c r="O41" s="99"/>
      <c r="P41" s="97"/>
      <c r="Q41" s="99"/>
      <c r="R41" s="97"/>
      <c r="S41" s="99"/>
      <c r="T41" s="97"/>
      <c r="U41" s="99"/>
      <c r="V41" s="97"/>
      <c r="W41" s="99"/>
      <c r="X41" s="97"/>
      <c r="Y41" s="99"/>
      <c r="Z41" s="97"/>
      <c r="AA41" s="99"/>
      <c r="AB41" s="97"/>
      <c r="AC41" s="99"/>
      <c r="AD41" s="97"/>
      <c r="AE41" s="101"/>
      <c r="AF41" s="90">
        <f t="shared" si="1"/>
        <v>0</v>
      </c>
      <c r="AG41" s="92">
        <f t="shared" si="1"/>
        <v>0</v>
      </c>
      <c r="AH41" s="14"/>
      <c r="AI41" s="14"/>
      <c r="AJ41" s="14"/>
      <c r="AK41" s="14"/>
    </row>
    <row r="42" spans="1:37" ht="16.5" hidden="1" customHeight="1" outlineLevel="1" x14ac:dyDescent="0.25">
      <c r="A42" s="57"/>
      <c r="B42" s="95"/>
      <c r="C42" s="96"/>
      <c r="D42" s="97"/>
      <c r="E42" s="99"/>
      <c r="F42" s="97"/>
      <c r="G42" s="99"/>
      <c r="H42" s="97"/>
      <c r="I42" s="99"/>
      <c r="J42" s="97"/>
      <c r="K42" s="99"/>
      <c r="L42" s="97"/>
      <c r="M42" s="99"/>
      <c r="N42" s="97"/>
      <c r="O42" s="99"/>
      <c r="P42" s="97"/>
      <c r="Q42" s="99"/>
      <c r="R42" s="97"/>
      <c r="S42" s="99"/>
      <c r="T42" s="97"/>
      <c r="U42" s="99"/>
      <c r="V42" s="97"/>
      <c r="W42" s="99"/>
      <c r="X42" s="97"/>
      <c r="Y42" s="99"/>
      <c r="Z42" s="97"/>
      <c r="AA42" s="99"/>
      <c r="AB42" s="97"/>
      <c r="AC42" s="99"/>
      <c r="AD42" s="97"/>
      <c r="AE42" s="101"/>
      <c r="AF42" s="90">
        <f t="shared" si="1"/>
        <v>0</v>
      </c>
      <c r="AG42" s="92">
        <f t="shared" si="1"/>
        <v>0</v>
      </c>
      <c r="AH42" s="14"/>
      <c r="AI42" s="14"/>
      <c r="AJ42" s="14"/>
      <c r="AK42" s="14"/>
    </row>
    <row r="43" spans="1:37" ht="16.5" hidden="1" customHeight="1" outlineLevel="1" x14ac:dyDescent="0.25">
      <c r="A43" s="57"/>
      <c r="B43" s="95"/>
      <c r="C43" s="96"/>
      <c r="D43" s="97"/>
      <c r="E43" s="99"/>
      <c r="F43" s="97"/>
      <c r="G43" s="99"/>
      <c r="H43" s="97"/>
      <c r="I43" s="99"/>
      <c r="J43" s="97"/>
      <c r="K43" s="99"/>
      <c r="L43" s="97"/>
      <c r="M43" s="99"/>
      <c r="N43" s="97"/>
      <c r="O43" s="99"/>
      <c r="P43" s="97"/>
      <c r="Q43" s="99"/>
      <c r="R43" s="97"/>
      <c r="S43" s="99"/>
      <c r="T43" s="97"/>
      <c r="U43" s="99"/>
      <c r="V43" s="97"/>
      <c r="W43" s="99"/>
      <c r="X43" s="97"/>
      <c r="Y43" s="99"/>
      <c r="Z43" s="97"/>
      <c r="AA43" s="99"/>
      <c r="AB43" s="97"/>
      <c r="AC43" s="99"/>
      <c r="AD43" s="97"/>
      <c r="AE43" s="101"/>
      <c r="AF43" s="90">
        <f t="shared" si="1"/>
        <v>0</v>
      </c>
      <c r="AG43" s="92">
        <f t="shared" si="1"/>
        <v>0</v>
      </c>
      <c r="AH43" s="14"/>
      <c r="AI43" s="14"/>
      <c r="AJ43" s="14"/>
      <c r="AK43" s="14"/>
    </row>
    <row r="44" spans="1:37" ht="16.5" hidden="1" customHeight="1" outlineLevel="1" x14ac:dyDescent="0.25">
      <c r="A44" s="57"/>
      <c r="B44" s="95"/>
      <c r="C44" s="96"/>
      <c r="D44" s="97"/>
      <c r="E44" s="99"/>
      <c r="F44" s="97"/>
      <c r="G44" s="99"/>
      <c r="H44" s="97"/>
      <c r="I44" s="99"/>
      <c r="J44" s="97"/>
      <c r="K44" s="99"/>
      <c r="L44" s="97"/>
      <c r="M44" s="99"/>
      <c r="N44" s="97"/>
      <c r="O44" s="99"/>
      <c r="P44" s="97"/>
      <c r="Q44" s="99"/>
      <c r="R44" s="97"/>
      <c r="S44" s="99"/>
      <c r="T44" s="97"/>
      <c r="U44" s="99"/>
      <c r="V44" s="97"/>
      <c r="W44" s="99"/>
      <c r="X44" s="97"/>
      <c r="Y44" s="99"/>
      <c r="Z44" s="97"/>
      <c r="AA44" s="99"/>
      <c r="AB44" s="97"/>
      <c r="AC44" s="99"/>
      <c r="AD44" s="97"/>
      <c r="AE44" s="101"/>
      <c r="AF44" s="90">
        <f t="shared" si="1"/>
        <v>0</v>
      </c>
      <c r="AG44" s="92">
        <f t="shared" si="1"/>
        <v>0</v>
      </c>
      <c r="AH44" s="14"/>
      <c r="AI44" s="14"/>
      <c r="AJ44" s="14"/>
      <c r="AK44" s="14"/>
    </row>
    <row r="45" spans="1:37" ht="16.5" hidden="1" customHeight="1" outlineLevel="1" x14ac:dyDescent="0.25">
      <c r="A45" s="57"/>
      <c r="B45" s="95"/>
      <c r="C45" s="96"/>
      <c r="D45" s="97"/>
      <c r="E45" s="99"/>
      <c r="F45" s="97"/>
      <c r="G45" s="99"/>
      <c r="H45" s="97"/>
      <c r="I45" s="99"/>
      <c r="J45" s="97"/>
      <c r="K45" s="99"/>
      <c r="L45" s="97"/>
      <c r="M45" s="99"/>
      <c r="N45" s="97"/>
      <c r="O45" s="99"/>
      <c r="P45" s="97"/>
      <c r="Q45" s="99"/>
      <c r="R45" s="97"/>
      <c r="S45" s="99"/>
      <c r="T45" s="97"/>
      <c r="U45" s="99"/>
      <c r="V45" s="97"/>
      <c r="W45" s="99"/>
      <c r="X45" s="97"/>
      <c r="Y45" s="99"/>
      <c r="Z45" s="97"/>
      <c r="AA45" s="99"/>
      <c r="AB45" s="97"/>
      <c r="AC45" s="99"/>
      <c r="AD45" s="97"/>
      <c r="AE45" s="101"/>
      <c r="AF45" s="90">
        <f t="shared" si="1"/>
        <v>0</v>
      </c>
      <c r="AG45" s="92">
        <f t="shared" si="1"/>
        <v>0</v>
      </c>
      <c r="AH45" s="14"/>
      <c r="AI45" s="14"/>
      <c r="AJ45" s="14"/>
      <c r="AK45" s="14"/>
    </row>
    <row r="46" spans="1:37" ht="7.5" customHeight="1" outlineLevel="1" x14ac:dyDescent="0.25">
      <c r="A46" s="57"/>
      <c r="B46" s="70"/>
      <c r="C46" s="10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04" t="str">
        <f>IF(SUM(AF26:AF45)=AF25,"","Revisar Fórmula")</f>
        <v/>
      </c>
      <c r="AG46" s="104" t="str">
        <f>IF(SUM(AG26:AG45)=AG25,"","Revisar Fórmula")</f>
        <v/>
      </c>
      <c r="AH46" s="104"/>
      <c r="AI46" s="14"/>
      <c r="AJ46" s="14"/>
      <c r="AK46" s="14"/>
    </row>
    <row r="47" spans="1:37" ht="16.5" customHeight="1" outlineLevel="1" x14ac:dyDescent="0.25">
      <c r="A47" s="57"/>
      <c r="B47" s="88" t="s">
        <v>133</v>
      </c>
      <c r="C47" s="89" t="str">
        <f>'PDI-03'!E39</f>
        <v>2. Fortalecimiento Organizacional</v>
      </c>
      <c r="D47" s="90">
        <f t="shared" ref="D47:AE47" si="2">SUM(D48:D67)</f>
        <v>0</v>
      </c>
      <c r="E47" s="91">
        <f t="shared" si="2"/>
        <v>59372735.482200034</v>
      </c>
      <c r="F47" s="90">
        <f t="shared" si="2"/>
        <v>0</v>
      </c>
      <c r="G47" s="91">
        <f t="shared" si="2"/>
        <v>0</v>
      </c>
      <c r="H47" s="90">
        <f t="shared" si="2"/>
        <v>0</v>
      </c>
      <c r="I47" s="91">
        <f t="shared" si="2"/>
        <v>0</v>
      </c>
      <c r="J47" s="90">
        <f t="shared" si="2"/>
        <v>0</v>
      </c>
      <c r="K47" s="91">
        <f t="shared" si="2"/>
        <v>0</v>
      </c>
      <c r="L47" s="90">
        <f t="shared" si="2"/>
        <v>0</v>
      </c>
      <c r="M47" s="91">
        <f t="shared" si="2"/>
        <v>0</v>
      </c>
      <c r="N47" s="90">
        <f t="shared" si="2"/>
        <v>0</v>
      </c>
      <c r="O47" s="91">
        <f t="shared" si="2"/>
        <v>0</v>
      </c>
      <c r="P47" s="90">
        <f t="shared" si="2"/>
        <v>0</v>
      </c>
      <c r="Q47" s="91">
        <f t="shared" si="2"/>
        <v>0</v>
      </c>
      <c r="R47" s="90">
        <f t="shared" si="2"/>
        <v>0</v>
      </c>
      <c r="S47" s="91">
        <f t="shared" si="2"/>
        <v>0</v>
      </c>
      <c r="T47" s="90">
        <f t="shared" si="2"/>
        <v>0</v>
      </c>
      <c r="U47" s="91">
        <f t="shared" si="2"/>
        <v>0</v>
      </c>
      <c r="V47" s="90">
        <f t="shared" si="2"/>
        <v>0</v>
      </c>
      <c r="W47" s="91">
        <f t="shared" si="2"/>
        <v>0</v>
      </c>
      <c r="X47" s="90">
        <f t="shared" si="2"/>
        <v>0</v>
      </c>
      <c r="Y47" s="91">
        <f t="shared" si="2"/>
        <v>0</v>
      </c>
      <c r="Z47" s="90">
        <f t="shared" si="2"/>
        <v>3000000</v>
      </c>
      <c r="AA47" s="91">
        <f t="shared" si="2"/>
        <v>0</v>
      </c>
      <c r="AB47" s="90">
        <f t="shared" si="2"/>
        <v>4000000</v>
      </c>
      <c r="AC47" s="91">
        <f t="shared" si="2"/>
        <v>0</v>
      </c>
      <c r="AD47" s="90">
        <f t="shared" si="2"/>
        <v>0</v>
      </c>
      <c r="AE47" s="92">
        <f t="shared" si="2"/>
        <v>0</v>
      </c>
      <c r="AF47" s="93">
        <f t="shared" ref="AF47:AG67" si="3">SUMIF($D$24:$AE$24,AF$24,$D47:$AE47)</f>
        <v>7000000</v>
      </c>
      <c r="AG47" s="94">
        <f t="shared" si="3"/>
        <v>59372735.482200034</v>
      </c>
      <c r="AH47" s="14"/>
      <c r="AI47" s="14"/>
      <c r="AJ47" s="14"/>
      <c r="AK47" s="14"/>
    </row>
    <row r="48" spans="1:37" ht="16.5" customHeight="1" outlineLevel="1" x14ac:dyDescent="0.25">
      <c r="A48" s="57"/>
      <c r="B48" s="105" t="s">
        <v>134</v>
      </c>
      <c r="C48" s="96" t="s">
        <v>1078</v>
      </c>
      <c r="D48" s="97"/>
      <c r="E48" s="99">
        <v>59372735.482200034</v>
      </c>
      <c r="F48" s="97"/>
      <c r="G48" s="99"/>
      <c r="H48" s="97"/>
      <c r="I48" s="99"/>
      <c r="J48" s="97"/>
      <c r="K48" s="99"/>
      <c r="L48" s="97"/>
      <c r="M48" s="99"/>
      <c r="N48" s="97"/>
      <c r="O48" s="99"/>
      <c r="P48" s="97"/>
      <c r="Q48" s="99"/>
      <c r="R48" s="97"/>
      <c r="S48" s="99"/>
      <c r="T48" s="97"/>
      <c r="U48" s="99"/>
      <c r="V48" s="97"/>
      <c r="W48" s="99"/>
      <c r="X48" s="97"/>
      <c r="Y48" s="99"/>
      <c r="Z48" s="97"/>
      <c r="AA48" s="99"/>
      <c r="AB48" s="97"/>
      <c r="AC48" s="99"/>
      <c r="AD48" s="97"/>
      <c r="AE48" s="101"/>
      <c r="AF48" s="90">
        <f t="shared" si="3"/>
        <v>0</v>
      </c>
      <c r="AG48" s="92">
        <f t="shared" si="3"/>
        <v>59372735.482200034</v>
      </c>
      <c r="AH48" s="14"/>
      <c r="AI48" s="14"/>
      <c r="AJ48" s="14"/>
      <c r="AK48" s="14"/>
    </row>
    <row r="49" spans="1:37" ht="16.5" customHeight="1" outlineLevel="1" x14ac:dyDescent="0.25">
      <c r="A49" s="57"/>
      <c r="B49" s="105" t="s">
        <v>135</v>
      </c>
      <c r="C49" s="365" t="s">
        <v>1076</v>
      </c>
      <c r="D49" s="97"/>
      <c r="E49" s="99"/>
      <c r="F49" s="97"/>
      <c r="G49" s="99"/>
      <c r="H49" s="97"/>
      <c r="I49" s="99"/>
      <c r="J49" s="97"/>
      <c r="K49" s="99"/>
      <c r="L49" s="97"/>
      <c r="M49" s="99"/>
      <c r="N49" s="97"/>
      <c r="O49" s="99"/>
      <c r="P49" s="97"/>
      <c r="Q49" s="99"/>
      <c r="R49" s="97"/>
      <c r="S49" s="99"/>
      <c r="T49" s="97"/>
      <c r="U49" s="99"/>
      <c r="V49" s="97"/>
      <c r="W49" s="99"/>
      <c r="X49" s="97"/>
      <c r="Y49" s="99"/>
      <c r="Z49" s="97"/>
      <c r="AA49" s="99"/>
      <c r="AB49" s="97">
        <v>4000000</v>
      </c>
      <c r="AC49" s="99"/>
      <c r="AD49" s="97"/>
      <c r="AE49" s="101"/>
      <c r="AF49" s="90">
        <f t="shared" si="3"/>
        <v>4000000</v>
      </c>
      <c r="AG49" s="92">
        <f t="shared" si="3"/>
        <v>0</v>
      </c>
      <c r="AH49" s="14"/>
      <c r="AI49" s="14"/>
      <c r="AJ49" s="14"/>
      <c r="AK49" s="14"/>
    </row>
    <row r="50" spans="1:37" ht="16.5" customHeight="1" outlineLevel="1" x14ac:dyDescent="0.25">
      <c r="A50" s="57"/>
      <c r="B50" s="105"/>
      <c r="C50" s="365" t="s">
        <v>1058</v>
      </c>
      <c r="D50" s="97"/>
      <c r="E50" s="99"/>
      <c r="F50" s="97"/>
      <c r="G50" s="99"/>
      <c r="H50" s="97"/>
      <c r="I50" s="99"/>
      <c r="J50" s="97"/>
      <c r="K50" s="99"/>
      <c r="L50" s="97"/>
      <c r="M50" s="99"/>
      <c r="N50" s="97"/>
      <c r="O50" s="99"/>
      <c r="P50" s="97"/>
      <c r="Q50" s="99"/>
      <c r="R50" s="97"/>
      <c r="S50" s="99"/>
      <c r="T50" s="97"/>
      <c r="U50" s="99"/>
      <c r="V50" s="97"/>
      <c r="W50" s="99"/>
      <c r="X50" s="97"/>
      <c r="Y50" s="99"/>
      <c r="Z50" s="97">
        <v>3000000</v>
      </c>
      <c r="AA50" s="99"/>
      <c r="AB50" s="97"/>
      <c r="AC50" s="99"/>
      <c r="AD50" s="97"/>
      <c r="AE50" s="101"/>
      <c r="AF50" s="90">
        <f t="shared" si="3"/>
        <v>3000000</v>
      </c>
      <c r="AG50" s="92">
        <f t="shared" si="3"/>
        <v>0</v>
      </c>
      <c r="AH50" s="14"/>
      <c r="AI50" s="14"/>
      <c r="AJ50" s="14"/>
      <c r="AK50" s="14"/>
    </row>
    <row r="51" spans="1:37" ht="16.5" hidden="1" customHeight="1" outlineLevel="1" x14ac:dyDescent="0.25">
      <c r="A51" s="57"/>
      <c r="B51" s="105"/>
      <c r="C51" s="96"/>
      <c r="D51" s="97"/>
      <c r="E51" s="99"/>
      <c r="F51" s="97"/>
      <c r="G51" s="99"/>
      <c r="H51" s="97"/>
      <c r="I51" s="99"/>
      <c r="J51" s="97"/>
      <c r="K51" s="99"/>
      <c r="L51" s="97"/>
      <c r="M51" s="99"/>
      <c r="N51" s="97"/>
      <c r="O51" s="99"/>
      <c r="P51" s="97"/>
      <c r="Q51" s="99"/>
      <c r="R51" s="97"/>
      <c r="S51" s="99"/>
      <c r="T51" s="97"/>
      <c r="U51" s="99"/>
      <c r="V51" s="97"/>
      <c r="W51" s="99"/>
      <c r="X51" s="97"/>
      <c r="Y51" s="99"/>
      <c r="Z51" s="97"/>
      <c r="AA51" s="99"/>
      <c r="AB51" s="97"/>
      <c r="AC51" s="99"/>
      <c r="AD51" s="97"/>
      <c r="AE51" s="101"/>
      <c r="AF51" s="90">
        <f t="shared" si="3"/>
        <v>0</v>
      </c>
      <c r="AG51" s="92">
        <f t="shared" si="3"/>
        <v>0</v>
      </c>
      <c r="AH51" s="14"/>
      <c r="AI51" s="14"/>
      <c r="AJ51" s="14"/>
      <c r="AK51" s="14"/>
    </row>
    <row r="52" spans="1:37" ht="16.5" hidden="1" customHeight="1" outlineLevel="1" x14ac:dyDescent="0.25">
      <c r="A52" s="57"/>
      <c r="B52" s="105"/>
      <c r="C52" s="96"/>
      <c r="D52" s="97"/>
      <c r="E52" s="99"/>
      <c r="F52" s="97"/>
      <c r="G52" s="99"/>
      <c r="H52" s="97"/>
      <c r="I52" s="99"/>
      <c r="J52" s="97"/>
      <c r="K52" s="99"/>
      <c r="L52" s="97"/>
      <c r="M52" s="99"/>
      <c r="N52" s="97"/>
      <c r="O52" s="99"/>
      <c r="P52" s="97"/>
      <c r="Q52" s="99"/>
      <c r="R52" s="97"/>
      <c r="S52" s="99"/>
      <c r="T52" s="97"/>
      <c r="U52" s="99"/>
      <c r="V52" s="97"/>
      <c r="W52" s="99"/>
      <c r="X52" s="97"/>
      <c r="Y52" s="99"/>
      <c r="Z52" s="97"/>
      <c r="AA52" s="99"/>
      <c r="AB52" s="97"/>
      <c r="AC52" s="99"/>
      <c r="AD52" s="97"/>
      <c r="AE52" s="101"/>
      <c r="AF52" s="90">
        <f t="shared" si="3"/>
        <v>0</v>
      </c>
      <c r="AG52" s="92">
        <f t="shared" si="3"/>
        <v>0</v>
      </c>
      <c r="AH52" s="14"/>
      <c r="AI52" s="14"/>
      <c r="AJ52" s="14"/>
      <c r="AK52" s="14"/>
    </row>
    <row r="53" spans="1:37" ht="16.5" hidden="1" customHeight="1" outlineLevel="1" x14ac:dyDescent="0.25">
      <c r="A53" s="57"/>
      <c r="B53" s="105"/>
      <c r="C53" s="96"/>
      <c r="D53" s="97"/>
      <c r="E53" s="99"/>
      <c r="F53" s="97"/>
      <c r="G53" s="99"/>
      <c r="H53" s="97"/>
      <c r="I53" s="99"/>
      <c r="J53" s="97"/>
      <c r="K53" s="99"/>
      <c r="L53" s="97"/>
      <c r="M53" s="99"/>
      <c r="N53" s="97"/>
      <c r="O53" s="99"/>
      <c r="P53" s="97"/>
      <c r="Q53" s="99"/>
      <c r="R53" s="97"/>
      <c r="S53" s="99"/>
      <c r="T53" s="97"/>
      <c r="U53" s="99"/>
      <c r="V53" s="97"/>
      <c r="W53" s="99"/>
      <c r="X53" s="97"/>
      <c r="Y53" s="99"/>
      <c r="Z53" s="97"/>
      <c r="AA53" s="99"/>
      <c r="AB53" s="97"/>
      <c r="AC53" s="99"/>
      <c r="AD53" s="97"/>
      <c r="AE53" s="101"/>
      <c r="AF53" s="90">
        <f t="shared" si="3"/>
        <v>0</v>
      </c>
      <c r="AG53" s="92">
        <f t="shared" si="3"/>
        <v>0</v>
      </c>
      <c r="AH53" s="14"/>
      <c r="AI53" s="14"/>
      <c r="AJ53" s="14"/>
      <c r="AK53" s="14"/>
    </row>
    <row r="54" spans="1:37" ht="16.5" hidden="1" customHeight="1" outlineLevel="1" x14ac:dyDescent="0.25">
      <c r="A54" s="57"/>
      <c r="B54" s="105"/>
      <c r="C54" s="96"/>
      <c r="D54" s="97"/>
      <c r="E54" s="99"/>
      <c r="F54" s="97"/>
      <c r="G54" s="99"/>
      <c r="H54" s="97"/>
      <c r="I54" s="99"/>
      <c r="J54" s="97"/>
      <c r="K54" s="99"/>
      <c r="L54" s="97"/>
      <c r="M54" s="99"/>
      <c r="N54" s="97"/>
      <c r="O54" s="99"/>
      <c r="P54" s="97"/>
      <c r="Q54" s="99"/>
      <c r="R54" s="97"/>
      <c r="S54" s="99"/>
      <c r="T54" s="97"/>
      <c r="U54" s="99"/>
      <c r="V54" s="97"/>
      <c r="W54" s="99"/>
      <c r="X54" s="97"/>
      <c r="Y54" s="99"/>
      <c r="Z54" s="97"/>
      <c r="AA54" s="99"/>
      <c r="AB54" s="97"/>
      <c r="AC54" s="99"/>
      <c r="AD54" s="97"/>
      <c r="AE54" s="101"/>
      <c r="AF54" s="90">
        <f t="shared" si="3"/>
        <v>0</v>
      </c>
      <c r="AG54" s="92">
        <f t="shared" si="3"/>
        <v>0</v>
      </c>
      <c r="AH54" s="14"/>
      <c r="AI54" s="14"/>
      <c r="AJ54" s="14"/>
      <c r="AK54" s="14"/>
    </row>
    <row r="55" spans="1:37" ht="16.5" hidden="1" customHeight="1" outlineLevel="1" x14ac:dyDescent="0.25">
      <c r="A55" s="57"/>
      <c r="B55" s="105"/>
      <c r="C55" s="96"/>
      <c r="D55" s="97"/>
      <c r="E55" s="99"/>
      <c r="F55" s="97"/>
      <c r="G55" s="99"/>
      <c r="H55" s="97"/>
      <c r="I55" s="99"/>
      <c r="J55" s="97"/>
      <c r="K55" s="99"/>
      <c r="L55" s="97"/>
      <c r="M55" s="99"/>
      <c r="N55" s="97"/>
      <c r="O55" s="99"/>
      <c r="P55" s="97"/>
      <c r="Q55" s="99"/>
      <c r="R55" s="97"/>
      <c r="S55" s="99"/>
      <c r="T55" s="97"/>
      <c r="U55" s="99"/>
      <c r="V55" s="97"/>
      <c r="W55" s="99"/>
      <c r="X55" s="97"/>
      <c r="Y55" s="99"/>
      <c r="Z55" s="97"/>
      <c r="AA55" s="99"/>
      <c r="AB55" s="97"/>
      <c r="AC55" s="99"/>
      <c r="AD55" s="97"/>
      <c r="AE55" s="101"/>
      <c r="AF55" s="90">
        <f t="shared" si="3"/>
        <v>0</v>
      </c>
      <c r="AG55" s="92">
        <f t="shared" si="3"/>
        <v>0</v>
      </c>
      <c r="AH55" s="14"/>
      <c r="AI55" s="14"/>
      <c r="AJ55" s="14"/>
      <c r="AK55" s="14"/>
    </row>
    <row r="56" spans="1:37" ht="16.5" hidden="1" customHeight="1" outlineLevel="1" x14ac:dyDescent="0.25">
      <c r="A56" s="57"/>
      <c r="B56" s="105"/>
      <c r="C56" s="96"/>
      <c r="D56" s="97"/>
      <c r="E56" s="99"/>
      <c r="F56" s="97"/>
      <c r="G56" s="99"/>
      <c r="H56" s="97"/>
      <c r="I56" s="99"/>
      <c r="J56" s="97"/>
      <c r="K56" s="99"/>
      <c r="L56" s="97"/>
      <c r="M56" s="99"/>
      <c r="N56" s="97"/>
      <c r="O56" s="99"/>
      <c r="P56" s="97"/>
      <c r="Q56" s="99"/>
      <c r="R56" s="97"/>
      <c r="S56" s="99"/>
      <c r="T56" s="97"/>
      <c r="U56" s="99"/>
      <c r="V56" s="97"/>
      <c r="W56" s="99"/>
      <c r="X56" s="97"/>
      <c r="Y56" s="99"/>
      <c r="Z56" s="97"/>
      <c r="AA56" s="99"/>
      <c r="AB56" s="97"/>
      <c r="AC56" s="99"/>
      <c r="AD56" s="97"/>
      <c r="AE56" s="101"/>
      <c r="AF56" s="90">
        <f t="shared" si="3"/>
        <v>0</v>
      </c>
      <c r="AG56" s="92">
        <f t="shared" si="3"/>
        <v>0</v>
      </c>
      <c r="AH56" s="14"/>
      <c r="AI56" s="14"/>
      <c r="AJ56" s="14"/>
      <c r="AK56" s="14"/>
    </row>
    <row r="57" spans="1:37" ht="16.5" hidden="1" customHeight="1" outlineLevel="1" x14ac:dyDescent="0.25">
      <c r="A57" s="57"/>
      <c r="B57" s="105"/>
      <c r="C57" s="96"/>
      <c r="D57" s="97"/>
      <c r="E57" s="99"/>
      <c r="F57" s="97"/>
      <c r="G57" s="99"/>
      <c r="H57" s="97"/>
      <c r="I57" s="99"/>
      <c r="J57" s="97"/>
      <c r="K57" s="99"/>
      <c r="L57" s="97"/>
      <c r="M57" s="99"/>
      <c r="N57" s="97"/>
      <c r="O57" s="99"/>
      <c r="P57" s="97"/>
      <c r="Q57" s="99"/>
      <c r="R57" s="97"/>
      <c r="S57" s="99"/>
      <c r="T57" s="97"/>
      <c r="U57" s="99"/>
      <c r="V57" s="97"/>
      <c r="W57" s="99"/>
      <c r="X57" s="97"/>
      <c r="Y57" s="99"/>
      <c r="Z57" s="97"/>
      <c r="AA57" s="99"/>
      <c r="AB57" s="97"/>
      <c r="AC57" s="99"/>
      <c r="AD57" s="97"/>
      <c r="AE57" s="101"/>
      <c r="AF57" s="90">
        <f t="shared" si="3"/>
        <v>0</v>
      </c>
      <c r="AG57" s="92">
        <f t="shared" si="3"/>
        <v>0</v>
      </c>
      <c r="AH57" s="14"/>
      <c r="AI57" s="14"/>
      <c r="AJ57" s="14"/>
      <c r="AK57" s="14"/>
    </row>
    <row r="58" spans="1:37" ht="16.5" hidden="1" customHeight="1" outlineLevel="1" x14ac:dyDescent="0.25">
      <c r="A58" s="57"/>
      <c r="B58" s="105"/>
      <c r="C58" s="96"/>
      <c r="D58" s="97"/>
      <c r="E58" s="99"/>
      <c r="F58" s="97"/>
      <c r="G58" s="99"/>
      <c r="H58" s="97"/>
      <c r="I58" s="99"/>
      <c r="J58" s="97"/>
      <c r="K58" s="99"/>
      <c r="L58" s="97"/>
      <c r="M58" s="99"/>
      <c r="N58" s="97"/>
      <c r="O58" s="99"/>
      <c r="P58" s="97"/>
      <c r="Q58" s="99"/>
      <c r="R58" s="97"/>
      <c r="S58" s="99"/>
      <c r="T58" s="97"/>
      <c r="U58" s="99"/>
      <c r="V58" s="97"/>
      <c r="W58" s="99"/>
      <c r="X58" s="97"/>
      <c r="Y58" s="99"/>
      <c r="Z58" s="97"/>
      <c r="AA58" s="99"/>
      <c r="AB58" s="97"/>
      <c r="AC58" s="99"/>
      <c r="AD58" s="97"/>
      <c r="AE58" s="101"/>
      <c r="AF58" s="90">
        <f t="shared" si="3"/>
        <v>0</v>
      </c>
      <c r="AG58" s="92">
        <f t="shared" si="3"/>
        <v>0</v>
      </c>
      <c r="AH58" s="14"/>
      <c r="AI58" s="14"/>
      <c r="AJ58" s="14"/>
      <c r="AK58" s="14"/>
    </row>
    <row r="59" spans="1:37" ht="16.5" hidden="1" customHeight="1" outlineLevel="1" x14ac:dyDescent="0.25">
      <c r="A59" s="57"/>
      <c r="B59" s="105"/>
      <c r="C59" s="96"/>
      <c r="D59" s="97"/>
      <c r="E59" s="99"/>
      <c r="F59" s="97"/>
      <c r="G59" s="99"/>
      <c r="H59" s="97"/>
      <c r="I59" s="99"/>
      <c r="J59" s="97"/>
      <c r="K59" s="99"/>
      <c r="L59" s="97"/>
      <c r="M59" s="99"/>
      <c r="N59" s="97"/>
      <c r="O59" s="99"/>
      <c r="P59" s="97"/>
      <c r="Q59" s="99"/>
      <c r="R59" s="97"/>
      <c r="S59" s="99"/>
      <c r="T59" s="97"/>
      <c r="U59" s="99"/>
      <c r="V59" s="97"/>
      <c r="W59" s="99"/>
      <c r="X59" s="97"/>
      <c r="Y59" s="99"/>
      <c r="Z59" s="97"/>
      <c r="AA59" s="99"/>
      <c r="AB59" s="97"/>
      <c r="AC59" s="99"/>
      <c r="AD59" s="97"/>
      <c r="AE59" s="101"/>
      <c r="AF59" s="90">
        <f t="shared" si="3"/>
        <v>0</v>
      </c>
      <c r="AG59" s="92">
        <f t="shared" si="3"/>
        <v>0</v>
      </c>
      <c r="AH59" s="14"/>
      <c r="AI59" s="14"/>
      <c r="AJ59" s="14"/>
      <c r="AK59" s="14"/>
    </row>
    <row r="60" spans="1:37" ht="16.5" hidden="1" customHeight="1" outlineLevel="1" x14ac:dyDescent="0.25">
      <c r="A60" s="57"/>
      <c r="B60" s="105"/>
      <c r="C60" s="96"/>
      <c r="D60" s="97"/>
      <c r="E60" s="99"/>
      <c r="F60" s="97"/>
      <c r="G60" s="99"/>
      <c r="H60" s="97"/>
      <c r="I60" s="99"/>
      <c r="J60" s="97"/>
      <c r="K60" s="99"/>
      <c r="L60" s="97"/>
      <c r="M60" s="99"/>
      <c r="N60" s="97"/>
      <c r="O60" s="99"/>
      <c r="P60" s="97"/>
      <c r="Q60" s="99"/>
      <c r="R60" s="97"/>
      <c r="S60" s="99"/>
      <c r="T60" s="97"/>
      <c r="U60" s="99"/>
      <c r="V60" s="97"/>
      <c r="W60" s="99"/>
      <c r="X60" s="97"/>
      <c r="Y60" s="99"/>
      <c r="Z60" s="97"/>
      <c r="AA60" s="99"/>
      <c r="AB60" s="97"/>
      <c r="AC60" s="99"/>
      <c r="AD60" s="97"/>
      <c r="AE60" s="101"/>
      <c r="AF60" s="90">
        <f t="shared" si="3"/>
        <v>0</v>
      </c>
      <c r="AG60" s="92">
        <f t="shared" si="3"/>
        <v>0</v>
      </c>
      <c r="AH60" s="14"/>
      <c r="AI60" s="14"/>
      <c r="AJ60" s="14"/>
      <c r="AK60" s="14"/>
    </row>
    <row r="61" spans="1:37" ht="16.5" hidden="1" customHeight="1" outlineLevel="1" x14ac:dyDescent="0.25">
      <c r="A61" s="57"/>
      <c r="B61" s="105"/>
      <c r="C61" s="96"/>
      <c r="D61" s="97"/>
      <c r="E61" s="99"/>
      <c r="F61" s="97"/>
      <c r="G61" s="99"/>
      <c r="H61" s="97"/>
      <c r="I61" s="99"/>
      <c r="J61" s="97"/>
      <c r="K61" s="99"/>
      <c r="L61" s="97"/>
      <c r="M61" s="99"/>
      <c r="N61" s="97"/>
      <c r="O61" s="99"/>
      <c r="P61" s="97"/>
      <c r="Q61" s="99"/>
      <c r="R61" s="97"/>
      <c r="S61" s="99"/>
      <c r="T61" s="97"/>
      <c r="U61" s="99"/>
      <c r="V61" s="97"/>
      <c r="W61" s="99"/>
      <c r="X61" s="97"/>
      <c r="Y61" s="99"/>
      <c r="Z61" s="97"/>
      <c r="AA61" s="99"/>
      <c r="AB61" s="97"/>
      <c r="AC61" s="99"/>
      <c r="AD61" s="97"/>
      <c r="AE61" s="101"/>
      <c r="AF61" s="90">
        <f t="shared" si="3"/>
        <v>0</v>
      </c>
      <c r="AG61" s="92">
        <f t="shared" si="3"/>
        <v>0</v>
      </c>
      <c r="AH61" s="14"/>
      <c r="AI61" s="14"/>
      <c r="AJ61" s="14"/>
      <c r="AK61" s="14"/>
    </row>
    <row r="62" spans="1:37" ht="16.5" hidden="1" customHeight="1" outlineLevel="1" x14ac:dyDescent="0.25">
      <c r="A62" s="57"/>
      <c r="B62" s="105"/>
      <c r="C62" s="96"/>
      <c r="D62" s="97"/>
      <c r="E62" s="99"/>
      <c r="F62" s="97"/>
      <c r="G62" s="99"/>
      <c r="H62" s="97"/>
      <c r="I62" s="99"/>
      <c r="J62" s="97"/>
      <c r="K62" s="99"/>
      <c r="L62" s="97"/>
      <c r="M62" s="99"/>
      <c r="N62" s="97"/>
      <c r="O62" s="99"/>
      <c r="P62" s="97"/>
      <c r="Q62" s="99"/>
      <c r="R62" s="97"/>
      <c r="S62" s="99"/>
      <c r="T62" s="97"/>
      <c r="U62" s="99"/>
      <c r="V62" s="97"/>
      <c r="W62" s="99"/>
      <c r="X62" s="97"/>
      <c r="Y62" s="99"/>
      <c r="Z62" s="97"/>
      <c r="AA62" s="99"/>
      <c r="AB62" s="97"/>
      <c r="AC62" s="99"/>
      <c r="AD62" s="97"/>
      <c r="AE62" s="101"/>
      <c r="AF62" s="90">
        <f t="shared" si="3"/>
        <v>0</v>
      </c>
      <c r="AG62" s="92">
        <f t="shared" si="3"/>
        <v>0</v>
      </c>
      <c r="AH62" s="14"/>
      <c r="AI62" s="14"/>
      <c r="AJ62" s="14"/>
      <c r="AK62" s="14"/>
    </row>
    <row r="63" spans="1:37" ht="16.5" hidden="1" customHeight="1" outlineLevel="1" x14ac:dyDescent="0.25">
      <c r="A63" s="57"/>
      <c r="B63" s="105"/>
      <c r="C63" s="96"/>
      <c r="D63" s="97"/>
      <c r="E63" s="99"/>
      <c r="F63" s="97"/>
      <c r="G63" s="99"/>
      <c r="H63" s="97"/>
      <c r="I63" s="99"/>
      <c r="J63" s="97"/>
      <c r="K63" s="99"/>
      <c r="L63" s="97"/>
      <c r="M63" s="99"/>
      <c r="N63" s="97"/>
      <c r="O63" s="99"/>
      <c r="P63" s="97"/>
      <c r="Q63" s="99"/>
      <c r="R63" s="97"/>
      <c r="S63" s="99"/>
      <c r="T63" s="97"/>
      <c r="U63" s="99"/>
      <c r="V63" s="97"/>
      <c r="W63" s="99"/>
      <c r="X63" s="97"/>
      <c r="Y63" s="99"/>
      <c r="Z63" s="97"/>
      <c r="AA63" s="99"/>
      <c r="AB63" s="97"/>
      <c r="AC63" s="99"/>
      <c r="AD63" s="97"/>
      <c r="AE63" s="101"/>
      <c r="AF63" s="90">
        <f t="shared" si="3"/>
        <v>0</v>
      </c>
      <c r="AG63" s="92">
        <f t="shared" si="3"/>
        <v>0</v>
      </c>
      <c r="AH63" s="14"/>
      <c r="AI63" s="14"/>
      <c r="AJ63" s="14"/>
      <c r="AK63" s="14"/>
    </row>
    <row r="64" spans="1:37" ht="16.5" hidden="1" customHeight="1" outlineLevel="1" x14ac:dyDescent="0.25">
      <c r="A64" s="57"/>
      <c r="B64" s="105" t="s">
        <v>136</v>
      </c>
      <c r="C64" s="96"/>
      <c r="D64" s="97"/>
      <c r="E64" s="99"/>
      <c r="F64" s="97"/>
      <c r="G64" s="99"/>
      <c r="H64" s="97"/>
      <c r="I64" s="99"/>
      <c r="J64" s="97"/>
      <c r="K64" s="99"/>
      <c r="L64" s="97"/>
      <c r="M64" s="99"/>
      <c r="N64" s="97"/>
      <c r="O64" s="99"/>
      <c r="P64" s="97"/>
      <c r="Q64" s="99"/>
      <c r="R64" s="97"/>
      <c r="S64" s="99"/>
      <c r="T64" s="97"/>
      <c r="U64" s="99"/>
      <c r="V64" s="97"/>
      <c r="W64" s="99"/>
      <c r="X64" s="97"/>
      <c r="Y64" s="99"/>
      <c r="Z64" s="97"/>
      <c r="AA64" s="99"/>
      <c r="AB64" s="97"/>
      <c r="AC64" s="99"/>
      <c r="AD64" s="97"/>
      <c r="AE64" s="101"/>
      <c r="AF64" s="90">
        <f t="shared" si="3"/>
        <v>0</v>
      </c>
      <c r="AG64" s="92">
        <f t="shared" si="3"/>
        <v>0</v>
      </c>
      <c r="AH64" s="14"/>
      <c r="AI64" s="14"/>
      <c r="AJ64" s="14"/>
      <c r="AK64" s="14"/>
    </row>
    <row r="65" spans="1:37" ht="16.5" hidden="1" customHeight="1" outlineLevel="1" x14ac:dyDescent="0.25">
      <c r="A65" s="57"/>
      <c r="B65" s="105" t="s">
        <v>137</v>
      </c>
      <c r="C65" s="96"/>
      <c r="D65" s="97"/>
      <c r="E65" s="99"/>
      <c r="F65" s="97"/>
      <c r="G65" s="99"/>
      <c r="H65" s="97"/>
      <c r="I65" s="99"/>
      <c r="J65" s="97"/>
      <c r="K65" s="99"/>
      <c r="L65" s="97"/>
      <c r="M65" s="99"/>
      <c r="N65" s="97"/>
      <c r="O65" s="99"/>
      <c r="P65" s="97"/>
      <c r="Q65" s="99"/>
      <c r="R65" s="97"/>
      <c r="S65" s="99"/>
      <c r="T65" s="97"/>
      <c r="U65" s="99"/>
      <c r="V65" s="97"/>
      <c r="W65" s="99"/>
      <c r="X65" s="97"/>
      <c r="Y65" s="99"/>
      <c r="Z65" s="97"/>
      <c r="AA65" s="99"/>
      <c r="AB65" s="97"/>
      <c r="AC65" s="99"/>
      <c r="AD65" s="97"/>
      <c r="AE65" s="101"/>
      <c r="AF65" s="90">
        <f t="shared" si="3"/>
        <v>0</v>
      </c>
      <c r="AG65" s="92">
        <f t="shared" si="3"/>
        <v>0</v>
      </c>
      <c r="AH65" s="14"/>
      <c r="AI65" s="14"/>
      <c r="AJ65" s="14"/>
      <c r="AK65" s="14"/>
    </row>
    <row r="66" spans="1:37" ht="16.5" hidden="1" customHeight="1" outlineLevel="1" x14ac:dyDescent="0.25">
      <c r="A66" s="57"/>
      <c r="B66" s="105" t="s">
        <v>138</v>
      </c>
      <c r="C66" s="96"/>
      <c r="D66" s="97"/>
      <c r="E66" s="99"/>
      <c r="F66" s="97"/>
      <c r="G66" s="99"/>
      <c r="H66" s="97"/>
      <c r="I66" s="99"/>
      <c r="J66" s="97"/>
      <c r="K66" s="99"/>
      <c r="L66" s="97"/>
      <c r="M66" s="99"/>
      <c r="N66" s="97"/>
      <c r="O66" s="99"/>
      <c r="P66" s="97"/>
      <c r="Q66" s="99"/>
      <c r="R66" s="97"/>
      <c r="S66" s="99"/>
      <c r="T66" s="97"/>
      <c r="U66" s="99"/>
      <c r="V66" s="97"/>
      <c r="W66" s="99"/>
      <c r="X66" s="97"/>
      <c r="Y66" s="99"/>
      <c r="Z66" s="97"/>
      <c r="AA66" s="99"/>
      <c r="AB66" s="97"/>
      <c r="AC66" s="99"/>
      <c r="AD66" s="97"/>
      <c r="AE66" s="101"/>
      <c r="AF66" s="90">
        <f t="shared" si="3"/>
        <v>0</v>
      </c>
      <c r="AG66" s="92">
        <f t="shared" si="3"/>
        <v>0</v>
      </c>
      <c r="AH66" s="14"/>
      <c r="AI66" s="14"/>
      <c r="AJ66" s="14"/>
      <c r="AK66" s="14"/>
    </row>
    <row r="67" spans="1:37" ht="16.5" hidden="1" customHeight="1" outlineLevel="1" x14ac:dyDescent="0.25">
      <c r="A67" s="57"/>
      <c r="B67" s="105" t="s">
        <v>139</v>
      </c>
      <c r="C67" s="96"/>
      <c r="D67" s="97"/>
      <c r="E67" s="99"/>
      <c r="F67" s="97"/>
      <c r="G67" s="99"/>
      <c r="H67" s="97"/>
      <c r="I67" s="99"/>
      <c r="J67" s="97"/>
      <c r="K67" s="99"/>
      <c r="L67" s="97"/>
      <c r="M67" s="99"/>
      <c r="N67" s="97"/>
      <c r="O67" s="99"/>
      <c r="P67" s="97"/>
      <c r="Q67" s="99"/>
      <c r="R67" s="97"/>
      <c r="S67" s="99"/>
      <c r="T67" s="97"/>
      <c r="U67" s="99"/>
      <c r="V67" s="97"/>
      <c r="W67" s="99"/>
      <c r="X67" s="97"/>
      <c r="Y67" s="99"/>
      <c r="Z67" s="97"/>
      <c r="AA67" s="99"/>
      <c r="AB67" s="97"/>
      <c r="AC67" s="99"/>
      <c r="AD67" s="97"/>
      <c r="AE67" s="101"/>
      <c r="AF67" s="90">
        <f t="shared" si="3"/>
        <v>0</v>
      </c>
      <c r="AG67" s="92">
        <f t="shared" si="3"/>
        <v>0</v>
      </c>
      <c r="AH67" s="14"/>
      <c r="AI67" s="14"/>
      <c r="AJ67" s="14"/>
      <c r="AK67" s="14"/>
    </row>
    <row r="68" spans="1:37" ht="6.75" customHeight="1" outlineLevel="1" x14ac:dyDescent="0.25">
      <c r="A68" s="57"/>
      <c r="B68" s="70"/>
      <c r="C68" s="103" t="str">
        <f>IFERROR(IF(MID(B68,1,1)="P",VLOOKUP(#REF!,[3]BD!#REF!,9,0),VLOOKUP(#REF!,[3]BD!#REF!,9,0)),"")</f>
        <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04" t="str">
        <f>IF(SUM(AF48:AF67)=AF47,"","Revisar Fórmula")</f>
        <v/>
      </c>
      <c r="AG68" s="104" t="str">
        <f>IF(SUM(AG48:AG67)=AG47,"","Revisar Fórmula")</f>
        <v/>
      </c>
      <c r="AH68" s="104"/>
      <c r="AI68" s="14"/>
      <c r="AJ68" s="14"/>
      <c r="AK68" s="14"/>
    </row>
    <row r="69" spans="1:37" ht="16.5" customHeight="1" outlineLevel="1" x14ac:dyDescent="0.25">
      <c r="A69" s="57"/>
      <c r="B69" s="88" t="s">
        <v>140</v>
      </c>
      <c r="C69" s="89" t="str">
        <f>'PDI-03'!E40</f>
        <v>3. Mejoramiento organizacional</v>
      </c>
      <c r="D69" s="90">
        <f t="shared" ref="D69:AE69" si="4">SUM(D70:D89)</f>
        <v>51830502</v>
      </c>
      <c r="E69" s="91">
        <f t="shared" si="4"/>
        <v>21952275.482200034</v>
      </c>
      <c r="F69" s="90">
        <f t="shared" si="4"/>
        <v>0</v>
      </c>
      <c r="G69" s="91">
        <f t="shared" si="4"/>
        <v>0</v>
      </c>
      <c r="H69" s="90">
        <f t="shared" si="4"/>
        <v>0</v>
      </c>
      <c r="I69" s="91">
        <f t="shared" si="4"/>
        <v>0</v>
      </c>
      <c r="J69" s="90">
        <f t="shared" si="4"/>
        <v>0</v>
      </c>
      <c r="K69" s="91">
        <f t="shared" si="4"/>
        <v>0</v>
      </c>
      <c r="L69" s="90">
        <f t="shared" si="4"/>
        <v>700000</v>
      </c>
      <c r="M69" s="91">
        <f t="shared" si="4"/>
        <v>0</v>
      </c>
      <c r="N69" s="90">
        <f t="shared" si="4"/>
        <v>2000000</v>
      </c>
      <c r="O69" s="91">
        <f t="shared" si="4"/>
        <v>0</v>
      </c>
      <c r="P69" s="90">
        <f t="shared" si="4"/>
        <v>0</v>
      </c>
      <c r="Q69" s="91">
        <f t="shared" si="4"/>
        <v>0</v>
      </c>
      <c r="R69" s="90">
        <f t="shared" si="4"/>
        <v>0</v>
      </c>
      <c r="S69" s="91">
        <f t="shared" si="4"/>
        <v>0</v>
      </c>
      <c r="T69" s="90">
        <f t="shared" si="4"/>
        <v>0</v>
      </c>
      <c r="U69" s="91">
        <f t="shared" si="4"/>
        <v>0</v>
      </c>
      <c r="V69" s="90">
        <f t="shared" si="4"/>
        <v>0</v>
      </c>
      <c r="W69" s="91">
        <f t="shared" si="4"/>
        <v>0</v>
      </c>
      <c r="X69" s="90">
        <f t="shared" si="4"/>
        <v>0</v>
      </c>
      <c r="Y69" s="91">
        <f t="shared" si="4"/>
        <v>0</v>
      </c>
      <c r="Z69" s="90">
        <f t="shared" si="4"/>
        <v>0</v>
      </c>
      <c r="AA69" s="91">
        <f t="shared" si="4"/>
        <v>0</v>
      </c>
      <c r="AB69" s="90">
        <f t="shared" si="4"/>
        <v>5000000</v>
      </c>
      <c r="AC69" s="91">
        <f t="shared" si="4"/>
        <v>0</v>
      </c>
      <c r="AD69" s="90">
        <f t="shared" si="4"/>
        <v>0</v>
      </c>
      <c r="AE69" s="92">
        <f t="shared" si="4"/>
        <v>0</v>
      </c>
      <c r="AF69" s="93">
        <f t="shared" ref="AF69:AG89" si="5">SUMIF($D$24:$AE$24,AF$24,$D69:$AE69)</f>
        <v>59530502</v>
      </c>
      <c r="AG69" s="94">
        <f t="shared" si="5"/>
        <v>21952275.482200034</v>
      </c>
      <c r="AH69" s="14"/>
      <c r="AI69" s="14"/>
      <c r="AJ69" s="14"/>
      <c r="AK69" s="14"/>
    </row>
    <row r="70" spans="1:37" ht="16.5" customHeight="1" outlineLevel="1" x14ac:dyDescent="0.25">
      <c r="A70" s="57"/>
      <c r="B70" s="105" t="s">
        <v>141</v>
      </c>
      <c r="C70" s="96" t="s">
        <v>1077</v>
      </c>
      <c r="D70" s="97">
        <f>2809400*11*1.03</f>
        <v>31830502</v>
      </c>
      <c r="E70" s="99">
        <v>21952275.482200034</v>
      </c>
      <c r="F70" s="97"/>
      <c r="G70" s="99"/>
      <c r="H70" s="97"/>
      <c r="I70" s="99"/>
      <c r="J70" s="97"/>
      <c r="K70" s="99"/>
      <c r="L70" s="97"/>
      <c r="M70" s="99"/>
      <c r="N70" s="97"/>
      <c r="O70" s="99"/>
      <c r="P70" s="97"/>
      <c r="Q70" s="99"/>
      <c r="R70" s="97"/>
      <c r="S70" s="99"/>
      <c r="T70" s="97"/>
      <c r="U70" s="99"/>
      <c r="V70" s="97"/>
      <c r="W70" s="99"/>
      <c r="X70" s="97"/>
      <c r="Y70" s="99"/>
      <c r="Z70" s="97"/>
      <c r="AA70" s="99"/>
      <c r="AB70" s="97"/>
      <c r="AC70" s="99"/>
      <c r="AD70" s="97"/>
      <c r="AE70" s="101"/>
      <c r="AF70" s="90">
        <f t="shared" si="5"/>
        <v>31830502</v>
      </c>
      <c r="AG70" s="92">
        <f t="shared" si="5"/>
        <v>21952275.482200034</v>
      </c>
      <c r="AH70" s="14"/>
      <c r="AI70" s="14"/>
      <c r="AJ70" s="14"/>
      <c r="AK70" s="14"/>
    </row>
    <row r="71" spans="1:37" ht="16.5" customHeight="1" outlineLevel="1" x14ac:dyDescent="0.25">
      <c r="A71" s="57"/>
      <c r="B71" s="105" t="s">
        <v>142</v>
      </c>
      <c r="C71" s="365" t="s">
        <v>1059</v>
      </c>
      <c r="D71" s="97">
        <v>20000000</v>
      </c>
      <c r="E71" s="99"/>
      <c r="F71" s="97"/>
      <c r="G71" s="99"/>
      <c r="H71" s="97"/>
      <c r="I71" s="99"/>
      <c r="J71" s="97"/>
      <c r="K71" s="99"/>
      <c r="L71" s="97"/>
      <c r="M71" s="99"/>
      <c r="N71" s="97"/>
      <c r="O71" s="99"/>
      <c r="P71" s="97"/>
      <c r="Q71" s="99"/>
      <c r="R71" s="97"/>
      <c r="S71" s="99"/>
      <c r="T71" s="97"/>
      <c r="U71" s="99"/>
      <c r="V71" s="97"/>
      <c r="W71" s="99"/>
      <c r="X71" s="97"/>
      <c r="Y71" s="99"/>
      <c r="Z71" s="97"/>
      <c r="AA71" s="99"/>
      <c r="AB71" s="97"/>
      <c r="AC71" s="99"/>
      <c r="AD71" s="97"/>
      <c r="AE71" s="101"/>
      <c r="AF71" s="90">
        <f t="shared" si="5"/>
        <v>20000000</v>
      </c>
      <c r="AG71" s="92">
        <f t="shared" si="5"/>
        <v>0</v>
      </c>
      <c r="AH71" s="14"/>
      <c r="AI71" s="14"/>
      <c r="AJ71" s="14"/>
      <c r="AK71" s="14"/>
    </row>
    <row r="72" spans="1:37" ht="16.5" customHeight="1" outlineLevel="1" x14ac:dyDescent="0.25">
      <c r="A72" s="57"/>
      <c r="B72" s="105"/>
      <c r="C72" s="365" t="s">
        <v>1060</v>
      </c>
      <c r="D72" s="97"/>
      <c r="E72" s="99"/>
      <c r="F72" s="97"/>
      <c r="G72" s="99"/>
      <c r="H72" s="97"/>
      <c r="I72" s="99"/>
      <c r="J72" s="97"/>
      <c r="K72" s="99"/>
      <c r="L72" s="97"/>
      <c r="M72" s="99"/>
      <c r="N72" s="97"/>
      <c r="O72" s="99"/>
      <c r="P72" s="97"/>
      <c r="Q72" s="99"/>
      <c r="R72" s="97"/>
      <c r="S72" s="99"/>
      <c r="T72" s="97"/>
      <c r="U72" s="99"/>
      <c r="V72" s="97"/>
      <c r="W72" s="99"/>
      <c r="X72" s="97"/>
      <c r="Y72" s="99"/>
      <c r="Z72" s="97"/>
      <c r="AA72" s="99"/>
      <c r="AB72" s="97">
        <f>2500000*2</f>
        <v>5000000</v>
      </c>
      <c r="AC72" s="99"/>
      <c r="AD72" s="97"/>
      <c r="AE72" s="101"/>
      <c r="AF72" s="90">
        <f t="shared" si="5"/>
        <v>5000000</v>
      </c>
      <c r="AG72" s="92">
        <f t="shared" si="5"/>
        <v>0</v>
      </c>
      <c r="AH72" s="14"/>
      <c r="AI72" s="14"/>
      <c r="AJ72" s="14"/>
      <c r="AK72" s="14"/>
    </row>
    <row r="73" spans="1:37" ht="16.5" customHeight="1" outlineLevel="1" x14ac:dyDescent="0.25">
      <c r="A73" s="57"/>
      <c r="B73" s="105"/>
      <c r="C73" s="365" t="s">
        <v>1061</v>
      </c>
      <c r="D73" s="97"/>
      <c r="E73" s="99"/>
      <c r="F73" s="97"/>
      <c r="G73" s="99"/>
      <c r="H73" s="97"/>
      <c r="I73" s="99"/>
      <c r="J73" s="97"/>
      <c r="K73" s="99"/>
      <c r="L73" s="97">
        <v>700000</v>
      </c>
      <c r="M73" s="99"/>
      <c r="N73" s="97"/>
      <c r="O73" s="99"/>
      <c r="P73" s="97"/>
      <c r="Q73" s="99"/>
      <c r="R73" s="97"/>
      <c r="S73" s="99"/>
      <c r="T73" s="97"/>
      <c r="U73" s="99"/>
      <c r="V73" s="97"/>
      <c r="W73" s="99"/>
      <c r="X73" s="97"/>
      <c r="Y73" s="99"/>
      <c r="Z73" s="97"/>
      <c r="AA73" s="99"/>
      <c r="AB73" s="97"/>
      <c r="AC73" s="99"/>
      <c r="AD73" s="97"/>
      <c r="AE73" s="101"/>
      <c r="AF73" s="90">
        <f t="shared" si="5"/>
        <v>700000</v>
      </c>
      <c r="AG73" s="92">
        <f t="shared" si="5"/>
        <v>0</v>
      </c>
      <c r="AH73" s="14"/>
      <c r="AI73" s="14"/>
      <c r="AJ73" s="14"/>
      <c r="AK73" s="14"/>
    </row>
    <row r="74" spans="1:37" ht="16.5" customHeight="1" outlineLevel="1" x14ac:dyDescent="0.25">
      <c r="A74" s="57"/>
      <c r="B74" s="105"/>
      <c r="C74" s="365" t="s">
        <v>242</v>
      </c>
      <c r="D74" s="97"/>
      <c r="E74" s="99"/>
      <c r="F74" s="97"/>
      <c r="G74" s="99"/>
      <c r="H74" s="97"/>
      <c r="I74" s="99"/>
      <c r="J74" s="97"/>
      <c r="K74" s="99"/>
      <c r="L74" s="97"/>
      <c r="M74" s="99"/>
      <c r="N74" s="97">
        <v>2000000</v>
      </c>
      <c r="O74" s="99"/>
      <c r="P74" s="97"/>
      <c r="Q74" s="99"/>
      <c r="R74" s="97"/>
      <c r="S74" s="99"/>
      <c r="T74" s="97"/>
      <c r="U74" s="99"/>
      <c r="V74" s="97"/>
      <c r="W74" s="99"/>
      <c r="X74" s="97"/>
      <c r="Y74" s="99"/>
      <c r="Z74" s="97"/>
      <c r="AA74" s="99"/>
      <c r="AB74" s="97"/>
      <c r="AC74" s="99"/>
      <c r="AD74" s="97"/>
      <c r="AE74" s="101"/>
      <c r="AF74" s="90">
        <f t="shared" si="5"/>
        <v>2000000</v>
      </c>
      <c r="AG74" s="92">
        <f t="shared" si="5"/>
        <v>0</v>
      </c>
      <c r="AH74" s="14"/>
      <c r="AI74" s="14"/>
      <c r="AJ74" s="14"/>
      <c r="AK74" s="14"/>
    </row>
    <row r="75" spans="1:37" ht="16.5" hidden="1" customHeight="1" outlineLevel="1" x14ac:dyDescent="0.25">
      <c r="A75" s="57"/>
      <c r="B75" s="105"/>
      <c r="C75" s="96"/>
      <c r="D75" s="97"/>
      <c r="E75" s="99"/>
      <c r="F75" s="97"/>
      <c r="G75" s="99"/>
      <c r="H75" s="97"/>
      <c r="I75" s="99"/>
      <c r="J75" s="97"/>
      <c r="K75" s="99"/>
      <c r="L75" s="97"/>
      <c r="M75" s="99"/>
      <c r="N75" s="97"/>
      <c r="O75" s="99"/>
      <c r="P75" s="97"/>
      <c r="Q75" s="99"/>
      <c r="R75" s="97"/>
      <c r="S75" s="99"/>
      <c r="T75" s="97"/>
      <c r="U75" s="99"/>
      <c r="V75" s="97"/>
      <c r="W75" s="99"/>
      <c r="X75" s="97"/>
      <c r="Y75" s="99"/>
      <c r="Z75" s="97"/>
      <c r="AA75" s="99"/>
      <c r="AB75" s="97"/>
      <c r="AC75" s="99"/>
      <c r="AD75" s="97"/>
      <c r="AE75" s="101"/>
      <c r="AF75" s="90">
        <f t="shared" si="5"/>
        <v>0</v>
      </c>
      <c r="AG75" s="92">
        <f t="shared" si="5"/>
        <v>0</v>
      </c>
      <c r="AH75" s="14"/>
      <c r="AI75" s="14"/>
      <c r="AJ75" s="14"/>
      <c r="AK75" s="14"/>
    </row>
    <row r="76" spans="1:37" ht="16.5" hidden="1" customHeight="1" outlineLevel="1" x14ac:dyDescent="0.25">
      <c r="A76" s="57"/>
      <c r="B76" s="105"/>
      <c r="C76" s="96"/>
      <c r="D76" s="97"/>
      <c r="E76" s="99"/>
      <c r="F76" s="97"/>
      <c r="G76" s="99"/>
      <c r="H76" s="97"/>
      <c r="I76" s="99"/>
      <c r="J76" s="97"/>
      <c r="K76" s="99"/>
      <c r="L76" s="97"/>
      <c r="M76" s="99"/>
      <c r="N76" s="97"/>
      <c r="O76" s="99"/>
      <c r="P76" s="97"/>
      <c r="Q76" s="99"/>
      <c r="R76" s="97"/>
      <c r="S76" s="99"/>
      <c r="T76" s="97"/>
      <c r="U76" s="99"/>
      <c r="V76" s="97"/>
      <c r="W76" s="99"/>
      <c r="X76" s="97"/>
      <c r="Y76" s="99"/>
      <c r="Z76" s="97"/>
      <c r="AA76" s="99"/>
      <c r="AB76" s="97"/>
      <c r="AC76" s="99"/>
      <c r="AD76" s="97"/>
      <c r="AE76" s="101"/>
      <c r="AF76" s="90">
        <f t="shared" si="5"/>
        <v>0</v>
      </c>
      <c r="AG76" s="92">
        <f t="shared" si="5"/>
        <v>0</v>
      </c>
      <c r="AH76" s="14"/>
      <c r="AI76" s="14"/>
      <c r="AJ76" s="14"/>
      <c r="AK76" s="14"/>
    </row>
    <row r="77" spans="1:37" ht="16.5" hidden="1" customHeight="1" outlineLevel="1" x14ac:dyDescent="0.25">
      <c r="A77" s="57"/>
      <c r="B77" s="105"/>
      <c r="C77" s="96"/>
      <c r="D77" s="97"/>
      <c r="E77" s="99"/>
      <c r="F77" s="97"/>
      <c r="G77" s="99"/>
      <c r="H77" s="97"/>
      <c r="I77" s="99"/>
      <c r="J77" s="97"/>
      <c r="K77" s="99"/>
      <c r="L77" s="97"/>
      <c r="M77" s="99"/>
      <c r="N77" s="97"/>
      <c r="O77" s="99"/>
      <c r="P77" s="97"/>
      <c r="Q77" s="99"/>
      <c r="R77" s="97"/>
      <c r="S77" s="99"/>
      <c r="T77" s="97"/>
      <c r="U77" s="99"/>
      <c r="V77" s="97"/>
      <c r="W77" s="99"/>
      <c r="X77" s="97"/>
      <c r="Y77" s="99"/>
      <c r="Z77" s="97"/>
      <c r="AA77" s="99"/>
      <c r="AB77" s="97"/>
      <c r="AC77" s="99"/>
      <c r="AD77" s="97"/>
      <c r="AE77" s="101"/>
      <c r="AF77" s="90">
        <f t="shared" si="5"/>
        <v>0</v>
      </c>
      <c r="AG77" s="92">
        <f t="shared" si="5"/>
        <v>0</v>
      </c>
      <c r="AH77" s="14"/>
      <c r="AI77" s="14"/>
      <c r="AJ77" s="14"/>
      <c r="AK77" s="14"/>
    </row>
    <row r="78" spans="1:37" ht="16.5" hidden="1" customHeight="1" outlineLevel="1" x14ac:dyDescent="0.25">
      <c r="A78" s="57"/>
      <c r="B78" s="105"/>
      <c r="C78" s="96"/>
      <c r="D78" s="97"/>
      <c r="E78" s="99"/>
      <c r="F78" s="97"/>
      <c r="G78" s="99"/>
      <c r="H78" s="97"/>
      <c r="I78" s="99"/>
      <c r="J78" s="97"/>
      <c r="K78" s="99"/>
      <c r="L78" s="97"/>
      <c r="M78" s="99"/>
      <c r="N78" s="97"/>
      <c r="O78" s="99"/>
      <c r="P78" s="97"/>
      <c r="Q78" s="99"/>
      <c r="R78" s="97"/>
      <c r="S78" s="99"/>
      <c r="T78" s="97"/>
      <c r="U78" s="99"/>
      <c r="V78" s="97"/>
      <c r="W78" s="99"/>
      <c r="X78" s="97"/>
      <c r="Y78" s="99"/>
      <c r="Z78" s="97"/>
      <c r="AA78" s="99"/>
      <c r="AB78" s="97"/>
      <c r="AC78" s="99"/>
      <c r="AD78" s="97"/>
      <c r="AE78" s="101"/>
      <c r="AF78" s="90">
        <f t="shared" si="5"/>
        <v>0</v>
      </c>
      <c r="AG78" s="92">
        <f t="shared" si="5"/>
        <v>0</v>
      </c>
      <c r="AH78" s="14"/>
      <c r="AI78" s="14"/>
      <c r="AJ78" s="14"/>
      <c r="AK78" s="14"/>
    </row>
    <row r="79" spans="1:37" ht="16.5" hidden="1" customHeight="1" outlineLevel="1" x14ac:dyDescent="0.25">
      <c r="A79" s="57"/>
      <c r="B79" s="105"/>
      <c r="C79" s="96"/>
      <c r="D79" s="97"/>
      <c r="E79" s="99"/>
      <c r="F79" s="97"/>
      <c r="G79" s="99"/>
      <c r="H79" s="97"/>
      <c r="I79" s="99"/>
      <c r="J79" s="97"/>
      <c r="K79" s="99"/>
      <c r="L79" s="97"/>
      <c r="M79" s="99"/>
      <c r="N79" s="97"/>
      <c r="O79" s="99"/>
      <c r="P79" s="97"/>
      <c r="Q79" s="99"/>
      <c r="R79" s="97"/>
      <c r="S79" s="99"/>
      <c r="T79" s="97"/>
      <c r="U79" s="99"/>
      <c r="V79" s="97"/>
      <c r="W79" s="99"/>
      <c r="X79" s="97"/>
      <c r="Y79" s="99"/>
      <c r="Z79" s="97"/>
      <c r="AA79" s="99"/>
      <c r="AB79" s="97"/>
      <c r="AC79" s="99"/>
      <c r="AD79" s="97"/>
      <c r="AE79" s="101"/>
      <c r="AF79" s="90">
        <f t="shared" si="5"/>
        <v>0</v>
      </c>
      <c r="AG79" s="92">
        <f t="shared" si="5"/>
        <v>0</v>
      </c>
      <c r="AH79" s="14"/>
      <c r="AI79" s="14"/>
      <c r="AJ79" s="14"/>
      <c r="AK79" s="14"/>
    </row>
    <row r="80" spans="1:37" ht="16.5" hidden="1" customHeight="1" outlineLevel="1" x14ac:dyDescent="0.25">
      <c r="A80" s="57"/>
      <c r="B80" s="105"/>
      <c r="C80" s="96"/>
      <c r="D80" s="97"/>
      <c r="E80" s="99"/>
      <c r="F80" s="97"/>
      <c r="G80" s="99"/>
      <c r="H80" s="97"/>
      <c r="I80" s="99"/>
      <c r="J80" s="97"/>
      <c r="K80" s="99"/>
      <c r="L80" s="97"/>
      <c r="M80" s="99"/>
      <c r="N80" s="97"/>
      <c r="O80" s="99"/>
      <c r="P80" s="97"/>
      <c r="Q80" s="99"/>
      <c r="R80" s="97"/>
      <c r="S80" s="99"/>
      <c r="T80" s="97"/>
      <c r="U80" s="99"/>
      <c r="V80" s="97"/>
      <c r="W80" s="99"/>
      <c r="X80" s="97"/>
      <c r="Y80" s="99"/>
      <c r="Z80" s="97"/>
      <c r="AA80" s="99"/>
      <c r="AB80" s="97"/>
      <c r="AC80" s="99"/>
      <c r="AD80" s="97"/>
      <c r="AE80" s="101"/>
      <c r="AF80" s="90">
        <f t="shared" si="5"/>
        <v>0</v>
      </c>
      <c r="AG80" s="92">
        <f t="shared" si="5"/>
        <v>0</v>
      </c>
      <c r="AH80" s="14"/>
      <c r="AI80" s="14"/>
      <c r="AJ80" s="14"/>
      <c r="AK80" s="14"/>
    </row>
    <row r="81" spans="1:37" ht="16.5" hidden="1" customHeight="1" outlineLevel="1" x14ac:dyDescent="0.25">
      <c r="A81" s="57"/>
      <c r="B81" s="105"/>
      <c r="C81" s="96"/>
      <c r="D81" s="97"/>
      <c r="E81" s="99"/>
      <c r="F81" s="97"/>
      <c r="G81" s="99"/>
      <c r="H81" s="97"/>
      <c r="I81" s="99"/>
      <c r="J81" s="97"/>
      <c r="K81" s="99"/>
      <c r="L81" s="97"/>
      <c r="M81" s="99"/>
      <c r="N81" s="97"/>
      <c r="O81" s="99"/>
      <c r="P81" s="97"/>
      <c r="Q81" s="99"/>
      <c r="R81" s="97"/>
      <c r="S81" s="99"/>
      <c r="T81" s="97"/>
      <c r="U81" s="99"/>
      <c r="V81" s="97"/>
      <c r="W81" s="99"/>
      <c r="X81" s="97"/>
      <c r="Y81" s="99"/>
      <c r="Z81" s="97"/>
      <c r="AA81" s="99"/>
      <c r="AB81" s="97"/>
      <c r="AC81" s="99"/>
      <c r="AD81" s="97"/>
      <c r="AE81" s="101"/>
      <c r="AF81" s="90">
        <f t="shared" si="5"/>
        <v>0</v>
      </c>
      <c r="AG81" s="92">
        <f t="shared" si="5"/>
        <v>0</v>
      </c>
      <c r="AH81" s="14"/>
      <c r="AI81" s="14"/>
      <c r="AJ81" s="14"/>
      <c r="AK81" s="14"/>
    </row>
    <row r="82" spans="1:37" ht="16.5" hidden="1" customHeight="1" outlineLevel="1" x14ac:dyDescent="0.25">
      <c r="A82" s="57"/>
      <c r="B82" s="105"/>
      <c r="C82" s="96"/>
      <c r="D82" s="97"/>
      <c r="E82" s="99"/>
      <c r="F82" s="97"/>
      <c r="G82" s="99"/>
      <c r="H82" s="97"/>
      <c r="I82" s="99"/>
      <c r="J82" s="97"/>
      <c r="K82" s="99"/>
      <c r="L82" s="97"/>
      <c r="M82" s="99"/>
      <c r="N82" s="97"/>
      <c r="O82" s="99"/>
      <c r="P82" s="97"/>
      <c r="Q82" s="99"/>
      <c r="R82" s="97"/>
      <c r="S82" s="99"/>
      <c r="T82" s="97"/>
      <c r="U82" s="99"/>
      <c r="V82" s="97"/>
      <c r="W82" s="99"/>
      <c r="X82" s="97"/>
      <c r="Y82" s="99"/>
      <c r="Z82" s="97"/>
      <c r="AA82" s="99"/>
      <c r="AB82" s="97"/>
      <c r="AC82" s="99"/>
      <c r="AD82" s="97"/>
      <c r="AE82" s="101"/>
      <c r="AF82" s="90">
        <f t="shared" si="5"/>
        <v>0</v>
      </c>
      <c r="AG82" s="92">
        <f t="shared" si="5"/>
        <v>0</v>
      </c>
      <c r="AH82" s="14"/>
      <c r="AI82" s="14"/>
      <c r="AJ82" s="14"/>
      <c r="AK82" s="14"/>
    </row>
    <row r="83" spans="1:37" ht="16.5" hidden="1" customHeight="1" outlineLevel="1" x14ac:dyDescent="0.25">
      <c r="A83" s="57"/>
      <c r="B83" s="105"/>
      <c r="C83" s="96"/>
      <c r="D83" s="97"/>
      <c r="E83" s="99"/>
      <c r="F83" s="97"/>
      <c r="G83" s="99"/>
      <c r="H83" s="97"/>
      <c r="I83" s="99"/>
      <c r="J83" s="97"/>
      <c r="K83" s="99"/>
      <c r="L83" s="97"/>
      <c r="M83" s="99"/>
      <c r="N83" s="97"/>
      <c r="O83" s="99"/>
      <c r="P83" s="97"/>
      <c r="Q83" s="99"/>
      <c r="R83" s="97"/>
      <c r="S83" s="99"/>
      <c r="T83" s="97"/>
      <c r="U83" s="99"/>
      <c r="V83" s="97"/>
      <c r="W83" s="99"/>
      <c r="X83" s="97"/>
      <c r="Y83" s="99"/>
      <c r="Z83" s="97"/>
      <c r="AA83" s="99"/>
      <c r="AB83" s="97"/>
      <c r="AC83" s="99"/>
      <c r="AD83" s="97"/>
      <c r="AE83" s="101"/>
      <c r="AF83" s="90">
        <f t="shared" si="5"/>
        <v>0</v>
      </c>
      <c r="AG83" s="92">
        <f t="shared" si="5"/>
        <v>0</v>
      </c>
      <c r="AH83" s="14"/>
      <c r="AI83" s="14"/>
      <c r="AJ83" s="14"/>
      <c r="AK83" s="14"/>
    </row>
    <row r="84" spans="1:37" ht="16.5" hidden="1" customHeight="1" outlineLevel="1" x14ac:dyDescent="0.25">
      <c r="A84" s="57"/>
      <c r="B84" s="105"/>
      <c r="C84" s="96"/>
      <c r="D84" s="97"/>
      <c r="E84" s="99"/>
      <c r="F84" s="97"/>
      <c r="G84" s="99"/>
      <c r="H84" s="97"/>
      <c r="I84" s="99"/>
      <c r="J84" s="97"/>
      <c r="K84" s="99"/>
      <c r="L84" s="97"/>
      <c r="M84" s="99"/>
      <c r="N84" s="97"/>
      <c r="O84" s="99"/>
      <c r="P84" s="97"/>
      <c r="Q84" s="99"/>
      <c r="R84" s="97"/>
      <c r="S84" s="99"/>
      <c r="T84" s="97"/>
      <c r="U84" s="99"/>
      <c r="V84" s="97"/>
      <c r="W84" s="99"/>
      <c r="X84" s="97"/>
      <c r="Y84" s="99"/>
      <c r="Z84" s="97"/>
      <c r="AA84" s="99"/>
      <c r="AB84" s="97"/>
      <c r="AC84" s="99"/>
      <c r="AD84" s="97"/>
      <c r="AE84" s="101"/>
      <c r="AF84" s="90">
        <f t="shared" si="5"/>
        <v>0</v>
      </c>
      <c r="AG84" s="92">
        <f t="shared" si="5"/>
        <v>0</v>
      </c>
      <c r="AH84" s="14"/>
      <c r="AI84" s="14"/>
      <c r="AJ84" s="14"/>
      <c r="AK84" s="14"/>
    </row>
    <row r="85" spans="1:37" ht="16.5" hidden="1" customHeight="1" outlineLevel="1" x14ac:dyDescent="0.25">
      <c r="A85" s="57"/>
      <c r="B85" s="105"/>
      <c r="C85" s="96"/>
      <c r="D85" s="97"/>
      <c r="E85" s="99"/>
      <c r="F85" s="97"/>
      <c r="G85" s="99"/>
      <c r="H85" s="97"/>
      <c r="I85" s="99"/>
      <c r="J85" s="97"/>
      <c r="K85" s="99"/>
      <c r="L85" s="97"/>
      <c r="M85" s="99"/>
      <c r="N85" s="97"/>
      <c r="O85" s="99"/>
      <c r="P85" s="97"/>
      <c r="Q85" s="99"/>
      <c r="R85" s="97"/>
      <c r="S85" s="99"/>
      <c r="T85" s="97"/>
      <c r="U85" s="99"/>
      <c r="V85" s="97"/>
      <c r="W85" s="99"/>
      <c r="X85" s="97"/>
      <c r="Y85" s="99"/>
      <c r="Z85" s="97"/>
      <c r="AA85" s="99"/>
      <c r="AB85" s="97"/>
      <c r="AC85" s="99"/>
      <c r="AD85" s="97"/>
      <c r="AE85" s="101"/>
      <c r="AF85" s="90">
        <f t="shared" si="5"/>
        <v>0</v>
      </c>
      <c r="AG85" s="92">
        <f t="shared" si="5"/>
        <v>0</v>
      </c>
      <c r="AH85" s="14"/>
      <c r="AI85" s="14"/>
      <c r="AJ85" s="14"/>
      <c r="AK85" s="14"/>
    </row>
    <row r="86" spans="1:37" ht="16.5" hidden="1" customHeight="1" outlineLevel="1" x14ac:dyDescent="0.25">
      <c r="A86" s="57"/>
      <c r="B86" s="105" t="s">
        <v>143</v>
      </c>
      <c r="C86" s="96"/>
      <c r="D86" s="97"/>
      <c r="E86" s="99"/>
      <c r="F86" s="97"/>
      <c r="G86" s="99"/>
      <c r="H86" s="97"/>
      <c r="I86" s="99"/>
      <c r="J86" s="97"/>
      <c r="K86" s="99"/>
      <c r="L86" s="97"/>
      <c r="M86" s="99"/>
      <c r="N86" s="97"/>
      <c r="O86" s="99"/>
      <c r="P86" s="97"/>
      <c r="Q86" s="99"/>
      <c r="R86" s="97"/>
      <c r="S86" s="99"/>
      <c r="T86" s="97"/>
      <c r="U86" s="99"/>
      <c r="V86" s="97"/>
      <c r="W86" s="99"/>
      <c r="X86" s="97"/>
      <c r="Y86" s="99"/>
      <c r="Z86" s="97"/>
      <c r="AA86" s="99"/>
      <c r="AB86" s="97"/>
      <c r="AC86" s="99"/>
      <c r="AD86" s="97"/>
      <c r="AE86" s="101"/>
      <c r="AF86" s="90">
        <f t="shared" si="5"/>
        <v>0</v>
      </c>
      <c r="AG86" s="92">
        <f t="shared" si="5"/>
        <v>0</v>
      </c>
      <c r="AH86" s="14"/>
      <c r="AI86" s="14"/>
      <c r="AJ86" s="14"/>
      <c r="AK86" s="14"/>
    </row>
    <row r="87" spans="1:37" ht="16.5" hidden="1" customHeight="1" outlineLevel="1" x14ac:dyDescent="0.25">
      <c r="A87" s="57"/>
      <c r="B87" s="105" t="s">
        <v>144</v>
      </c>
      <c r="C87" s="96"/>
      <c r="D87" s="97"/>
      <c r="E87" s="99"/>
      <c r="F87" s="97"/>
      <c r="G87" s="99"/>
      <c r="H87" s="97"/>
      <c r="I87" s="99"/>
      <c r="J87" s="97"/>
      <c r="K87" s="99"/>
      <c r="L87" s="97"/>
      <c r="M87" s="99"/>
      <c r="N87" s="97"/>
      <c r="O87" s="99"/>
      <c r="P87" s="97"/>
      <c r="Q87" s="99"/>
      <c r="R87" s="97"/>
      <c r="S87" s="99"/>
      <c r="T87" s="97"/>
      <c r="U87" s="99"/>
      <c r="V87" s="97"/>
      <c r="W87" s="99"/>
      <c r="X87" s="97"/>
      <c r="Y87" s="99"/>
      <c r="Z87" s="97"/>
      <c r="AA87" s="99"/>
      <c r="AB87" s="97"/>
      <c r="AC87" s="99"/>
      <c r="AD87" s="97"/>
      <c r="AE87" s="101"/>
      <c r="AF87" s="90">
        <f t="shared" si="5"/>
        <v>0</v>
      </c>
      <c r="AG87" s="92">
        <f t="shared" si="5"/>
        <v>0</v>
      </c>
      <c r="AH87" s="14"/>
      <c r="AI87" s="14"/>
      <c r="AJ87" s="14"/>
      <c r="AK87" s="14"/>
    </row>
    <row r="88" spans="1:37" ht="16.5" hidden="1" customHeight="1" outlineLevel="1" x14ac:dyDescent="0.25">
      <c r="A88" s="57"/>
      <c r="B88" s="105" t="s">
        <v>145</v>
      </c>
      <c r="C88" s="96"/>
      <c r="D88" s="97"/>
      <c r="E88" s="99"/>
      <c r="F88" s="97"/>
      <c r="G88" s="99"/>
      <c r="H88" s="97"/>
      <c r="I88" s="99"/>
      <c r="J88" s="97"/>
      <c r="K88" s="99"/>
      <c r="L88" s="97"/>
      <c r="M88" s="99"/>
      <c r="N88" s="97"/>
      <c r="O88" s="99"/>
      <c r="P88" s="97"/>
      <c r="Q88" s="99"/>
      <c r="R88" s="97"/>
      <c r="S88" s="99"/>
      <c r="T88" s="97"/>
      <c r="U88" s="99"/>
      <c r="V88" s="97"/>
      <c r="W88" s="99"/>
      <c r="X88" s="97"/>
      <c r="Y88" s="99"/>
      <c r="Z88" s="97"/>
      <c r="AA88" s="99"/>
      <c r="AB88" s="97"/>
      <c r="AC88" s="99"/>
      <c r="AD88" s="97"/>
      <c r="AE88" s="101"/>
      <c r="AF88" s="90">
        <f t="shared" si="5"/>
        <v>0</v>
      </c>
      <c r="AG88" s="92">
        <f t="shared" si="5"/>
        <v>0</v>
      </c>
      <c r="AH88" s="14"/>
      <c r="AI88" s="14"/>
      <c r="AJ88" s="14"/>
      <c r="AK88" s="14"/>
    </row>
    <row r="89" spans="1:37" ht="16.5" hidden="1" customHeight="1" outlineLevel="1" x14ac:dyDescent="0.25">
      <c r="A89" s="57"/>
      <c r="B89" s="105" t="s">
        <v>146</v>
      </c>
      <c r="C89" s="96"/>
      <c r="D89" s="97"/>
      <c r="E89" s="99"/>
      <c r="F89" s="97"/>
      <c r="G89" s="99"/>
      <c r="H89" s="97"/>
      <c r="I89" s="99"/>
      <c r="J89" s="97"/>
      <c r="K89" s="99"/>
      <c r="L89" s="97"/>
      <c r="M89" s="99"/>
      <c r="N89" s="97"/>
      <c r="O89" s="99"/>
      <c r="P89" s="97"/>
      <c r="Q89" s="99"/>
      <c r="R89" s="97"/>
      <c r="S89" s="99"/>
      <c r="T89" s="97"/>
      <c r="U89" s="99"/>
      <c r="V89" s="97"/>
      <c r="W89" s="99"/>
      <c r="X89" s="97"/>
      <c r="Y89" s="99"/>
      <c r="Z89" s="97"/>
      <c r="AA89" s="99"/>
      <c r="AB89" s="97"/>
      <c r="AC89" s="99"/>
      <c r="AD89" s="97"/>
      <c r="AE89" s="101"/>
      <c r="AF89" s="90">
        <f t="shared" si="5"/>
        <v>0</v>
      </c>
      <c r="AG89" s="92">
        <f t="shared" si="5"/>
        <v>0</v>
      </c>
      <c r="AH89" s="14"/>
      <c r="AI89" s="14"/>
      <c r="AJ89" s="14"/>
      <c r="AK89" s="14"/>
    </row>
    <row r="90" spans="1:37" ht="6.75" customHeight="1" outlineLevel="1" x14ac:dyDescent="0.25">
      <c r="A90" s="57"/>
      <c r="B90" s="70"/>
      <c r="C90" s="103"/>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04" t="str">
        <f>IF(SUM(AF70:AF89)=AF69,"","Revisar Fórmula")</f>
        <v/>
      </c>
      <c r="AG90" s="104" t="str">
        <f>IF(SUM(AG70:AG89)=AG69,"","Revisar Fórmula")</f>
        <v/>
      </c>
      <c r="AH90" s="104"/>
      <c r="AI90" s="14"/>
      <c r="AJ90" s="14"/>
      <c r="AK90" s="14"/>
    </row>
    <row r="91" spans="1:37" ht="16.5" hidden="1" customHeight="1" outlineLevel="1" x14ac:dyDescent="0.25">
      <c r="A91" s="57"/>
      <c r="B91" s="88" t="s">
        <v>147</v>
      </c>
      <c r="C91" s="89" t="e">
        <f>'PDI-03'!#REF!</f>
        <v>#REF!</v>
      </c>
      <c r="D91" s="90">
        <f t="shared" ref="D91:AE91" si="6">SUM(D92:D111)</f>
        <v>0</v>
      </c>
      <c r="E91" s="91">
        <f t="shared" si="6"/>
        <v>0</v>
      </c>
      <c r="F91" s="90">
        <f t="shared" si="6"/>
        <v>0</v>
      </c>
      <c r="G91" s="91">
        <f t="shared" si="6"/>
        <v>0</v>
      </c>
      <c r="H91" s="90">
        <f t="shared" si="6"/>
        <v>0</v>
      </c>
      <c r="I91" s="91">
        <f t="shared" si="6"/>
        <v>0</v>
      </c>
      <c r="J91" s="90">
        <f t="shared" si="6"/>
        <v>0</v>
      </c>
      <c r="K91" s="91">
        <f t="shared" si="6"/>
        <v>0</v>
      </c>
      <c r="L91" s="90">
        <f t="shared" si="6"/>
        <v>0</v>
      </c>
      <c r="M91" s="91">
        <f t="shared" si="6"/>
        <v>0</v>
      </c>
      <c r="N91" s="90">
        <f t="shared" si="6"/>
        <v>0</v>
      </c>
      <c r="O91" s="91">
        <f t="shared" si="6"/>
        <v>0</v>
      </c>
      <c r="P91" s="90">
        <f t="shared" si="6"/>
        <v>0</v>
      </c>
      <c r="Q91" s="91">
        <f t="shared" si="6"/>
        <v>0</v>
      </c>
      <c r="R91" s="90">
        <f t="shared" si="6"/>
        <v>0</v>
      </c>
      <c r="S91" s="91">
        <f t="shared" si="6"/>
        <v>0</v>
      </c>
      <c r="T91" s="90">
        <f t="shared" si="6"/>
        <v>0</v>
      </c>
      <c r="U91" s="91">
        <f t="shared" si="6"/>
        <v>0</v>
      </c>
      <c r="V91" s="90">
        <f t="shared" si="6"/>
        <v>0</v>
      </c>
      <c r="W91" s="91">
        <f t="shared" si="6"/>
        <v>0</v>
      </c>
      <c r="X91" s="90">
        <f t="shared" si="6"/>
        <v>0</v>
      </c>
      <c r="Y91" s="91">
        <f t="shared" si="6"/>
        <v>0</v>
      </c>
      <c r="Z91" s="90">
        <f t="shared" si="6"/>
        <v>0</v>
      </c>
      <c r="AA91" s="91">
        <f t="shared" si="6"/>
        <v>0</v>
      </c>
      <c r="AB91" s="90">
        <f t="shared" si="6"/>
        <v>0</v>
      </c>
      <c r="AC91" s="91">
        <f t="shared" si="6"/>
        <v>0</v>
      </c>
      <c r="AD91" s="90">
        <f t="shared" si="6"/>
        <v>0</v>
      </c>
      <c r="AE91" s="92">
        <f t="shared" si="6"/>
        <v>0</v>
      </c>
      <c r="AF91" s="93">
        <f t="shared" ref="AF91:AG111" si="7">SUMIF($D$24:$AE$24,AF$24,$D91:$AE91)</f>
        <v>0</v>
      </c>
      <c r="AG91" s="94">
        <f t="shared" si="7"/>
        <v>0</v>
      </c>
      <c r="AH91" s="14"/>
      <c r="AI91" s="14"/>
      <c r="AJ91" s="14"/>
      <c r="AK91" s="14"/>
    </row>
    <row r="92" spans="1:37" ht="16.5" hidden="1" customHeight="1" outlineLevel="1" x14ac:dyDescent="0.25">
      <c r="A92" s="57"/>
      <c r="B92" s="105" t="s">
        <v>148</v>
      </c>
      <c r="C92" s="96"/>
      <c r="D92" s="97"/>
      <c r="E92" s="99"/>
      <c r="F92" s="97"/>
      <c r="G92" s="99"/>
      <c r="H92" s="97"/>
      <c r="I92" s="99"/>
      <c r="J92" s="97"/>
      <c r="K92" s="99"/>
      <c r="L92" s="97"/>
      <c r="M92" s="99"/>
      <c r="N92" s="97"/>
      <c r="O92" s="99"/>
      <c r="P92" s="97"/>
      <c r="Q92" s="99"/>
      <c r="R92" s="97"/>
      <c r="S92" s="99"/>
      <c r="T92" s="97"/>
      <c r="U92" s="99"/>
      <c r="V92" s="97"/>
      <c r="W92" s="99"/>
      <c r="X92" s="97"/>
      <c r="Y92" s="99"/>
      <c r="Z92" s="97"/>
      <c r="AA92" s="99"/>
      <c r="AB92" s="97"/>
      <c r="AC92" s="99"/>
      <c r="AD92" s="97"/>
      <c r="AE92" s="101"/>
      <c r="AF92" s="90">
        <f t="shared" si="7"/>
        <v>0</v>
      </c>
      <c r="AG92" s="92">
        <f t="shared" si="7"/>
        <v>0</v>
      </c>
      <c r="AH92" s="14"/>
      <c r="AI92" s="14"/>
      <c r="AJ92" s="14"/>
      <c r="AK92" s="14"/>
    </row>
    <row r="93" spans="1:37" ht="16.5" hidden="1" customHeight="1" outlineLevel="1" x14ac:dyDescent="0.25">
      <c r="A93" s="57"/>
      <c r="B93" s="105"/>
      <c r="C93" s="96"/>
      <c r="D93" s="97"/>
      <c r="E93" s="99"/>
      <c r="F93" s="97"/>
      <c r="G93" s="99"/>
      <c r="H93" s="97"/>
      <c r="I93" s="99"/>
      <c r="J93" s="97"/>
      <c r="K93" s="99"/>
      <c r="L93" s="97"/>
      <c r="M93" s="99"/>
      <c r="N93" s="97"/>
      <c r="O93" s="99"/>
      <c r="P93" s="97"/>
      <c r="Q93" s="99"/>
      <c r="R93" s="97"/>
      <c r="S93" s="99"/>
      <c r="T93" s="97"/>
      <c r="U93" s="99"/>
      <c r="V93" s="97"/>
      <c r="W93" s="99"/>
      <c r="X93" s="97"/>
      <c r="Y93" s="99"/>
      <c r="Z93" s="97"/>
      <c r="AA93" s="99"/>
      <c r="AB93" s="97"/>
      <c r="AC93" s="99"/>
      <c r="AD93" s="97"/>
      <c r="AE93" s="101"/>
      <c r="AF93" s="90">
        <f t="shared" si="7"/>
        <v>0</v>
      </c>
      <c r="AG93" s="92">
        <f t="shared" si="7"/>
        <v>0</v>
      </c>
      <c r="AH93" s="14"/>
      <c r="AI93" s="14"/>
      <c r="AJ93" s="14"/>
      <c r="AK93" s="14"/>
    </row>
    <row r="94" spans="1:37" ht="16.5" hidden="1" customHeight="1" outlineLevel="1" x14ac:dyDescent="0.25">
      <c r="A94" s="57"/>
      <c r="B94" s="105"/>
      <c r="C94" s="96"/>
      <c r="D94" s="97"/>
      <c r="E94" s="99"/>
      <c r="F94" s="97"/>
      <c r="G94" s="99"/>
      <c r="H94" s="97"/>
      <c r="I94" s="99"/>
      <c r="J94" s="97"/>
      <c r="K94" s="99"/>
      <c r="L94" s="97"/>
      <c r="M94" s="99"/>
      <c r="N94" s="97"/>
      <c r="O94" s="99"/>
      <c r="P94" s="97"/>
      <c r="Q94" s="99"/>
      <c r="R94" s="97"/>
      <c r="S94" s="99"/>
      <c r="T94" s="97"/>
      <c r="U94" s="99"/>
      <c r="V94" s="97"/>
      <c r="W94" s="99"/>
      <c r="X94" s="97"/>
      <c r="Y94" s="99"/>
      <c r="Z94" s="97"/>
      <c r="AA94" s="99"/>
      <c r="AB94" s="97"/>
      <c r="AC94" s="99"/>
      <c r="AD94" s="97"/>
      <c r="AE94" s="101"/>
      <c r="AF94" s="90">
        <f t="shared" si="7"/>
        <v>0</v>
      </c>
      <c r="AG94" s="92">
        <f t="shared" si="7"/>
        <v>0</v>
      </c>
      <c r="AH94" s="14"/>
      <c r="AI94" s="14"/>
      <c r="AJ94" s="14"/>
      <c r="AK94" s="14"/>
    </row>
    <row r="95" spans="1:37" ht="16.5" hidden="1" customHeight="1" outlineLevel="1" x14ac:dyDescent="0.25">
      <c r="A95" s="57"/>
      <c r="B95" s="105"/>
      <c r="C95" s="96"/>
      <c r="D95" s="97"/>
      <c r="E95" s="99"/>
      <c r="F95" s="97"/>
      <c r="G95" s="99"/>
      <c r="H95" s="97"/>
      <c r="I95" s="99"/>
      <c r="J95" s="97"/>
      <c r="K95" s="99"/>
      <c r="L95" s="97"/>
      <c r="M95" s="99"/>
      <c r="N95" s="97"/>
      <c r="O95" s="99"/>
      <c r="P95" s="97"/>
      <c r="Q95" s="99"/>
      <c r="R95" s="97"/>
      <c r="S95" s="99"/>
      <c r="T95" s="97"/>
      <c r="U95" s="99"/>
      <c r="V95" s="97"/>
      <c r="W95" s="99"/>
      <c r="X95" s="97"/>
      <c r="Y95" s="99"/>
      <c r="Z95" s="97"/>
      <c r="AA95" s="99"/>
      <c r="AB95" s="97"/>
      <c r="AC95" s="99"/>
      <c r="AD95" s="97"/>
      <c r="AE95" s="101"/>
      <c r="AF95" s="90">
        <f t="shared" si="7"/>
        <v>0</v>
      </c>
      <c r="AG95" s="92">
        <f t="shared" si="7"/>
        <v>0</v>
      </c>
      <c r="AH95" s="14"/>
      <c r="AI95" s="14"/>
      <c r="AJ95" s="14"/>
      <c r="AK95" s="14"/>
    </row>
    <row r="96" spans="1:37" ht="16.5" hidden="1" customHeight="1" outlineLevel="1" x14ac:dyDescent="0.25">
      <c r="A96" s="57"/>
      <c r="B96" s="105"/>
      <c r="C96" s="96"/>
      <c r="D96" s="97"/>
      <c r="E96" s="99"/>
      <c r="F96" s="97"/>
      <c r="G96" s="99"/>
      <c r="H96" s="97"/>
      <c r="I96" s="99"/>
      <c r="J96" s="97"/>
      <c r="K96" s="99"/>
      <c r="L96" s="97"/>
      <c r="M96" s="99"/>
      <c r="N96" s="97"/>
      <c r="O96" s="99"/>
      <c r="P96" s="97"/>
      <c r="Q96" s="99"/>
      <c r="R96" s="97"/>
      <c r="S96" s="99"/>
      <c r="T96" s="97"/>
      <c r="U96" s="99"/>
      <c r="V96" s="97"/>
      <c r="W96" s="99"/>
      <c r="X96" s="97"/>
      <c r="Y96" s="99"/>
      <c r="Z96" s="97"/>
      <c r="AA96" s="99"/>
      <c r="AB96" s="97"/>
      <c r="AC96" s="99"/>
      <c r="AD96" s="97"/>
      <c r="AE96" s="101"/>
      <c r="AF96" s="90">
        <f t="shared" si="7"/>
        <v>0</v>
      </c>
      <c r="AG96" s="92">
        <f t="shared" si="7"/>
        <v>0</v>
      </c>
      <c r="AH96" s="14"/>
      <c r="AI96" s="14"/>
      <c r="AJ96" s="14"/>
      <c r="AK96" s="14"/>
    </row>
    <row r="97" spans="1:37" ht="16.5" hidden="1" customHeight="1" outlineLevel="1" x14ac:dyDescent="0.25">
      <c r="A97" s="57"/>
      <c r="B97" s="105"/>
      <c r="C97" s="96"/>
      <c r="D97" s="97"/>
      <c r="E97" s="99"/>
      <c r="F97" s="97"/>
      <c r="G97" s="99"/>
      <c r="H97" s="97"/>
      <c r="I97" s="99"/>
      <c r="J97" s="97"/>
      <c r="K97" s="99"/>
      <c r="L97" s="97"/>
      <c r="M97" s="99"/>
      <c r="N97" s="97"/>
      <c r="O97" s="99"/>
      <c r="P97" s="97"/>
      <c r="Q97" s="99"/>
      <c r="R97" s="97"/>
      <c r="S97" s="99"/>
      <c r="T97" s="97"/>
      <c r="U97" s="99"/>
      <c r="V97" s="97"/>
      <c r="W97" s="99"/>
      <c r="X97" s="97"/>
      <c r="Y97" s="99"/>
      <c r="Z97" s="97"/>
      <c r="AA97" s="99"/>
      <c r="AB97" s="97"/>
      <c r="AC97" s="99"/>
      <c r="AD97" s="97"/>
      <c r="AE97" s="101"/>
      <c r="AF97" s="90">
        <f t="shared" si="7"/>
        <v>0</v>
      </c>
      <c r="AG97" s="92">
        <f t="shared" si="7"/>
        <v>0</v>
      </c>
      <c r="AH97" s="14"/>
      <c r="AI97" s="14"/>
      <c r="AJ97" s="14"/>
      <c r="AK97" s="14"/>
    </row>
    <row r="98" spans="1:37" ht="16.5" hidden="1" customHeight="1" outlineLevel="1" x14ac:dyDescent="0.25">
      <c r="A98" s="57"/>
      <c r="B98" s="105"/>
      <c r="C98" s="96"/>
      <c r="D98" s="97"/>
      <c r="E98" s="99"/>
      <c r="F98" s="97"/>
      <c r="G98" s="99"/>
      <c r="H98" s="97"/>
      <c r="I98" s="99"/>
      <c r="J98" s="97"/>
      <c r="K98" s="99"/>
      <c r="L98" s="97"/>
      <c r="M98" s="99"/>
      <c r="N98" s="97"/>
      <c r="O98" s="99"/>
      <c r="P98" s="97"/>
      <c r="Q98" s="99"/>
      <c r="R98" s="97"/>
      <c r="S98" s="99"/>
      <c r="T98" s="97"/>
      <c r="U98" s="99"/>
      <c r="V98" s="97"/>
      <c r="W98" s="99"/>
      <c r="X98" s="97"/>
      <c r="Y98" s="99"/>
      <c r="Z98" s="97"/>
      <c r="AA98" s="99"/>
      <c r="AB98" s="97"/>
      <c r="AC98" s="99"/>
      <c r="AD98" s="97"/>
      <c r="AE98" s="101"/>
      <c r="AF98" s="90">
        <f t="shared" si="7"/>
        <v>0</v>
      </c>
      <c r="AG98" s="92">
        <f t="shared" si="7"/>
        <v>0</v>
      </c>
      <c r="AH98" s="14"/>
      <c r="AI98" s="14"/>
      <c r="AJ98" s="14"/>
      <c r="AK98" s="14"/>
    </row>
    <row r="99" spans="1:37" ht="16.5" hidden="1" customHeight="1" outlineLevel="1" x14ac:dyDescent="0.25">
      <c r="A99" s="57"/>
      <c r="B99" s="105"/>
      <c r="C99" s="96"/>
      <c r="D99" s="97"/>
      <c r="E99" s="99"/>
      <c r="F99" s="97"/>
      <c r="G99" s="99"/>
      <c r="H99" s="97"/>
      <c r="I99" s="99"/>
      <c r="J99" s="97"/>
      <c r="K99" s="99"/>
      <c r="L99" s="97"/>
      <c r="M99" s="99"/>
      <c r="N99" s="97"/>
      <c r="O99" s="99"/>
      <c r="P99" s="97"/>
      <c r="Q99" s="99"/>
      <c r="R99" s="97"/>
      <c r="S99" s="99"/>
      <c r="T99" s="97"/>
      <c r="U99" s="99"/>
      <c r="V99" s="97"/>
      <c r="W99" s="99"/>
      <c r="X99" s="97"/>
      <c r="Y99" s="99"/>
      <c r="Z99" s="97"/>
      <c r="AA99" s="99"/>
      <c r="AB99" s="97"/>
      <c r="AC99" s="99"/>
      <c r="AD99" s="97"/>
      <c r="AE99" s="101"/>
      <c r="AF99" s="90">
        <f t="shared" si="7"/>
        <v>0</v>
      </c>
      <c r="AG99" s="92">
        <f t="shared" si="7"/>
        <v>0</v>
      </c>
      <c r="AH99" s="14"/>
      <c r="AI99" s="14"/>
      <c r="AJ99" s="14"/>
      <c r="AK99" s="14"/>
    </row>
    <row r="100" spans="1:37" ht="16.5" hidden="1" customHeight="1" outlineLevel="1" x14ac:dyDescent="0.25">
      <c r="A100" s="57"/>
      <c r="B100" s="105"/>
      <c r="C100" s="96"/>
      <c r="D100" s="97"/>
      <c r="E100" s="99"/>
      <c r="F100" s="97"/>
      <c r="G100" s="99"/>
      <c r="H100" s="97"/>
      <c r="I100" s="99"/>
      <c r="J100" s="97"/>
      <c r="K100" s="99"/>
      <c r="L100" s="97"/>
      <c r="M100" s="99"/>
      <c r="N100" s="97"/>
      <c r="O100" s="99"/>
      <c r="P100" s="97"/>
      <c r="Q100" s="99"/>
      <c r="R100" s="97"/>
      <c r="S100" s="99"/>
      <c r="T100" s="97"/>
      <c r="U100" s="99"/>
      <c r="V100" s="97"/>
      <c r="W100" s="99"/>
      <c r="X100" s="97"/>
      <c r="Y100" s="99"/>
      <c r="Z100" s="97"/>
      <c r="AA100" s="99"/>
      <c r="AB100" s="97"/>
      <c r="AC100" s="99"/>
      <c r="AD100" s="97"/>
      <c r="AE100" s="101"/>
      <c r="AF100" s="90">
        <f t="shared" si="7"/>
        <v>0</v>
      </c>
      <c r="AG100" s="92">
        <f t="shared" si="7"/>
        <v>0</v>
      </c>
      <c r="AH100" s="14"/>
      <c r="AI100" s="14"/>
      <c r="AJ100" s="14"/>
      <c r="AK100" s="14"/>
    </row>
    <row r="101" spans="1:37" ht="16.5" hidden="1" customHeight="1" outlineLevel="1" x14ac:dyDescent="0.25">
      <c r="A101" s="57"/>
      <c r="B101" s="105" t="s">
        <v>149</v>
      </c>
      <c r="C101" s="96"/>
      <c r="D101" s="97"/>
      <c r="E101" s="99"/>
      <c r="F101" s="97"/>
      <c r="G101" s="99"/>
      <c r="H101" s="97"/>
      <c r="I101" s="99"/>
      <c r="J101" s="97"/>
      <c r="K101" s="99"/>
      <c r="L101" s="97"/>
      <c r="M101" s="99"/>
      <c r="N101" s="97"/>
      <c r="O101" s="99"/>
      <c r="P101" s="97"/>
      <c r="Q101" s="99"/>
      <c r="R101" s="97"/>
      <c r="S101" s="99"/>
      <c r="T101" s="97"/>
      <c r="U101" s="99"/>
      <c r="V101" s="97"/>
      <c r="W101" s="99"/>
      <c r="X101" s="97"/>
      <c r="Y101" s="99"/>
      <c r="Z101" s="97"/>
      <c r="AA101" s="99"/>
      <c r="AB101" s="97"/>
      <c r="AC101" s="99"/>
      <c r="AD101" s="97"/>
      <c r="AE101" s="101"/>
      <c r="AF101" s="90">
        <f t="shared" si="7"/>
        <v>0</v>
      </c>
      <c r="AG101" s="92">
        <f t="shared" si="7"/>
        <v>0</v>
      </c>
      <c r="AH101" s="14"/>
      <c r="AI101" s="14"/>
      <c r="AJ101" s="14"/>
      <c r="AK101" s="14"/>
    </row>
    <row r="102" spans="1:37" ht="16.5" hidden="1" customHeight="1" outlineLevel="1" x14ac:dyDescent="0.25">
      <c r="A102" s="57"/>
      <c r="B102" s="105"/>
      <c r="C102" s="96"/>
      <c r="D102" s="97"/>
      <c r="E102" s="99"/>
      <c r="F102" s="97"/>
      <c r="G102" s="99"/>
      <c r="H102" s="97"/>
      <c r="I102" s="99"/>
      <c r="J102" s="97"/>
      <c r="K102" s="99"/>
      <c r="L102" s="97"/>
      <c r="M102" s="99"/>
      <c r="N102" s="97"/>
      <c r="O102" s="99"/>
      <c r="P102" s="97"/>
      <c r="Q102" s="99"/>
      <c r="R102" s="97"/>
      <c r="S102" s="99"/>
      <c r="T102" s="97"/>
      <c r="U102" s="99"/>
      <c r="V102" s="97"/>
      <c r="W102" s="99"/>
      <c r="X102" s="97"/>
      <c r="Y102" s="99"/>
      <c r="Z102" s="97"/>
      <c r="AA102" s="99"/>
      <c r="AB102" s="97"/>
      <c r="AC102" s="99"/>
      <c r="AD102" s="97"/>
      <c r="AE102" s="101"/>
      <c r="AF102" s="90">
        <f t="shared" si="7"/>
        <v>0</v>
      </c>
      <c r="AG102" s="92">
        <f t="shared" si="7"/>
        <v>0</v>
      </c>
      <c r="AH102" s="14"/>
      <c r="AI102" s="14"/>
      <c r="AJ102" s="14"/>
      <c r="AK102" s="14"/>
    </row>
    <row r="103" spans="1:37" ht="16.5" hidden="1" customHeight="1" outlineLevel="1" x14ac:dyDescent="0.25">
      <c r="A103" s="57"/>
      <c r="B103" s="105"/>
      <c r="C103" s="96"/>
      <c r="D103" s="97"/>
      <c r="E103" s="99"/>
      <c r="F103" s="97"/>
      <c r="G103" s="99"/>
      <c r="H103" s="97"/>
      <c r="I103" s="99"/>
      <c r="J103" s="97"/>
      <c r="K103" s="99"/>
      <c r="L103" s="97"/>
      <c r="M103" s="99"/>
      <c r="N103" s="97"/>
      <c r="O103" s="99"/>
      <c r="P103" s="97"/>
      <c r="Q103" s="99"/>
      <c r="R103" s="97"/>
      <c r="S103" s="99"/>
      <c r="T103" s="97"/>
      <c r="U103" s="99"/>
      <c r="V103" s="97"/>
      <c r="W103" s="99"/>
      <c r="X103" s="97"/>
      <c r="Y103" s="99"/>
      <c r="Z103" s="97"/>
      <c r="AA103" s="99"/>
      <c r="AB103" s="97"/>
      <c r="AC103" s="99"/>
      <c r="AD103" s="97"/>
      <c r="AE103" s="101"/>
      <c r="AF103" s="90">
        <f t="shared" si="7"/>
        <v>0</v>
      </c>
      <c r="AG103" s="92">
        <f t="shared" si="7"/>
        <v>0</v>
      </c>
      <c r="AH103" s="14"/>
      <c r="AI103" s="14"/>
      <c r="AJ103" s="14"/>
      <c r="AK103" s="14"/>
    </row>
    <row r="104" spans="1:37" ht="16.5" hidden="1" customHeight="1" outlineLevel="1" x14ac:dyDescent="0.25">
      <c r="A104" s="57"/>
      <c r="B104" s="105"/>
      <c r="C104" s="96"/>
      <c r="D104" s="97"/>
      <c r="E104" s="99"/>
      <c r="F104" s="97"/>
      <c r="G104" s="99"/>
      <c r="H104" s="97"/>
      <c r="I104" s="99"/>
      <c r="J104" s="97"/>
      <c r="K104" s="99"/>
      <c r="L104" s="97"/>
      <c r="M104" s="99"/>
      <c r="N104" s="97"/>
      <c r="O104" s="99"/>
      <c r="P104" s="97"/>
      <c r="Q104" s="99"/>
      <c r="R104" s="97"/>
      <c r="S104" s="99"/>
      <c r="T104" s="97"/>
      <c r="U104" s="99"/>
      <c r="V104" s="97"/>
      <c r="W104" s="99"/>
      <c r="X104" s="97"/>
      <c r="Y104" s="99"/>
      <c r="Z104" s="97"/>
      <c r="AA104" s="99"/>
      <c r="AB104" s="97"/>
      <c r="AC104" s="99"/>
      <c r="AD104" s="97"/>
      <c r="AE104" s="101"/>
      <c r="AF104" s="90">
        <f t="shared" si="7"/>
        <v>0</v>
      </c>
      <c r="AG104" s="92">
        <f t="shared" si="7"/>
        <v>0</v>
      </c>
      <c r="AH104" s="14"/>
      <c r="AI104" s="14"/>
      <c r="AJ104" s="14"/>
      <c r="AK104" s="14"/>
    </row>
    <row r="105" spans="1:37" ht="16.5" hidden="1" customHeight="1" outlineLevel="1" x14ac:dyDescent="0.25">
      <c r="A105" s="57"/>
      <c r="B105" s="105"/>
      <c r="C105" s="96"/>
      <c r="D105" s="97"/>
      <c r="E105" s="99"/>
      <c r="F105" s="97"/>
      <c r="G105" s="99"/>
      <c r="H105" s="97"/>
      <c r="I105" s="99"/>
      <c r="J105" s="97"/>
      <c r="K105" s="99"/>
      <c r="L105" s="97"/>
      <c r="M105" s="99"/>
      <c r="N105" s="97"/>
      <c r="O105" s="99"/>
      <c r="P105" s="97"/>
      <c r="Q105" s="99"/>
      <c r="R105" s="97"/>
      <c r="S105" s="99"/>
      <c r="T105" s="97"/>
      <c r="U105" s="99"/>
      <c r="V105" s="97"/>
      <c r="W105" s="99"/>
      <c r="X105" s="97"/>
      <c r="Y105" s="99"/>
      <c r="Z105" s="97"/>
      <c r="AA105" s="99"/>
      <c r="AB105" s="97"/>
      <c r="AC105" s="99"/>
      <c r="AD105" s="97"/>
      <c r="AE105" s="101"/>
      <c r="AF105" s="90">
        <f t="shared" si="7"/>
        <v>0</v>
      </c>
      <c r="AG105" s="92">
        <f t="shared" si="7"/>
        <v>0</v>
      </c>
      <c r="AH105" s="14"/>
      <c r="AI105" s="14"/>
      <c r="AJ105" s="14"/>
      <c r="AK105" s="14"/>
    </row>
    <row r="106" spans="1:37" ht="16.5" hidden="1" customHeight="1" outlineLevel="1" x14ac:dyDescent="0.25">
      <c r="A106" s="57"/>
      <c r="B106" s="105"/>
      <c r="C106" s="96"/>
      <c r="D106" s="97"/>
      <c r="E106" s="99"/>
      <c r="F106" s="97"/>
      <c r="G106" s="99"/>
      <c r="H106" s="97"/>
      <c r="I106" s="99"/>
      <c r="J106" s="97"/>
      <c r="K106" s="99"/>
      <c r="L106" s="97"/>
      <c r="M106" s="99"/>
      <c r="N106" s="97"/>
      <c r="O106" s="99"/>
      <c r="P106" s="97"/>
      <c r="Q106" s="99"/>
      <c r="R106" s="97"/>
      <c r="S106" s="99"/>
      <c r="T106" s="97"/>
      <c r="U106" s="99"/>
      <c r="V106" s="97"/>
      <c r="W106" s="99"/>
      <c r="X106" s="97"/>
      <c r="Y106" s="99"/>
      <c r="Z106" s="97"/>
      <c r="AA106" s="99"/>
      <c r="AB106" s="97"/>
      <c r="AC106" s="99"/>
      <c r="AD106" s="97"/>
      <c r="AE106" s="101"/>
      <c r="AF106" s="90">
        <f t="shared" si="7"/>
        <v>0</v>
      </c>
      <c r="AG106" s="92">
        <f t="shared" si="7"/>
        <v>0</v>
      </c>
      <c r="AH106" s="14"/>
      <c r="AI106" s="14"/>
      <c r="AJ106" s="14"/>
      <c r="AK106" s="14"/>
    </row>
    <row r="107" spans="1:37" ht="16.5" hidden="1" customHeight="1" outlineLevel="1" x14ac:dyDescent="0.25">
      <c r="A107" s="57"/>
      <c r="B107" s="105"/>
      <c r="C107" s="96"/>
      <c r="D107" s="97"/>
      <c r="E107" s="99"/>
      <c r="F107" s="97"/>
      <c r="G107" s="99"/>
      <c r="H107" s="97"/>
      <c r="I107" s="99"/>
      <c r="J107" s="97"/>
      <c r="K107" s="99"/>
      <c r="L107" s="97"/>
      <c r="M107" s="99"/>
      <c r="N107" s="97"/>
      <c r="O107" s="99"/>
      <c r="P107" s="97"/>
      <c r="Q107" s="99"/>
      <c r="R107" s="97"/>
      <c r="S107" s="99"/>
      <c r="T107" s="97"/>
      <c r="U107" s="99"/>
      <c r="V107" s="97"/>
      <c r="W107" s="99"/>
      <c r="X107" s="97"/>
      <c r="Y107" s="99"/>
      <c r="Z107" s="97"/>
      <c r="AA107" s="99"/>
      <c r="AB107" s="97"/>
      <c r="AC107" s="99"/>
      <c r="AD107" s="97"/>
      <c r="AE107" s="101"/>
      <c r="AF107" s="90">
        <f t="shared" si="7"/>
        <v>0</v>
      </c>
      <c r="AG107" s="92">
        <f t="shared" si="7"/>
        <v>0</v>
      </c>
      <c r="AH107" s="14"/>
      <c r="AI107" s="14"/>
      <c r="AJ107" s="14"/>
      <c r="AK107" s="14"/>
    </row>
    <row r="108" spans="1:37" ht="16.5" hidden="1" customHeight="1" outlineLevel="1" x14ac:dyDescent="0.25">
      <c r="A108" s="57"/>
      <c r="B108" s="105" t="s">
        <v>150</v>
      </c>
      <c r="C108" s="96"/>
      <c r="D108" s="97"/>
      <c r="E108" s="99"/>
      <c r="F108" s="97"/>
      <c r="G108" s="99"/>
      <c r="H108" s="97"/>
      <c r="I108" s="99"/>
      <c r="J108" s="97"/>
      <c r="K108" s="99"/>
      <c r="L108" s="97"/>
      <c r="M108" s="99"/>
      <c r="N108" s="97"/>
      <c r="O108" s="99"/>
      <c r="P108" s="97"/>
      <c r="Q108" s="99"/>
      <c r="R108" s="97"/>
      <c r="S108" s="99"/>
      <c r="T108" s="97"/>
      <c r="U108" s="99"/>
      <c r="V108" s="97"/>
      <c r="W108" s="99"/>
      <c r="X108" s="97"/>
      <c r="Y108" s="99"/>
      <c r="Z108" s="97"/>
      <c r="AA108" s="99"/>
      <c r="AB108" s="97"/>
      <c r="AC108" s="99"/>
      <c r="AD108" s="97"/>
      <c r="AE108" s="101"/>
      <c r="AF108" s="90">
        <f t="shared" si="7"/>
        <v>0</v>
      </c>
      <c r="AG108" s="92">
        <f t="shared" si="7"/>
        <v>0</v>
      </c>
      <c r="AH108" s="14"/>
      <c r="AI108" s="14"/>
      <c r="AJ108" s="14"/>
      <c r="AK108" s="14"/>
    </row>
    <row r="109" spans="1:37" ht="16.5" hidden="1" customHeight="1" outlineLevel="1" x14ac:dyDescent="0.25">
      <c r="A109" s="57"/>
      <c r="B109" s="105" t="s">
        <v>151</v>
      </c>
      <c r="C109" s="96"/>
      <c r="D109" s="97"/>
      <c r="E109" s="99"/>
      <c r="F109" s="97"/>
      <c r="G109" s="99"/>
      <c r="H109" s="97"/>
      <c r="I109" s="99"/>
      <c r="J109" s="97"/>
      <c r="K109" s="99"/>
      <c r="L109" s="97"/>
      <c r="M109" s="99"/>
      <c r="N109" s="97"/>
      <c r="O109" s="99"/>
      <c r="P109" s="97"/>
      <c r="Q109" s="99"/>
      <c r="R109" s="97"/>
      <c r="S109" s="99"/>
      <c r="T109" s="97"/>
      <c r="U109" s="99"/>
      <c r="V109" s="97"/>
      <c r="W109" s="99"/>
      <c r="X109" s="97"/>
      <c r="Y109" s="99"/>
      <c r="Z109" s="97"/>
      <c r="AA109" s="99"/>
      <c r="AB109" s="97"/>
      <c r="AC109" s="99"/>
      <c r="AD109" s="97"/>
      <c r="AE109" s="101"/>
      <c r="AF109" s="90">
        <f t="shared" si="7"/>
        <v>0</v>
      </c>
      <c r="AG109" s="92">
        <f t="shared" si="7"/>
        <v>0</v>
      </c>
      <c r="AH109" s="14"/>
      <c r="AI109" s="14"/>
      <c r="AJ109" s="14"/>
      <c r="AK109" s="14"/>
    </row>
    <row r="110" spans="1:37" ht="16.5" hidden="1" customHeight="1" outlineLevel="1" x14ac:dyDescent="0.25">
      <c r="A110" s="57"/>
      <c r="B110" s="105" t="s">
        <v>152</v>
      </c>
      <c r="C110" s="96"/>
      <c r="D110" s="97"/>
      <c r="E110" s="99"/>
      <c r="F110" s="97"/>
      <c r="G110" s="99"/>
      <c r="H110" s="97"/>
      <c r="I110" s="99"/>
      <c r="J110" s="97"/>
      <c r="K110" s="99"/>
      <c r="L110" s="97"/>
      <c r="M110" s="99"/>
      <c r="N110" s="97"/>
      <c r="O110" s="99"/>
      <c r="P110" s="97"/>
      <c r="Q110" s="99"/>
      <c r="R110" s="97"/>
      <c r="S110" s="99"/>
      <c r="T110" s="97"/>
      <c r="U110" s="99"/>
      <c r="V110" s="97"/>
      <c r="W110" s="99"/>
      <c r="X110" s="97"/>
      <c r="Y110" s="99"/>
      <c r="Z110" s="97"/>
      <c r="AA110" s="99"/>
      <c r="AB110" s="97"/>
      <c r="AC110" s="99"/>
      <c r="AD110" s="97"/>
      <c r="AE110" s="101"/>
      <c r="AF110" s="90">
        <f t="shared" si="7"/>
        <v>0</v>
      </c>
      <c r="AG110" s="92">
        <f t="shared" si="7"/>
        <v>0</v>
      </c>
      <c r="AH110" s="14"/>
      <c r="AI110" s="14"/>
      <c r="AJ110" s="14"/>
      <c r="AK110" s="14"/>
    </row>
    <row r="111" spans="1:37" ht="16.5" hidden="1" customHeight="1" outlineLevel="1" x14ac:dyDescent="0.25">
      <c r="A111" s="57"/>
      <c r="B111" s="105" t="s">
        <v>153</v>
      </c>
      <c r="C111" s="96"/>
      <c r="D111" s="97"/>
      <c r="E111" s="99"/>
      <c r="F111" s="97"/>
      <c r="G111" s="99"/>
      <c r="H111" s="97"/>
      <c r="I111" s="99"/>
      <c r="J111" s="97"/>
      <c r="K111" s="99"/>
      <c r="L111" s="97"/>
      <c r="M111" s="99"/>
      <c r="N111" s="97"/>
      <c r="O111" s="99"/>
      <c r="P111" s="97"/>
      <c r="Q111" s="99"/>
      <c r="R111" s="97"/>
      <c r="S111" s="99"/>
      <c r="T111" s="97"/>
      <c r="U111" s="99"/>
      <c r="V111" s="97"/>
      <c r="W111" s="99"/>
      <c r="X111" s="97"/>
      <c r="Y111" s="99"/>
      <c r="Z111" s="97"/>
      <c r="AA111" s="99"/>
      <c r="AB111" s="97"/>
      <c r="AC111" s="99"/>
      <c r="AD111" s="97"/>
      <c r="AE111" s="101"/>
      <c r="AF111" s="90">
        <f t="shared" si="7"/>
        <v>0</v>
      </c>
      <c r="AG111" s="92">
        <f t="shared" si="7"/>
        <v>0</v>
      </c>
      <c r="AH111" s="14"/>
      <c r="AI111" s="14"/>
      <c r="AJ111" s="14"/>
      <c r="AK111" s="14"/>
    </row>
    <row r="112" spans="1:37" ht="6.75" hidden="1" customHeight="1" outlineLevel="1" x14ac:dyDescent="0.25">
      <c r="A112" s="57"/>
      <c r="B112" s="70"/>
      <c r="C112" s="103" t="str">
        <f>IFERROR(IF(MID(B112,1,1)="P",VLOOKUP(#REF!,[3]BD!#REF!,9,0),VLOOKUP(#REF!,[3]BD!#REF!,9,0)),"")</f>
        <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04" t="str">
        <f>IF(SUM(AF92:AF111)=AF91,"","Revisar Fórmula")</f>
        <v/>
      </c>
      <c r="AG112" s="104" t="str">
        <f>IF(SUM(AG92:AG111)=AG91,"","Revisar Fórmula")</f>
        <v/>
      </c>
      <c r="AH112" s="104"/>
      <c r="AI112" s="14"/>
      <c r="AJ112" s="14"/>
      <c r="AK112" s="14"/>
    </row>
    <row r="113" spans="1:37" ht="16.5" hidden="1" customHeight="1" outlineLevel="1" x14ac:dyDescent="0.25">
      <c r="A113" s="57"/>
      <c r="B113" s="88" t="s">
        <v>154</v>
      </c>
      <c r="C113" s="89" t="e">
        <f>'PDI-03'!#REF!</f>
        <v>#REF!</v>
      </c>
      <c r="D113" s="90">
        <f t="shared" ref="D113:AE113" si="8">SUM(D114:D133)</f>
        <v>0</v>
      </c>
      <c r="E113" s="91">
        <f t="shared" si="8"/>
        <v>0</v>
      </c>
      <c r="F113" s="90">
        <f t="shared" si="8"/>
        <v>0</v>
      </c>
      <c r="G113" s="91">
        <f t="shared" si="8"/>
        <v>0</v>
      </c>
      <c r="H113" s="90">
        <f t="shared" si="8"/>
        <v>0</v>
      </c>
      <c r="I113" s="91">
        <f t="shared" si="8"/>
        <v>0</v>
      </c>
      <c r="J113" s="90">
        <f t="shared" si="8"/>
        <v>0</v>
      </c>
      <c r="K113" s="91">
        <f t="shared" si="8"/>
        <v>0</v>
      </c>
      <c r="L113" s="90">
        <f t="shared" si="8"/>
        <v>0</v>
      </c>
      <c r="M113" s="91">
        <f t="shared" si="8"/>
        <v>0</v>
      </c>
      <c r="N113" s="90">
        <f t="shared" si="8"/>
        <v>0</v>
      </c>
      <c r="O113" s="91">
        <f t="shared" si="8"/>
        <v>0</v>
      </c>
      <c r="P113" s="90">
        <f t="shared" si="8"/>
        <v>0</v>
      </c>
      <c r="Q113" s="91">
        <f t="shared" si="8"/>
        <v>0</v>
      </c>
      <c r="R113" s="90">
        <f t="shared" si="8"/>
        <v>0</v>
      </c>
      <c r="S113" s="91">
        <f t="shared" si="8"/>
        <v>0</v>
      </c>
      <c r="T113" s="90">
        <f t="shared" si="8"/>
        <v>0</v>
      </c>
      <c r="U113" s="91">
        <f t="shared" si="8"/>
        <v>0</v>
      </c>
      <c r="V113" s="90">
        <f t="shared" si="8"/>
        <v>0</v>
      </c>
      <c r="W113" s="91">
        <f t="shared" si="8"/>
        <v>0</v>
      </c>
      <c r="X113" s="90">
        <f t="shared" si="8"/>
        <v>0</v>
      </c>
      <c r="Y113" s="91">
        <f t="shared" si="8"/>
        <v>0</v>
      </c>
      <c r="Z113" s="90">
        <f t="shared" si="8"/>
        <v>0</v>
      </c>
      <c r="AA113" s="91">
        <f t="shared" si="8"/>
        <v>0</v>
      </c>
      <c r="AB113" s="90">
        <f t="shared" si="8"/>
        <v>0</v>
      </c>
      <c r="AC113" s="91">
        <f t="shared" si="8"/>
        <v>0</v>
      </c>
      <c r="AD113" s="90">
        <f t="shared" si="8"/>
        <v>0</v>
      </c>
      <c r="AE113" s="92">
        <f t="shared" si="8"/>
        <v>0</v>
      </c>
      <c r="AF113" s="93">
        <f t="shared" ref="AF113:AG133" si="9">SUMIF($D$24:$AE$24,AF$24,$D113:$AE113)</f>
        <v>0</v>
      </c>
      <c r="AG113" s="94">
        <f t="shared" si="9"/>
        <v>0</v>
      </c>
      <c r="AH113" s="14"/>
      <c r="AI113" s="14"/>
      <c r="AJ113" s="14"/>
      <c r="AK113" s="14"/>
    </row>
    <row r="114" spans="1:37" ht="16.5" hidden="1" customHeight="1" outlineLevel="1" x14ac:dyDescent="0.25">
      <c r="A114" s="57"/>
      <c r="B114" s="105" t="s">
        <v>155</v>
      </c>
      <c r="C114" s="96"/>
      <c r="D114" s="97"/>
      <c r="E114" s="99"/>
      <c r="F114" s="97"/>
      <c r="G114" s="99"/>
      <c r="H114" s="97"/>
      <c r="I114" s="99"/>
      <c r="J114" s="97"/>
      <c r="K114" s="99"/>
      <c r="L114" s="97"/>
      <c r="M114" s="99"/>
      <c r="N114" s="97"/>
      <c r="O114" s="99"/>
      <c r="P114" s="97"/>
      <c r="Q114" s="99"/>
      <c r="R114" s="97"/>
      <c r="S114" s="99"/>
      <c r="T114" s="97"/>
      <c r="U114" s="99"/>
      <c r="V114" s="97"/>
      <c r="W114" s="99"/>
      <c r="X114" s="97"/>
      <c r="Y114" s="99"/>
      <c r="Z114" s="97"/>
      <c r="AA114" s="99"/>
      <c r="AB114" s="97"/>
      <c r="AC114" s="99"/>
      <c r="AD114" s="97"/>
      <c r="AE114" s="101"/>
      <c r="AF114" s="90">
        <f t="shared" si="9"/>
        <v>0</v>
      </c>
      <c r="AG114" s="92">
        <f t="shared" si="9"/>
        <v>0</v>
      </c>
      <c r="AH114" s="14"/>
      <c r="AI114" s="14"/>
      <c r="AJ114" s="14"/>
      <c r="AK114" s="14"/>
    </row>
    <row r="115" spans="1:37" ht="16.5" hidden="1" customHeight="1" outlineLevel="1" x14ac:dyDescent="0.25">
      <c r="A115" s="57"/>
      <c r="B115" s="105" t="s">
        <v>156</v>
      </c>
      <c r="C115" s="96"/>
      <c r="D115" s="97"/>
      <c r="E115" s="99"/>
      <c r="F115" s="97"/>
      <c r="G115" s="99"/>
      <c r="H115" s="97"/>
      <c r="I115" s="99"/>
      <c r="J115" s="97"/>
      <c r="K115" s="99"/>
      <c r="L115" s="97"/>
      <c r="M115" s="99"/>
      <c r="N115" s="97"/>
      <c r="O115" s="99"/>
      <c r="P115" s="97"/>
      <c r="Q115" s="99"/>
      <c r="R115" s="97"/>
      <c r="S115" s="99"/>
      <c r="T115" s="97"/>
      <c r="U115" s="99"/>
      <c r="V115" s="97"/>
      <c r="W115" s="99"/>
      <c r="X115" s="97"/>
      <c r="Y115" s="99"/>
      <c r="Z115" s="97"/>
      <c r="AA115" s="99"/>
      <c r="AB115" s="97"/>
      <c r="AC115" s="99"/>
      <c r="AD115" s="97"/>
      <c r="AE115" s="101"/>
      <c r="AF115" s="90">
        <f t="shared" si="9"/>
        <v>0</v>
      </c>
      <c r="AG115" s="92">
        <f t="shared" si="9"/>
        <v>0</v>
      </c>
      <c r="AH115" s="14"/>
      <c r="AI115" s="14"/>
      <c r="AJ115" s="14"/>
      <c r="AK115" s="14"/>
    </row>
    <row r="116" spans="1:37" ht="16.5" hidden="1" customHeight="1" outlineLevel="1" x14ac:dyDescent="0.25">
      <c r="A116" s="57"/>
      <c r="B116" s="105"/>
      <c r="C116" s="96"/>
      <c r="D116" s="97"/>
      <c r="E116" s="99"/>
      <c r="F116" s="97"/>
      <c r="G116" s="99"/>
      <c r="H116" s="97"/>
      <c r="I116" s="99"/>
      <c r="J116" s="97"/>
      <c r="K116" s="99"/>
      <c r="L116" s="97"/>
      <c r="M116" s="99"/>
      <c r="N116" s="97"/>
      <c r="O116" s="99"/>
      <c r="P116" s="97"/>
      <c r="Q116" s="99"/>
      <c r="R116" s="97"/>
      <c r="S116" s="99"/>
      <c r="T116" s="97"/>
      <c r="U116" s="99"/>
      <c r="V116" s="97"/>
      <c r="W116" s="99"/>
      <c r="X116" s="97"/>
      <c r="Y116" s="99"/>
      <c r="Z116" s="97"/>
      <c r="AA116" s="99"/>
      <c r="AB116" s="97"/>
      <c r="AC116" s="99"/>
      <c r="AD116" s="97"/>
      <c r="AE116" s="101"/>
      <c r="AF116" s="90">
        <f t="shared" si="9"/>
        <v>0</v>
      </c>
      <c r="AG116" s="92">
        <f t="shared" si="9"/>
        <v>0</v>
      </c>
      <c r="AH116" s="14"/>
      <c r="AI116" s="14"/>
      <c r="AJ116" s="14"/>
      <c r="AK116" s="14"/>
    </row>
    <row r="117" spans="1:37" ht="16.5" hidden="1" customHeight="1" outlineLevel="1" x14ac:dyDescent="0.25">
      <c r="A117" s="57"/>
      <c r="B117" s="105"/>
      <c r="C117" s="96"/>
      <c r="D117" s="97"/>
      <c r="E117" s="99"/>
      <c r="F117" s="97"/>
      <c r="G117" s="99"/>
      <c r="H117" s="97"/>
      <c r="I117" s="99"/>
      <c r="J117" s="97"/>
      <c r="K117" s="99"/>
      <c r="L117" s="97"/>
      <c r="M117" s="99"/>
      <c r="N117" s="97"/>
      <c r="O117" s="99"/>
      <c r="P117" s="97"/>
      <c r="Q117" s="99"/>
      <c r="R117" s="97"/>
      <c r="S117" s="99"/>
      <c r="T117" s="97"/>
      <c r="U117" s="99"/>
      <c r="V117" s="97"/>
      <c r="W117" s="99"/>
      <c r="X117" s="97"/>
      <c r="Y117" s="99"/>
      <c r="Z117" s="97"/>
      <c r="AA117" s="99"/>
      <c r="AB117" s="97"/>
      <c r="AC117" s="99"/>
      <c r="AD117" s="97"/>
      <c r="AE117" s="101"/>
      <c r="AF117" s="90">
        <f t="shared" si="9"/>
        <v>0</v>
      </c>
      <c r="AG117" s="92">
        <f t="shared" si="9"/>
        <v>0</v>
      </c>
      <c r="AH117" s="14"/>
      <c r="AI117" s="14"/>
      <c r="AJ117" s="14"/>
      <c r="AK117" s="14"/>
    </row>
    <row r="118" spans="1:37" ht="16.5" hidden="1" customHeight="1" outlineLevel="1" x14ac:dyDescent="0.25">
      <c r="A118" s="57"/>
      <c r="B118" s="105"/>
      <c r="C118" s="96"/>
      <c r="D118" s="97"/>
      <c r="E118" s="99"/>
      <c r="F118" s="97"/>
      <c r="G118" s="99"/>
      <c r="H118" s="97"/>
      <c r="I118" s="99"/>
      <c r="J118" s="97"/>
      <c r="K118" s="99"/>
      <c r="L118" s="97"/>
      <c r="M118" s="99"/>
      <c r="N118" s="97"/>
      <c r="O118" s="99"/>
      <c r="P118" s="97"/>
      <c r="Q118" s="99"/>
      <c r="R118" s="97"/>
      <c r="S118" s="99"/>
      <c r="T118" s="97"/>
      <c r="U118" s="99"/>
      <c r="V118" s="97"/>
      <c r="W118" s="99"/>
      <c r="X118" s="97"/>
      <c r="Y118" s="99"/>
      <c r="Z118" s="97"/>
      <c r="AA118" s="99"/>
      <c r="AB118" s="97"/>
      <c r="AC118" s="99"/>
      <c r="AD118" s="97"/>
      <c r="AE118" s="101"/>
      <c r="AF118" s="90">
        <f t="shared" si="9"/>
        <v>0</v>
      </c>
      <c r="AG118" s="92">
        <f t="shared" si="9"/>
        <v>0</v>
      </c>
      <c r="AH118" s="14"/>
      <c r="AI118" s="14"/>
      <c r="AJ118" s="14"/>
      <c r="AK118" s="14"/>
    </row>
    <row r="119" spans="1:37" ht="16.5" hidden="1" customHeight="1" outlineLevel="1" x14ac:dyDescent="0.25">
      <c r="A119" s="57"/>
      <c r="B119" s="105"/>
      <c r="C119" s="96"/>
      <c r="D119" s="97"/>
      <c r="E119" s="99"/>
      <c r="F119" s="97"/>
      <c r="G119" s="99"/>
      <c r="H119" s="97"/>
      <c r="I119" s="99"/>
      <c r="J119" s="97"/>
      <c r="K119" s="99"/>
      <c r="L119" s="97"/>
      <c r="M119" s="99"/>
      <c r="N119" s="97"/>
      <c r="O119" s="99"/>
      <c r="P119" s="97"/>
      <c r="Q119" s="99"/>
      <c r="R119" s="97"/>
      <c r="S119" s="99"/>
      <c r="T119" s="97"/>
      <c r="U119" s="99"/>
      <c r="V119" s="97"/>
      <c r="W119" s="99"/>
      <c r="X119" s="97"/>
      <c r="Y119" s="99"/>
      <c r="Z119" s="97"/>
      <c r="AA119" s="99"/>
      <c r="AB119" s="97"/>
      <c r="AC119" s="99"/>
      <c r="AD119" s="97"/>
      <c r="AE119" s="101"/>
      <c r="AF119" s="90">
        <f t="shared" si="9"/>
        <v>0</v>
      </c>
      <c r="AG119" s="92">
        <f t="shared" si="9"/>
        <v>0</v>
      </c>
      <c r="AH119" s="14"/>
      <c r="AI119" s="14"/>
      <c r="AJ119" s="14"/>
      <c r="AK119" s="14"/>
    </row>
    <row r="120" spans="1:37" ht="16.5" hidden="1" customHeight="1" outlineLevel="1" x14ac:dyDescent="0.25">
      <c r="A120" s="57"/>
      <c r="B120" s="105"/>
      <c r="C120" s="96"/>
      <c r="D120" s="97"/>
      <c r="E120" s="99"/>
      <c r="F120" s="97"/>
      <c r="G120" s="99"/>
      <c r="H120" s="97"/>
      <c r="I120" s="99"/>
      <c r="J120" s="97"/>
      <c r="K120" s="99"/>
      <c r="L120" s="97"/>
      <c r="M120" s="99"/>
      <c r="N120" s="97"/>
      <c r="O120" s="99"/>
      <c r="P120" s="97"/>
      <c r="Q120" s="99"/>
      <c r="R120" s="97"/>
      <c r="S120" s="99"/>
      <c r="T120" s="97"/>
      <c r="U120" s="99"/>
      <c r="V120" s="97"/>
      <c r="W120" s="99"/>
      <c r="X120" s="97"/>
      <c r="Y120" s="99"/>
      <c r="Z120" s="97"/>
      <c r="AA120" s="99"/>
      <c r="AB120" s="97"/>
      <c r="AC120" s="99"/>
      <c r="AD120" s="97"/>
      <c r="AE120" s="101"/>
      <c r="AF120" s="90">
        <f t="shared" si="9"/>
        <v>0</v>
      </c>
      <c r="AG120" s="92">
        <f t="shared" si="9"/>
        <v>0</v>
      </c>
      <c r="AH120" s="14"/>
      <c r="AI120" s="14"/>
      <c r="AJ120" s="14"/>
      <c r="AK120" s="14"/>
    </row>
    <row r="121" spans="1:37" ht="16.5" hidden="1" customHeight="1" outlineLevel="1" x14ac:dyDescent="0.25">
      <c r="A121" s="57"/>
      <c r="B121" s="105"/>
      <c r="C121" s="96"/>
      <c r="D121" s="97"/>
      <c r="E121" s="99"/>
      <c r="F121" s="97"/>
      <c r="G121" s="99"/>
      <c r="H121" s="97"/>
      <c r="I121" s="99"/>
      <c r="J121" s="97"/>
      <c r="K121" s="99"/>
      <c r="L121" s="97"/>
      <c r="M121" s="99"/>
      <c r="N121" s="97"/>
      <c r="O121" s="99"/>
      <c r="P121" s="97"/>
      <c r="Q121" s="99"/>
      <c r="R121" s="97"/>
      <c r="S121" s="99"/>
      <c r="T121" s="97"/>
      <c r="U121" s="99"/>
      <c r="V121" s="97"/>
      <c r="W121" s="99"/>
      <c r="X121" s="97"/>
      <c r="Y121" s="99"/>
      <c r="Z121" s="97"/>
      <c r="AA121" s="99"/>
      <c r="AB121" s="97"/>
      <c r="AC121" s="99"/>
      <c r="AD121" s="97"/>
      <c r="AE121" s="101"/>
      <c r="AF121" s="90">
        <f t="shared" si="9"/>
        <v>0</v>
      </c>
      <c r="AG121" s="92">
        <f t="shared" si="9"/>
        <v>0</v>
      </c>
      <c r="AH121" s="14"/>
      <c r="AI121" s="14"/>
      <c r="AJ121" s="14"/>
      <c r="AK121" s="14"/>
    </row>
    <row r="122" spans="1:37" ht="16.5" hidden="1" customHeight="1" outlineLevel="1" x14ac:dyDescent="0.25">
      <c r="A122" s="57"/>
      <c r="B122" s="105"/>
      <c r="C122" s="96"/>
      <c r="D122" s="97"/>
      <c r="E122" s="99"/>
      <c r="F122" s="97"/>
      <c r="G122" s="99"/>
      <c r="H122" s="97"/>
      <c r="I122" s="99"/>
      <c r="J122" s="97"/>
      <c r="K122" s="99"/>
      <c r="L122" s="97"/>
      <c r="M122" s="99"/>
      <c r="N122" s="97"/>
      <c r="O122" s="99"/>
      <c r="P122" s="97"/>
      <c r="Q122" s="99"/>
      <c r="R122" s="97"/>
      <c r="S122" s="99"/>
      <c r="T122" s="97"/>
      <c r="U122" s="99"/>
      <c r="V122" s="97"/>
      <c r="W122" s="99"/>
      <c r="X122" s="97"/>
      <c r="Y122" s="99"/>
      <c r="Z122" s="97"/>
      <c r="AA122" s="99"/>
      <c r="AB122" s="97"/>
      <c r="AC122" s="99"/>
      <c r="AD122" s="97"/>
      <c r="AE122" s="101"/>
      <c r="AF122" s="90">
        <f t="shared" si="9"/>
        <v>0</v>
      </c>
      <c r="AG122" s="92">
        <f t="shared" si="9"/>
        <v>0</v>
      </c>
      <c r="AH122" s="14"/>
      <c r="AI122" s="14"/>
      <c r="AJ122" s="14"/>
      <c r="AK122" s="14"/>
    </row>
    <row r="123" spans="1:37" ht="16.5" hidden="1" customHeight="1" outlineLevel="1" x14ac:dyDescent="0.25">
      <c r="A123" s="57"/>
      <c r="B123" s="105"/>
      <c r="C123" s="96"/>
      <c r="D123" s="97"/>
      <c r="E123" s="99"/>
      <c r="F123" s="97"/>
      <c r="G123" s="99"/>
      <c r="H123" s="97"/>
      <c r="I123" s="99"/>
      <c r="J123" s="97"/>
      <c r="K123" s="99"/>
      <c r="L123" s="97"/>
      <c r="M123" s="99"/>
      <c r="N123" s="97"/>
      <c r="O123" s="99"/>
      <c r="P123" s="97"/>
      <c r="Q123" s="99"/>
      <c r="R123" s="97"/>
      <c r="S123" s="99"/>
      <c r="T123" s="97"/>
      <c r="U123" s="99"/>
      <c r="V123" s="97"/>
      <c r="W123" s="99"/>
      <c r="X123" s="97"/>
      <c r="Y123" s="99"/>
      <c r="Z123" s="97"/>
      <c r="AA123" s="99"/>
      <c r="AB123" s="97"/>
      <c r="AC123" s="99"/>
      <c r="AD123" s="97"/>
      <c r="AE123" s="101"/>
      <c r="AF123" s="90">
        <f t="shared" si="9"/>
        <v>0</v>
      </c>
      <c r="AG123" s="92">
        <f t="shared" si="9"/>
        <v>0</v>
      </c>
      <c r="AH123" s="14"/>
      <c r="AI123" s="14"/>
      <c r="AJ123" s="14"/>
      <c r="AK123" s="14"/>
    </row>
    <row r="124" spans="1:37" ht="16.5" hidden="1" customHeight="1" outlineLevel="1" x14ac:dyDescent="0.25">
      <c r="A124" s="57"/>
      <c r="B124" s="105"/>
      <c r="C124" s="96"/>
      <c r="D124" s="97"/>
      <c r="E124" s="99"/>
      <c r="F124" s="97"/>
      <c r="G124" s="99"/>
      <c r="H124" s="97"/>
      <c r="I124" s="99"/>
      <c r="J124" s="97"/>
      <c r="K124" s="99"/>
      <c r="L124" s="97"/>
      <c r="M124" s="99"/>
      <c r="N124" s="97"/>
      <c r="O124" s="99"/>
      <c r="P124" s="97"/>
      <c r="Q124" s="99"/>
      <c r="R124" s="97"/>
      <c r="S124" s="99"/>
      <c r="T124" s="97"/>
      <c r="U124" s="99"/>
      <c r="V124" s="97"/>
      <c r="W124" s="99"/>
      <c r="X124" s="97"/>
      <c r="Y124" s="99"/>
      <c r="Z124" s="97"/>
      <c r="AA124" s="99"/>
      <c r="AB124" s="97"/>
      <c r="AC124" s="99"/>
      <c r="AD124" s="97"/>
      <c r="AE124" s="101"/>
      <c r="AF124" s="90">
        <f t="shared" si="9"/>
        <v>0</v>
      </c>
      <c r="AG124" s="92">
        <f t="shared" si="9"/>
        <v>0</v>
      </c>
      <c r="AH124" s="14"/>
      <c r="AI124" s="14"/>
      <c r="AJ124" s="14"/>
      <c r="AK124" s="14"/>
    </row>
    <row r="125" spans="1:37" ht="16.5" hidden="1" customHeight="1" outlineLevel="1" x14ac:dyDescent="0.25">
      <c r="A125" s="57"/>
      <c r="B125" s="105"/>
      <c r="C125" s="96"/>
      <c r="D125" s="97"/>
      <c r="E125" s="99"/>
      <c r="F125" s="97"/>
      <c r="G125" s="99"/>
      <c r="H125" s="97"/>
      <c r="I125" s="99"/>
      <c r="J125" s="97"/>
      <c r="K125" s="99"/>
      <c r="L125" s="97"/>
      <c r="M125" s="99"/>
      <c r="N125" s="97"/>
      <c r="O125" s="99"/>
      <c r="P125" s="97"/>
      <c r="Q125" s="99"/>
      <c r="R125" s="97"/>
      <c r="S125" s="99"/>
      <c r="T125" s="97"/>
      <c r="U125" s="99"/>
      <c r="V125" s="97"/>
      <c r="W125" s="99"/>
      <c r="X125" s="97"/>
      <c r="Y125" s="99"/>
      <c r="Z125" s="97"/>
      <c r="AA125" s="99"/>
      <c r="AB125" s="97"/>
      <c r="AC125" s="99"/>
      <c r="AD125" s="97"/>
      <c r="AE125" s="101"/>
      <c r="AF125" s="90">
        <f t="shared" si="9"/>
        <v>0</v>
      </c>
      <c r="AG125" s="92">
        <f t="shared" si="9"/>
        <v>0</v>
      </c>
      <c r="AH125" s="14"/>
      <c r="AI125" s="14"/>
      <c r="AJ125" s="14"/>
      <c r="AK125" s="14"/>
    </row>
    <row r="126" spans="1:37" ht="16.5" hidden="1" customHeight="1" outlineLevel="1" x14ac:dyDescent="0.25">
      <c r="A126" s="57"/>
      <c r="B126" s="105"/>
      <c r="C126" s="96"/>
      <c r="D126" s="97"/>
      <c r="E126" s="99"/>
      <c r="F126" s="97"/>
      <c r="G126" s="99"/>
      <c r="H126" s="97"/>
      <c r="I126" s="99"/>
      <c r="J126" s="97"/>
      <c r="K126" s="99"/>
      <c r="L126" s="97"/>
      <c r="M126" s="99"/>
      <c r="N126" s="97"/>
      <c r="O126" s="99"/>
      <c r="P126" s="97"/>
      <c r="Q126" s="99"/>
      <c r="R126" s="97"/>
      <c r="S126" s="99"/>
      <c r="T126" s="97"/>
      <c r="U126" s="99"/>
      <c r="V126" s="97"/>
      <c r="W126" s="99"/>
      <c r="X126" s="97"/>
      <c r="Y126" s="99"/>
      <c r="Z126" s="97"/>
      <c r="AA126" s="99"/>
      <c r="AB126" s="97"/>
      <c r="AC126" s="99"/>
      <c r="AD126" s="97"/>
      <c r="AE126" s="101"/>
      <c r="AF126" s="90">
        <f t="shared" si="9"/>
        <v>0</v>
      </c>
      <c r="AG126" s="92">
        <f t="shared" si="9"/>
        <v>0</v>
      </c>
      <c r="AH126" s="14"/>
      <c r="AI126" s="14"/>
      <c r="AJ126" s="14"/>
      <c r="AK126" s="14"/>
    </row>
    <row r="127" spans="1:37" ht="16.5" hidden="1" customHeight="1" outlineLevel="1" x14ac:dyDescent="0.25">
      <c r="A127" s="57"/>
      <c r="B127" s="105"/>
      <c r="C127" s="96"/>
      <c r="D127" s="97"/>
      <c r="E127" s="99"/>
      <c r="F127" s="97"/>
      <c r="G127" s="99"/>
      <c r="H127" s="97"/>
      <c r="I127" s="99"/>
      <c r="J127" s="97"/>
      <c r="K127" s="99"/>
      <c r="L127" s="97"/>
      <c r="M127" s="99"/>
      <c r="N127" s="97"/>
      <c r="O127" s="99"/>
      <c r="P127" s="97"/>
      <c r="Q127" s="99"/>
      <c r="R127" s="97"/>
      <c r="S127" s="99"/>
      <c r="T127" s="97"/>
      <c r="U127" s="99"/>
      <c r="V127" s="97"/>
      <c r="W127" s="99"/>
      <c r="X127" s="97"/>
      <c r="Y127" s="99"/>
      <c r="Z127" s="97"/>
      <c r="AA127" s="99"/>
      <c r="AB127" s="97"/>
      <c r="AC127" s="99"/>
      <c r="AD127" s="97"/>
      <c r="AE127" s="101"/>
      <c r="AF127" s="90">
        <f t="shared" si="9"/>
        <v>0</v>
      </c>
      <c r="AG127" s="92">
        <f t="shared" si="9"/>
        <v>0</v>
      </c>
      <c r="AH127" s="14"/>
      <c r="AI127" s="14"/>
      <c r="AJ127" s="14"/>
      <c r="AK127" s="14"/>
    </row>
    <row r="128" spans="1:37" ht="16.5" hidden="1" customHeight="1" outlineLevel="1" x14ac:dyDescent="0.25">
      <c r="A128" s="57"/>
      <c r="B128" s="105"/>
      <c r="C128" s="96"/>
      <c r="D128" s="97"/>
      <c r="E128" s="99"/>
      <c r="F128" s="97"/>
      <c r="G128" s="99"/>
      <c r="H128" s="97"/>
      <c r="I128" s="99"/>
      <c r="J128" s="97"/>
      <c r="K128" s="99"/>
      <c r="L128" s="97"/>
      <c r="M128" s="99"/>
      <c r="N128" s="97"/>
      <c r="O128" s="99"/>
      <c r="P128" s="97"/>
      <c r="Q128" s="99"/>
      <c r="R128" s="97"/>
      <c r="S128" s="99"/>
      <c r="T128" s="97"/>
      <c r="U128" s="99"/>
      <c r="V128" s="97"/>
      <c r="W128" s="99"/>
      <c r="X128" s="97"/>
      <c r="Y128" s="99"/>
      <c r="Z128" s="97"/>
      <c r="AA128" s="99"/>
      <c r="AB128" s="97"/>
      <c r="AC128" s="99"/>
      <c r="AD128" s="97"/>
      <c r="AE128" s="101"/>
      <c r="AF128" s="90">
        <f t="shared" si="9"/>
        <v>0</v>
      </c>
      <c r="AG128" s="92">
        <f t="shared" si="9"/>
        <v>0</v>
      </c>
      <c r="AH128" s="14"/>
      <c r="AI128" s="14"/>
      <c r="AJ128" s="14"/>
      <c r="AK128" s="14"/>
    </row>
    <row r="129" spans="1:37" ht="16.5" hidden="1" customHeight="1" outlineLevel="1" x14ac:dyDescent="0.25">
      <c r="A129" s="57"/>
      <c r="B129" s="105"/>
      <c r="C129" s="96"/>
      <c r="D129" s="97"/>
      <c r="E129" s="99"/>
      <c r="F129" s="97"/>
      <c r="G129" s="99"/>
      <c r="H129" s="97"/>
      <c r="I129" s="99"/>
      <c r="J129" s="97"/>
      <c r="K129" s="99"/>
      <c r="L129" s="97"/>
      <c r="M129" s="99"/>
      <c r="N129" s="97"/>
      <c r="O129" s="99"/>
      <c r="P129" s="97"/>
      <c r="Q129" s="99"/>
      <c r="R129" s="97"/>
      <c r="S129" s="99"/>
      <c r="T129" s="97"/>
      <c r="U129" s="99"/>
      <c r="V129" s="97"/>
      <c r="W129" s="99"/>
      <c r="X129" s="97"/>
      <c r="Y129" s="99"/>
      <c r="Z129" s="97"/>
      <c r="AA129" s="99"/>
      <c r="AB129" s="97"/>
      <c r="AC129" s="99"/>
      <c r="AD129" s="97"/>
      <c r="AE129" s="101"/>
      <c r="AF129" s="90">
        <f t="shared" si="9"/>
        <v>0</v>
      </c>
      <c r="AG129" s="92">
        <f t="shared" si="9"/>
        <v>0</v>
      </c>
      <c r="AH129" s="14"/>
      <c r="AI129" s="14"/>
      <c r="AJ129" s="14"/>
      <c r="AK129" s="14"/>
    </row>
    <row r="130" spans="1:37" ht="16.5" hidden="1" customHeight="1" outlineLevel="1" x14ac:dyDescent="0.25">
      <c r="A130" s="57"/>
      <c r="B130" s="105" t="s">
        <v>157</v>
      </c>
      <c r="C130" s="96"/>
      <c r="D130" s="97"/>
      <c r="E130" s="99"/>
      <c r="F130" s="97"/>
      <c r="G130" s="99"/>
      <c r="H130" s="97"/>
      <c r="I130" s="99"/>
      <c r="J130" s="97"/>
      <c r="K130" s="99"/>
      <c r="L130" s="97"/>
      <c r="M130" s="99"/>
      <c r="N130" s="97"/>
      <c r="O130" s="99"/>
      <c r="P130" s="97"/>
      <c r="Q130" s="99"/>
      <c r="R130" s="97"/>
      <c r="S130" s="99"/>
      <c r="T130" s="97"/>
      <c r="U130" s="99"/>
      <c r="V130" s="97"/>
      <c r="W130" s="99"/>
      <c r="X130" s="97"/>
      <c r="Y130" s="99"/>
      <c r="Z130" s="97"/>
      <c r="AA130" s="99"/>
      <c r="AB130" s="97"/>
      <c r="AC130" s="99"/>
      <c r="AD130" s="97"/>
      <c r="AE130" s="101"/>
      <c r="AF130" s="90">
        <f t="shared" si="9"/>
        <v>0</v>
      </c>
      <c r="AG130" s="92">
        <f t="shared" si="9"/>
        <v>0</v>
      </c>
      <c r="AH130" s="14"/>
      <c r="AI130" s="14"/>
      <c r="AJ130" s="14"/>
      <c r="AK130" s="14"/>
    </row>
    <row r="131" spans="1:37" ht="17.25" hidden="1" customHeight="1" outlineLevel="1" x14ac:dyDescent="0.25">
      <c r="A131" s="57"/>
      <c r="B131" s="105" t="s">
        <v>158</v>
      </c>
      <c r="C131" s="96"/>
      <c r="D131" s="97"/>
      <c r="E131" s="99"/>
      <c r="F131" s="97"/>
      <c r="G131" s="99"/>
      <c r="H131" s="97"/>
      <c r="I131" s="99"/>
      <c r="J131" s="97"/>
      <c r="K131" s="99"/>
      <c r="L131" s="97"/>
      <c r="M131" s="99"/>
      <c r="N131" s="97"/>
      <c r="O131" s="99"/>
      <c r="P131" s="97"/>
      <c r="Q131" s="99"/>
      <c r="R131" s="97"/>
      <c r="S131" s="99"/>
      <c r="T131" s="97"/>
      <c r="U131" s="99"/>
      <c r="V131" s="97"/>
      <c r="W131" s="99"/>
      <c r="X131" s="97"/>
      <c r="Y131" s="99"/>
      <c r="Z131" s="97"/>
      <c r="AA131" s="99"/>
      <c r="AB131" s="97"/>
      <c r="AC131" s="99"/>
      <c r="AD131" s="97"/>
      <c r="AE131" s="101"/>
      <c r="AF131" s="90">
        <f t="shared" si="9"/>
        <v>0</v>
      </c>
      <c r="AG131" s="92">
        <f t="shared" si="9"/>
        <v>0</v>
      </c>
      <c r="AH131" s="14"/>
      <c r="AI131" s="14"/>
      <c r="AJ131" s="14"/>
      <c r="AK131" s="14"/>
    </row>
    <row r="132" spans="1:37" ht="16.5" hidden="1" customHeight="1" outlineLevel="1" x14ac:dyDescent="0.25">
      <c r="A132" s="57"/>
      <c r="B132" s="105" t="s">
        <v>159</v>
      </c>
      <c r="C132" s="96"/>
      <c r="D132" s="97"/>
      <c r="E132" s="99"/>
      <c r="F132" s="97"/>
      <c r="G132" s="99"/>
      <c r="H132" s="97"/>
      <c r="I132" s="99"/>
      <c r="J132" s="97"/>
      <c r="K132" s="99"/>
      <c r="L132" s="97"/>
      <c r="M132" s="99"/>
      <c r="N132" s="97"/>
      <c r="O132" s="99"/>
      <c r="P132" s="97"/>
      <c r="Q132" s="99"/>
      <c r="R132" s="97"/>
      <c r="S132" s="99"/>
      <c r="T132" s="97"/>
      <c r="U132" s="99"/>
      <c r="V132" s="97"/>
      <c r="W132" s="99"/>
      <c r="X132" s="97"/>
      <c r="Y132" s="99"/>
      <c r="Z132" s="97"/>
      <c r="AA132" s="99"/>
      <c r="AB132" s="97"/>
      <c r="AC132" s="99"/>
      <c r="AD132" s="97"/>
      <c r="AE132" s="101"/>
      <c r="AF132" s="90">
        <f t="shared" si="9"/>
        <v>0</v>
      </c>
      <c r="AG132" s="92">
        <f t="shared" si="9"/>
        <v>0</v>
      </c>
      <c r="AH132" s="14"/>
      <c r="AI132" s="14"/>
      <c r="AJ132" s="14"/>
      <c r="AK132" s="14"/>
    </row>
    <row r="133" spans="1:37" ht="16.5" hidden="1" customHeight="1" outlineLevel="1" x14ac:dyDescent="0.25">
      <c r="A133" s="57"/>
      <c r="B133" s="105" t="s">
        <v>160</v>
      </c>
      <c r="C133" s="96"/>
      <c r="D133" s="97"/>
      <c r="E133" s="99"/>
      <c r="F133" s="97"/>
      <c r="G133" s="99"/>
      <c r="H133" s="97"/>
      <c r="I133" s="99"/>
      <c r="J133" s="97"/>
      <c r="K133" s="99"/>
      <c r="L133" s="97"/>
      <c r="M133" s="99"/>
      <c r="N133" s="97"/>
      <c r="O133" s="99"/>
      <c r="P133" s="97"/>
      <c r="Q133" s="99"/>
      <c r="R133" s="97"/>
      <c r="S133" s="99"/>
      <c r="T133" s="97"/>
      <c r="U133" s="99"/>
      <c r="V133" s="97"/>
      <c r="W133" s="99"/>
      <c r="X133" s="97"/>
      <c r="Y133" s="99"/>
      <c r="Z133" s="97"/>
      <c r="AA133" s="99"/>
      <c r="AB133" s="97"/>
      <c r="AC133" s="99"/>
      <c r="AD133" s="97"/>
      <c r="AE133" s="101"/>
      <c r="AF133" s="90">
        <f t="shared" si="9"/>
        <v>0</v>
      </c>
      <c r="AG133" s="92">
        <f t="shared" si="9"/>
        <v>0</v>
      </c>
      <c r="AH133" s="14"/>
      <c r="AI133" s="14"/>
      <c r="AJ133" s="14"/>
      <c r="AK133" s="14"/>
    </row>
    <row r="134" spans="1:37" ht="16.5" customHeight="1" collapsed="1" x14ac:dyDescent="0.25">
      <c r="A134" s="57"/>
      <c r="B134" s="14"/>
      <c r="C134" s="71"/>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04" t="str">
        <f>IF(SUM(AF114:AF133)=AF113,"","Revisar Fórmula")</f>
        <v/>
      </c>
      <c r="AG134" s="104" t="str">
        <f>IF(SUM(AG114:AG133)=AG113,"","Revisar Fórmula")</f>
        <v/>
      </c>
      <c r="AH134" s="104"/>
      <c r="AI134" s="14"/>
      <c r="AJ134" s="14"/>
      <c r="AK134" s="14"/>
    </row>
    <row r="135" spans="1:37" ht="15.75" hidden="1" customHeight="1" x14ac:dyDescent="0.25">
      <c r="A135" s="57"/>
      <c r="B135" s="70"/>
      <c r="C135" s="71"/>
      <c r="D135" s="75" t="str">
        <f>+D136&amp;D137</f>
        <v>Contratación de PersonalR.INV</v>
      </c>
      <c r="E135" s="75" t="str">
        <f>+D136&amp;E137</f>
        <v>Contratación de PersonalR.AG</v>
      </c>
      <c r="F135" s="75" t="str">
        <f>+F136&amp;F137</f>
        <v>Compra de equipoR.INV</v>
      </c>
      <c r="G135" s="75" t="str">
        <f>+F136&amp;G137</f>
        <v>Compra de equipoR.AG</v>
      </c>
      <c r="H135" s="75" t="str">
        <f>+H136&amp;H137</f>
        <v>SegurosR.INV</v>
      </c>
      <c r="I135" s="76" t="str">
        <f>+H136&amp;I137</f>
        <v>SegurosR.AG</v>
      </c>
      <c r="J135" s="75" t="str">
        <f>+J136&amp;J137</f>
        <v>Servicios de mantenimientoR.INV</v>
      </c>
      <c r="K135" s="75" t="str">
        <f>+J136&amp;K137</f>
        <v>Servicios de mantenimientoR.AG</v>
      </c>
      <c r="L135" s="75" t="str">
        <f>+L136&amp;L137</f>
        <v>MaterialesR.INV</v>
      </c>
      <c r="M135" s="76" t="str">
        <f>+L136&amp;M137</f>
        <v>MaterialesR.AG</v>
      </c>
      <c r="N135" s="75" t="str">
        <f>+N136&amp;N137</f>
        <v>Impresos y publicacionesR.INV</v>
      </c>
      <c r="O135" s="75" t="str">
        <f>+N136&amp;O137</f>
        <v>Impresos y publicacionesR.AG</v>
      </c>
      <c r="P135" s="75" t="str">
        <f>+P136&amp;P137</f>
        <v>Libros y/o revistasR.INV</v>
      </c>
      <c r="Q135" s="75" t="str">
        <f>+P136&amp;Q137</f>
        <v>Libros y/o revistasR.AG</v>
      </c>
      <c r="R135" s="75" t="str">
        <f>+R136&amp;R137</f>
        <v>Comunicación y transporteR.INV</v>
      </c>
      <c r="S135" s="75" t="str">
        <f>+R136&amp;S137</f>
        <v>Comunicación y transporteR.AG</v>
      </c>
      <c r="T135" s="75" t="str">
        <f>+T136&amp;T137</f>
        <v>ArrendamientoR.INV</v>
      </c>
      <c r="U135" s="76" t="str">
        <f>+T136&amp;U137</f>
        <v>ArrendamientoR.AG</v>
      </c>
      <c r="V135" s="75" t="str">
        <f>+V136&amp;V137</f>
        <v>ImpuestosR.INV</v>
      </c>
      <c r="W135" s="76" t="str">
        <f>+V136&amp;W137</f>
        <v>ImpuestosR.AG</v>
      </c>
      <c r="X135" s="75" t="str">
        <f>+X136&amp;X137</f>
        <v>Servicios públicosR.INV</v>
      </c>
      <c r="Y135" s="75" t="str">
        <f>+X136&amp;Y137</f>
        <v>Servicios públicosR.AG</v>
      </c>
      <c r="Z135" s="75" t="str">
        <f>+Z136&amp;Z137</f>
        <v>ViáticosR.INV</v>
      </c>
      <c r="AA135" s="75" t="str">
        <f>+Z136&amp;AA137</f>
        <v>ViáticosR.AG</v>
      </c>
      <c r="AB135" s="75" t="str">
        <f>+AB136&amp;AB137</f>
        <v>CapacitaciónR.INV</v>
      </c>
      <c r="AC135" s="75" t="str">
        <f>+AB136&amp;AC137</f>
        <v>CapacitaciónR.AG</v>
      </c>
      <c r="AD135" s="75" t="str">
        <f>+AD136&amp;AD137</f>
        <v>Estudiantes (seguros)R.INV</v>
      </c>
      <c r="AE135" s="75" t="str">
        <f>+AD136&amp;AE137</f>
        <v>Estudiantes (seguros)R.AG</v>
      </c>
      <c r="AF135" s="75" t="str">
        <f>+AF136&amp;AF137</f>
        <v>TOTAL 2020R.INV</v>
      </c>
      <c r="AG135" s="75" t="str">
        <f>+AF136&amp;AG137</f>
        <v>TOTAL 2020R.AG</v>
      </c>
      <c r="AH135" s="75" t="str">
        <f>+AH136&amp;AH137</f>
        <v>TOTAL</v>
      </c>
      <c r="AI135" s="75" t="str">
        <f>+AH136&amp;AI137</f>
        <v/>
      </c>
      <c r="AJ135" s="75" t="str">
        <f>+AJ136&amp;AJ137</f>
        <v/>
      </c>
      <c r="AK135" s="75" t="str">
        <f>+AJ136&amp;AK137</f>
        <v/>
      </c>
    </row>
    <row r="136" spans="1:37" ht="33" customHeight="1" outlineLevel="1" x14ac:dyDescent="0.25">
      <c r="A136" s="57"/>
      <c r="B136" s="106"/>
      <c r="C136" s="106" t="s">
        <v>161</v>
      </c>
      <c r="D136" s="745" t="s">
        <v>109</v>
      </c>
      <c r="E136" s="746"/>
      <c r="F136" s="745" t="s">
        <v>110</v>
      </c>
      <c r="G136" s="746"/>
      <c r="H136" s="745" t="s">
        <v>111</v>
      </c>
      <c r="I136" s="746"/>
      <c r="J136" s="745" t="s">
        <v>112</v>
      </c>
      <c r="K136" s="746"/>
      <c r="L136" s="745" t="s">
        <v>113</v>
      </c>
      <c r="M136" s="746"/>
      <c r="N136" s="745" t="s">
        <v>114</v>
      </c>
      <c r="O136" s="746"/>
      <c r="P136" s="745" t="s">
        <v>115</v>
      </c>
      <c r="Q136" s="746"/>
      <c r="R136" s="745" t="s">
        <v>116</v>
      </c>
      <c r="S136" s="746"/>
      <c r="T136" s="745" t="s">
        <v>117</v>
      </c>
      <c r="U136" s="746"/>
      <c r="V136" s="745" t="s">
        <v>118</v>
      </c>
      <c r="W136" s="746"/>
      <c r="X136" s="745" t="s">
        <v>120</v>
      </c>
      <c r="Y136" s="746"/>
      <c r="Z136" s="745" t="s">
        <v>122</v>
      </c>
      <c r="AA136" s="746"/>
      <c r="AB136" s="745" t="s">
        <v>123</v>
      </c>
      <c r="AC136" s="746"/>
      <c r="AD136" s="745" t="s">
        <v>124</v>
      </c>
      <c r="AE136" s="746"/>
      <c r="AF136" s="781" t="s">
        <v>125</v>
      </c>
      <c r="AG136" s="780"/>
      <c r="AH136" s="759"/>
      <c r="AI136" s="14"/>
      <c r="AJ136" s="14"/>
      <c r="AK136" s="14"/>
    </row>
    <row r="137" spans="1:37" ht="16.5" customHeight="1" outlineLevel="1" x14ac:dyDescent="0.25">
      <c r="A137" s="57"/>
      <c r="B137" s="758" t="s">
        <v>97</v>
      </c>
      <c r="C137" s="759"/>
      <c r="D137" s="82" t="s">
        <v>126</v>
      </c>
      <c r="E137" s="83" t="s">
        <v>127</v>
      </c>
      <c r="F137" s="82" t="s">
        <v>126</v>
      </c>
      <c r="G137" s="83" t="s">
        <v>127</v>
      </c>
      <c r="H137" s="82" t="s">
        <v>126</v>
      </c>
      <c r="I137" s="83" t="s">
        <v>127</v>
      </c>
      <c r="J137" s="82" t="s">
        <v>126</v>
      </c>
      <c r="K137" s="83" t="s">
        <v>127</v>
      </c>
      <c r="L137" s="82" t="s">
        <v>126</v>
      </c>
      <c r="M137" s="83" t="s">
        <v>127</v>
      </c>
      <c r="N137" s="82" t="s">
        <v>126</v>
      </c>
      <c r="O137" s="83" t="s">
        <v>127</v>
      </c>
      <c r="P137" s="82" t="s">
        <v>126</v>
      </c>
      <c r="Q137" s="83" t="s">
        <v>127</v>
      </c>
      <c r="R137" s="82" t="s">
        <v>126</v>
      </c>
      <c r="S137" s="83" t="s">
        <v>127</v>
      </c>
      <c r="T137" s="82" t="s">
        <v>126</v>
      </c>
      <c r="U137" s="83" t="s">
        <v>127</v>
      </c>
      <c r="V137" s="82" t="s">
        <v>126</v>
      </c>
      <c r="W137" s="83" t="s">
        <v>127</v>
      </c>
      <c r="X137" s="82" t="s">
        <v>126</v>
      </c>
      <c r="Y137" s="83" t="s">
        <v>127</v>
      </c>
      <c r="Z137" s="82" t="s">
        <v>126</v>
      </c>
      <c r="AA137" s="83" t="s">
        <v>127</v>
      </c>
      <c r="AB137" s="82" t="s">
        <v>126</v>
      </c>
      <c r="AC137" s="83" t="s">
        <v>127</v>
      </c>
      <c r="AD137" s="82" t="s">
        <v>126</v>
      </c>
      <c r="AE137" s="85" t="s">
        <v>127</v>
      </c>
      <c r="AF137" s="107" t="s">
        <v>126</v>
      </c>
      <c r="AG137" s="108" t="s">
        <v>127</v>
      </c>
      <c r="AH137" s="109" t="s">
        <v>162</v>
      </c>
      <c r="AI137" s="14"/>
      <c r="AJ137" s="14"/>
      <c r="AK137" s="14"/>
    </row>
    <row r="138" spans="1:37" ht="16.5" customHeight="1" outlineLevel="1" x14ac:dyDescent="0.25">
      <c r="A138" s="57"/>
      <c r="B138" s="88" t="s">
        <v>130</v>
      </c>
      <c r="C138" s="96" t="str">
        <f>+$C$25</f>
        <v>1. Análisis de Empleos</v>
      </c>
      <c r="D138" s="110">
        <f t="shared" ref="D138:AG138" si="10">+INDEX($D$23:$AK$133,MATCH($C138,$C$23:$C$133,0),MATCH(D$135,$D$22:$AK$22,0))</f>
        <v>0</v>
      </c>
      <c r="E138" s="111">
        <f t="shared" si="10"/>
        <v>117443781.4821997</v>
      </c>
      <c r="F138" s="110">
        <f t="shared" si="10"/>
        <v>0</v>
      </c>
      <c r="G138" s="111">
        <f t="shared" si="10"/>
        <v>0</v>
      </c>
      <c r="H138" s="110">
        <f t="shared" si="10"/>
        <v>0</v>
      </c>
      <c r="I138" s="111">
        <f t="shared" si="10"/>
        <v>0</v>
      </c>
      <c r="J138" s="110">
        <f t="shared" si="10"/>
        <v>0</v>
      </c>
      <c r="K138" s="111">
        <f t="shared" si="10"/>
        <v>0</v>
      </c>
      <c r="L138" s="110">
        <f t="shared" si="10"/>
        <v>0</v>
      </c>
      <c r="M138" s="111">
        <f t="shared" si="10"/>
        <v>0</v>
      </c>
      <c r="N138" s="110">
        <f t="shared" si="10"/>
        <v>0</v>
      </c>
      <c r="O138" s="111">
        <f t="shared" si="10"/>
        <v>0</v>
      </c>
      <c r="P138" s="110">
        <f t="shared" si="10"/>
        <v>0</v>
      </c>
      <c r="Q138" s="111">
        <f t="shared" si="10"/>
        <v>0</v>
      </c>
      <c r="R138" s="110">
        <f t="shared" si="10"/>
        <v>0</v>
      </c>
      <c r="S138" s="111">
        <f t="shared" si="10"/>
        <v>0</v>
      </c>
      <c r="T138" s="110">
        <f t="shared" si="10"/>
        <v>0</v>
      </c>
      <c r="U138" s="111">
        <f t="shared" si="10"/>
        <v>0</v>
      </c>
      <c r="V138" s="110">
        <f t="shared" si="10"/>
        <v>0</v>
      </c>
      <c r="W138" s="111">
        <f t="shared" si="10"/>
        <v>0</v>
      </c>
      <c r="X138" s="110">
        <f t="shared" si="10"/>
        <v>0</v>
      </c>
      <c r="Y138" s="111">
        <f t="shared" si="10"/>
        <v>0</v>
      </c>
      <c r="Z138" s="110">
        <f t="shared" si="10"/>
        <v>0</v>
      </c>
      <c r="AA138" s="111">
        <f t="shared" si="10"/>
        <v>0</v>
      </c>
      <c r="AB138" s="110">
        <f t="shared" si="10"/>
        <v>4000000</v>
      </c>
      <c r="AC138" s="111">
        <f t="shared" si="10"/>
        <v>0</v>
      </c>
      <c r="AD138" s="110">
        <f t="shared" si="10"/>
        <v>0</v>
      </c>
      <c r="AE138" s="112">
        <f t="shared" si="10"/>
        <v>0</v>
      </c>
      <c r="AF138" s="90">
        <f t="shared" si="10"/>
        <v>4000000</v>
      </c>
      <c r="AG138" s="91">
        <f t="shared" si="10"/>
        <v>117443781.4821997</v>
      </c>
      <c r="AH138" s="113">
        <f>+AF138+AG138</f>
        <v>121443781.4821997</v>
      </c>
      <c r="AI138" s="14"/>
      <c r="AJ138" s="14"/>
      <c r="AK138" s="14"/>
    </row>
    <row r="139" spans="1:37" ht="16.5" customHeight="1" outlineLevel="1" x14ac:dyDescent="0.25">
      <c r="A139" s="57"/>
      <c r="B139" s="88" t="s">
        <v>133</v>
      </c>
      <c r="C139" s="96" t="str">
        <f>+$C$47</f>
        <v>2. Fortalecimiento Organizacional</v>
      </c>
      <c r="D139" s="110">
        <f t="shared" ref="D139:AG139" si="11">+INDEX($D$23:$AK$133,MATCH($C139,$C$23:$C$133,0),MATCH(D$135,$D$22:$AK$22,0))</f>
        <v>0</v>
      </c>
      <c r="E139" s="111">
        <f t="shared" si="11"/>
        <v>59372735.482200034</v>
      </c>
      <c r="F139" s="110">
        <f t="shared" si="11"/>
        <v>0</v>
      </c>
      <c r="G139" s="111">
        <f t="shared" si="11"/>
        <v>0</v>
      </c>
      <c r="H139" s="110">
        <f t="shared" si="11"/>
        <v>0</v>
      </c>
      <c r="I139" s="111">
        <f t="shared" si="11"/>
        <v>0</v>
      </c>
      <c r="J139" s="110">
        <f t="shared" si="11"/>
        <v>0</v>
      </c>
      <c r="K139" s="111">
        <f t="shared" si="11"/>
        <v>0</v>
      </c>
      <c r="L139" s="110">
        <f t="shared" si="11"/>
        <v>0</v>
      </c>
      <c r="M139" s="111">
        <f t="shared" si="11"/>
        <v>0</v>
      </c>
      <c r="N139" s="110">
        <f t="shared" si="11"/>
        <v>0</v>
      </c>
      <c r="O139" s="111">
        <f t="shared" si="11"/>
        <v>0</v>
      </c>
      <c r="P139" s="110">
        <f t="shared" si="11"/>
        <v>0</v>
      </c>
      <c r="Q139" s="111">
        <f t="shared" si="11"/>
        <v>0</v>
      </c>
      <c r="R139" s="110">
        <f t="shared" si="11"/>
        <v>0</v>
      </c>
      <c r="S139" s="111">
        <f t="shared" si="11"/>
        <v>0</v>
      </c>
      <c r="T139" s="110">
        <f t="shared" si="11"/>
        <v>0</v>
      </c>
      <c r="U139" s="111">
        <f t="shared" si="11"/>
        <v>0</v>
      </c>
      <c r="V139" s="110">
        <f t="shared" si="11"/>
        <v>0</v>
      </c>
      <c r="W139" s="111">
        <f t="shared" si="11"/>
        <v>0</v>
      </c>
      <c r="X139" s="110">
        <f t="shared" si="11"/>
        <v>0</v>
      </c>
      <c r="Y139" s="111">
        <f t="shared" si="11"/>
        <v>0</v>
      </c>
      <c r="Z139" s="110">
        <f t="shared" si="11"/>
        <v>3000000</v>
      </c>
      <c r="AA139" s="111">
        <f t="shared" si="11"/>
        <v>0</v>
      </c>
      <c r="AB139" s="110">
        <f t="shared" si="11"/>
        <v>4000000</v>
      </c>
      <c r="AC139" s="111">
        <f t="shared" si="11"/>
        <v>0</v>
      </c>
      <c r="AD139" s="110">
        <f t="shared" si="11"/>
        <v>0</v>
      </c>
      <c r="AE139" s="112">
        <f t="shared" si="11"/>
        <v>0</v>
      </c>
      <c r="AF139" s="90">
        <f t="shared" si="11"/>
        <v>7000000</v>
      </c>
      <c r="AG139" s="91">
        <f t="shared" si="11"/>
        <v>59372735.482200034</v>
      </c>
      <c r="AH139" s="113">
        <f>+AF139+AG139</f>
        <v>66372735.482200034</v>
      </c>
      <c r="AI139" s="14"/>
      <c r="AJ139" s="14"/>
      <c r="AK139" s="14"/>
    </row>
    <row r="140" spans="1:37" ht="16.5" customHeight="1" outlineLevel="1" x14ac:dyDescent="0.25">
      <c r="A140" s="57"/>
      <c r="B140" s="88" t="s">
        <v>140</v>
      </c>
      <c r="C140" s="96" t="str">
        <f>+$C$69</f>
        <v>3. Mejoramiento organizacional</v>
      </c>
      <c r="D140" s="110">
        <f t="shared" ref="D140:AG140" si="12">+INDEX($D$23:$AK$133,MATCH($C140,$C$23:$C$133,0),MATCH(D$135,$D$22:$AK$22,0))</f>
        <v>51830502</v>
      </c>
      <c r="E140" s="111">
        <f t="shared" si="12"/>
        <v>21952275.482200034</v>
      </c>
      <c r="F140" s="110">
        <f t="shared" si="12"/>
        <v>0</v>
      </c>
      <c r="G140" s="111">
        <f t="shared" si="12"/>
        <v>0</v>
      </c>
      <c r="H140" s="110">
        <f t="shared" si="12"/>
        <v>0</v>
      </c>
      <c r="I140" s="111">
        <f t="shared" si="12"/>
        <v>0</v>
      </c>
      <c r="J140" s="110">
        <f t="shared" si="12"/>
        <v>0</v>
      </c>
      <c r="K140" s="111">
        <f t="shared" si="12"/>
        <v>0</v>
      </c>
      <c r="L140" s="110">
        <f t="shared" si="12"/>
        <v>700000</v>
      </c>
      <c r="M140" s="111">
        <f t="shared" si="12"/>
        <v>0</v>
      </c>
      <c r="N140" s="110">
        <f t="shared" si="12"/>
        <v>2000000</v>
      </c>
      <c r="O140" s="111">
        <f t="shared" si="12"/>
        <v>0</v>
      </c>
      <c r="P140" s="110">
        <f t="shared" si="12"/>
        <v>0</v>
      </c>
      <c r="Q140" s="111">
        <f t="shared" si="12"/>
        <v>0</v>
      </c>
      <c r="R140" s="110">
        <f t="shared" si="12"/>
        <v>0</v>
      </c>
      <c r="S140" s="111">
        <f t="shared" si="12"/>
        <v>0</v>
      </c>
      <c r="T140" s="110">
        <f t="shared" si="12"/>
        <v>0</v>
      </c>
      <c r="U140" s="111">
        <f t="shared" si="12"/>
        <v>0</v>
      </c>
      <c r="V140" s="110">
        <f t="shared" si="12"/>
        <v>0</v>
      </c>
      <c r="W140" s="111">
        <f t="shared" si="12"/>
        <v>0</v>
      </c>
      <c r="X140" s="110">
        <f t="shared" si="12"/>
        <v>0</v>
      </c>
      <c r="Y140" s="111">
        <f t="shared" si="12"/>
        <v>0</v>
      </c>
      <c r="Z140" s="110">
        <f t="shared" si="12"/>
        <v>0</v>
      </c>
      <c r="AA140" s="111">
        <f t="shared" si="12"/>
        <v>0</v>
      </c>
      <c r="AB140" s="110">
        <f t="shared" si="12"/>
        <v>5000000</v>
      </c>
      <c r="AC140" s="111">
        <f t="shared" si="12"/>
        <v>0</v>
      </c>
      <c r="AD140" s="110">
        <f t="shared" si="12"/>
        <v>0</v>
      </c>
      <c r="AE140" s="112">
        <f t="shared" si="12"/>
        <v>0</v>
      </c>
      <c r="AF140" s="90">
        <f t="shared" si="12"/>
        <v>59530502</v>
      </c>
      <c r="AG140" s="91">
        <f t="shared" si="12"/>
        <v>21952275.482200034</v>
      </c>
      <c r="AH140" s="113">
        <f>+AF140+AG140</f>
        <v>81482777.482200027</v>
      </c>
      <c r="AI140" s="14"/>
      <c r="AJ140" s="14"/>
      <c r="AK140" s="14"/>
    </row>
    <row r="141" spans="1:37" ht="16.5" hidden="1" customHeight="1" outlineLevel="1" x14ac:dyDescent="0.25">
      <c r="A141" s="57"/>
      <c r="B141" s="88" t="s">
        <v>147</v>
      </c>
      <c r="C141" s="96" t="e">
        <f>+$C$91</f>
        <v>#REF!</v>
      </c>
      <c r="D141" s="110" t="e">
        <f t="shared" ref="D141:AG141" si="13">+INDEX($D$23:$AK$133,MATCH($C141,$C$23:$C$133,0),MATCH(D$135,$D$22:$AK$22,0))</f>
        <v>#REF!</v>
      </c>
      <c r="E141" s="111" t="e">
        <f t="shared" si="13"/>
        <v>#REF!</v>
      </c>
      <c r="F141" s="110" t="e">
        <f t="shared" si="13"/>
        <v>#REF!</v>
      </c>
      <c r="G141" s="111" t="e">
        <f t="shared" si="13"/>
        <v>#REF!</v>
      </c>
      <c r="H141" s="110" t="e">
        <f t="shared" si="13"/>
        <v>#REF!</v>
      </c>
      <c r="I141" s="111" t="e">
        <f t="shared" si="13"/>
        <v>#REF!</v>
      </c>
      <c r="J141" s="110" t="e">
        <f t="shared" si="13"/>
        <v>#REF!</v>
      </c>
      <c r="K141" s="111" t="e">
        <f t="shared" si="13"/>
        <v>#REF!</v>
      </c>
      <c r="L141" s="110" t="e">
        <f t="shared" si="13"/>
        <v>#REF!</v>
      </c>
      <c r="M141" s="111" t="e">
        <f t="shared" si="13"/>
        <v>#REF!</v>
      </c>
      <c r="N141" s="110" t="e">
        <f t="shared" si="13"/>
        <v>#REF!</v>
      </c>
      <c r="O141" s="111" t="e">
        <f t="shared" si="13"/>
        <v>#REF!</v>
      </c>
      <c r="P141" s="110" t="e">
        <f t="shared" si="13"/>
        <v>#REF!</v>
      </c>
      <c r="Q141" s="111" t="e">
        <f t="shared" si="13"/>
        <v>#REF!</v>
      </c>
      <c r="R141" s="110" t="e">
        <f t="shared" si="13"/>
        <v>#REF!</v>
      </c>
      <c r="S141" s="111" t="e">
        <f t="shared" si="13"/>
        <v>#REF!</v>
      </c>
      <c r="T141" s="110" t="e">
        <f t="shared" si="13"/>
        <v>#REF!</v>
      </c>
      <c r="U141" s="111" t="e">
        <f t="shared" si="13"/>
        <v>#REF!</v>
      </c>
      <c r="V141" s="110" t="e">
        <f t="shared" si="13"/>
        <v>#REF!</v>
      </c>
      <c r="W141" s="111" t="e">
        <f t="shared" si="13"/>
        <v>#REF!</v>
      </c>
      <c r="X141" s="110" t="e">
        <f t="shared" si="13"/>
        <v>#REF!</v>
      </c>
      <c r="Y141" s="111" t="e">
        <f t="shared" si="13"/>
        <v>#REF!</v>
      </c>
      <c r="Z141" s="110" t="e">
        <f t="shared" si="13"/>
        <v>#REF!</v>
      </c>
      <c r="AA141" s="111" t="e">
        <f t="shared" si="13"/>
        <v>#REF!</v>
      </c>
      <c r="AB141" s="110" t="e">
        <f t="shared" si="13"/>
        <v>#REF!</v>
      </c>
      <c r="AC141" s="111" t="e">
        <f t="shared" si="13"/>
        <v>#REF!</v>
      </c>
      <c r="AD141" s="110" t="e">
        <f t="shared" si="13"/>
        <v>#REF!</v>
      </c>
      <c r="AE141" s="112" t="e">
        <f t="shared" si="13"/>
        <v>#REF!</v>
      </c>
      <c r="AF141" s="90" t="e">
        <f t="shared" si="13"/>
        <v>#REF!</v>
      </c>
      <c r="AG141" s="91" t="e">
        <f t="shared" si="13"/>
        <v>#REF!</v>
      </c>
      <c r="AH141" s="113" t="e">
        <f>+AF141+AG141</f>
        <v>#REF!</v>
      </c>
      <c r="AI141" s="14"/>
      <c r="AJ141" s="14"/>
      <c r="AK141" s="14"/>
    </row>
    <row r="142" spans="1:37" ht="16.5" hidden="1" customHeight="1" outlineLevel="1" x14ac:dyDescent="0.25">
      <c r="A142" s="57"/>
      <c r="B142" s="88" t="s">
        <v>154</v>
      </c>
      <c r="C142" s="96" t="e">
        <f>+$C$113</f>
        <v>#REF!</v>
      </c>
      <c r="D142" s="110" t="e">
        <f t="shared" ref="D142:AG142" si="14">+INDEX($D$23:$AK$133,MATCH($C142,$C$23:$C$133,0),MATCH(D$135,$D$22:$AK$22,0))</f>
        <v>#REF!</v>
      </c>
      <c r="E142" s="111" t="e">
        <f t="shared" si="14"/>
        <v>#REF!</v>
      </c>
      <c r="F142" s="110" t="e">
        <f t="shared" si="14"/>
        <v>#REF!</v>
      </c>
      <c r="G142" s="111" t="e">
        <f t="shared" si="14"/>
        <v>#REF!</v>
      </c>
      <c r="H142" s="110" t="e">
        <f t="shared" si="14"/>
        <v>#REF!</v>
      </c>
      <c r="I142" s="111" t="e">
        <f t="shared" si="14"/>
        <v>#REF!</v>
      </c>
      <c r="J142" s="110" t="e">
        <f t="shared" si="14"/>
        <v>#REF!</v>
      </c>
      <c r="K142" s="111" t="e">
        <f t="shared" si="14"/>
        <v>#REF!</v>
      </c>
      <c r="L142" s="110" t="e">
        <f t="shared" si="14"/>
        <v>#REF!</v>
      </c>
      <c r="M142" s="111" t="e">
        <f t="shared" si="14"/>
        <v>#REF!</v>
      </c>
      <c r="N142" s="110" t="e">
        <f t="shared" si="14"/>
        <v>#REF!</v>
      </c>
      <c r="O142" s="111" t="e">
        <f t="shared" si="14"/>
        <v>#REF!</v>
      </c>
      <c r="P142" s="110" t="e">
        <f t="shared" si="14"/>
        <v>#REF!</v>
      </c>
      <c r="Q142" s="111" t="e">
        <f t="shared" si="14"/>
        <v>#REF!</v>
      </c>
      <c r="R142" s="110" t="e">
        <f t="shared" si="14"/>
        <v>#REF!</v>
      </c>
      <c r="S142" s="111" t="e">
        <f t="shared" si="14"/>
        <v>#REF!</v>
      </c>
      <c r="T142" s="110" t="e">
        <f t="shared" si="14"/>
        <v>#REF!</v>
      </c>
      <c r="U142" s="111" t="e">
        <f t="shared" si="14"/>
        <v>#REF!</v>
      </c>
      <c r="V142" s="110" t="e">
        <f t="shared" si="14"/>
        <v>#REF!</v>
      </c>
      <c r="W142" s="111" t="e">
        <f t="shared" si="14"/>
        <v>#REF!</v>
      </c>
      <c r="X142" s="110" t="e">
        <f t="shared" si="14"/>
        <v>#REF!</v>
      </c>
      <c r="Y142" s="111" t="e">
        <f t="shared" si="14"/>
        <v>#REF!</v>
      </c>
      <c r="Z142" s="110" t="e">
        <f t="shared" si="14"/>
        <v>#REF!</v>
      </c>
      <c r="AA142" s="111" t="e">
        <f t="shared" si="14"/>
        <v>#REF!</v>
      </c>
      <c r="AB142" s="110" t="e">
        <f t="shared" si="14"/>
        <v>#REF!</v>
      </c>
      <c r="AC142" s="111" t="e">
        <f t="shared" si="14"/>
        <v>#REF!</v>
      </c>
      <c r="AD142" s="110" t="e">
        <f t="shared" si="14"/>
        <v>#REF!</v>
      </c>
      <c r="AE142" s="112" t="e">
        <f t="shared" si="14"/>
        <v>#REF!</v>
      </c>
      <c r="AF142" s="90" t="e">
        <f t="shared" si="14"/>
        <v>#REF!</v>
      </c>
      <c r="AG142" s="91" t="e">
        <f t="shared" si="14"/>
        <v>#REF!</v>
      </c>
      <c r="AH142" s="113" t="e">
        <f>+AF142+AG142</f>
        <v>#REF!</v>
      </c>
      <c r="AI142" s="14"/>
      <c r="AJ142" s="14"/>
      <c r="AK142" s="14"/>
    </row>
    <row r="143" spans="1:37" ht="4.5" customHeight="1" outlineLevel="1" x14ac:dyDescent="0.25">
      <c r="A143" s="57"/>
      <c r="B143" s="70"/>
      <c r="C143" s="71"/>
      <c r="D143" s="104" t="e">
        <f t="shared" ref="D143:AG143" si="15">IF(SUM(D138:D142)=D144,"","Revisar Fórmula")</f>
        <v>#REF!</v>
      </c>
      <c r="E143" s="104" t="e">
        <f t="shared" si="15"/>
        <v>#REF!</v>
      </c>
      <c r="F143" s="104" t="e">
        <f t="shared" si="15"/>
        <v>#REF!</v>
      </c>
      <c r="G143" s="104" t="e">
        <f t="shared" si="15"/>
        <v>#REF!</v>
      </c>
      <c r="H143" s="104" t="e">
        <f t="shared" si="15"/>
        <v>#REF!</v>
      </c>
      <c r="I143" s="104" t="e">
        <f t="shared" si="15"/>
        <v>#REF!</v>
      </c>
      <c r="J143" s="104" t="e">
        <f t="shared" si="15"/>
        <v>#REF!</v>
      </c>
      <c r="K143" s="104" t="e">
        <f t="shared" si="15"/>
        <v>#REF!</v>
      </c>
      <c r="L143" s="104" t="e">
        <f t="shared" si="15"/>
        <v>#REF!</v>
      </c>
      <c r="M143" s="104" t="e">
        <f t="shared" si="15"/>
        <v>#REF!</v>
      </c>
      <c r="N143" s="104" t="e">
        <f t="shared" si="15"/>
        <v>#REF!</v>
      </c>
      <c r="O143" s="104" t="e">
        <f t="shared" si="15"/>
        <v>#REF!</v>
      </c>
      <c r="P143" s="104" t="e">
        <f t="shared" si="15"/>
        <v>#REF!</v>
      </c>
      <c r="Q143" s="104" t="e">
        <f t="shared" si="15"/>
        <v>#REF!</v>
      </c>
      <c r="R143" s="104" t="e">
        <f t="shared" si="15"/>
        <v>#REF!</v>
      </c>
      <c r="S143" s="104" t="e">
        <f t="shared" si="15"/>
        <v>#REF!</v>
      </c>
      <c r="T143" s="104" t="e">
        <f t="shared" si="15"/>
        <v>#REF!</v>
      </c>
      <c r="U143" s="104" t="e">
        <f t="shared" si="15"/>
        <v>#REF!</v>
      </c>
      <c r="V143" s="104" t="e">
        <f t="shared" si="15"/>
        <v>#REF!</v>
      </c>
      <c r="W143" s="104" t="e">
        <f t="shared" si="15"/>
        <v>#REF!</v>
      </c>
      <c r="X143" s="104" t="e">
        <f t="shared" si="15"/>
        <v>#REF!</v>
      </c>
      <c r="Y143" s="104" t="e">
        <f t="shared" si="15"/>
        <v>#REF!</v>
      </c>
      <c r="Z143" s="104" t="e">
        <f t="shared" si="15"/>
        <v>#REF!</v>
      </c>
      <c r="AA143" s="104" t="e">
        <f t="shared" si="15"/>
        <v>#REF!</v>
      </c>
      <c r="AB143" s="104" t="e">
        <f t="shared" si="15"/>
        <v>#REF!</v>
      </c>
      <c r="AC143" s="104" t="e">
        <f t="shared" si="15"/>
        <v>#REF!</v>
      </c>
      <c r="AD143" s="104" t="e">
        <f t="shared" si="15"/>
        <v>#REF!</v>
      </c>
      <c r="AE143" s="104" t="e">
        <f t="shared" si="15"/>
        <v>#REF!</v>
      </c>
      <c r="AF143" s="114" t="e">
        <f t="shared" si="15"/>
        <v>#REF!</v>
      </c>
      <c r="AG143" s="115" t="e">
        <f t="shared" si="15"/>
        <v>#REF!</v>
      </c>
      <c r="AH143" s="116"/>
      <c r="AI143" s="104"/>
      <c r="AJ143" s="104"/>
      <c r="AK143" s="14"/>
    </row>
    <row r="144" spans="1:37" ht="16.5" customHeight="1" outlineLevel="1" x14ac:dyDescent="0.25">
      <c r="A144" s="57"/>
      <c r="B144" s="777" t="s">
        <v>163</v>
      </c>
      <c r="C144" s="759"/>
      <c r="D144" s="90">
        <f t="shared" ref="D144:AG144" si="16">+D25+D47+D69+D91+D113</f>
        <v>51830502</v>
      </c>
      <c r="E144" s="91">
        <f t="shared" si="16"/>
        <v>198768792.44659975</v>
      </c>
      <c r="F144" s="90">
        <f t="shared" si="16"/>
        <v>0</v>
      </c>
      <c r="G144" s="91">
        <f t="shared" si="16"/>
        <v>0</v>
      </c>
      <c r="H144" s="90">
        <f t="shared" si="16"/>
        <v>0</v>
      </c>
      <c r="I144" s="91">
        <f t="shared" si="16"/>
        <v>0</v>
      </c>
      <c r="J144" s="90">
        <f t="shared" si="16"/>
        <v>0</v>
      </c>
      <c r="K144" s="91">
        <f t="shared" si="16"/>
        <v>0</v>
      </c>
      <c r="L144" s="90">
        <f t="shared" si="16"/>
        <v>700000</v>
      </c>
      <c r="M144" s="91">
        <f t="shared" si="16"/>
        <v>0</v>
      </c>
      <c r="N144" s="90">
        <f t="shared" si="16"/>
        <v>2000000</v>
      </c>
      <c r="O144" s="91">
        <f t="shared" si="16"/>
        <v>0</v>
      </c>
      <c r="P144" s="90">
        <f t="shared" si="16"/>
        <v>0</v>
      </c>
      <c r="Q144" s="91">
        <f t="shared" si="16"/>
        <v>0</v>
      </c>
      <c r="R144" s="90">
        <f t="shared" si="16"/>
        <v>0</v>
      </c>
      <c r="S144" s="91">
        <f t="shared" si="16"/>
        <v>0</v>
      </c>
      <c r="T144" s="90">
        <f t="shared" si="16"/>
        <v>0</v>
      </c>
      <c r="U144" s="91">
        <f t="shared" si="16"/>
        <v>0</v>
      </c>
      <c r="V144" s="90">
        <f t="shared" si="16"/>
        <v>0</v>
      </c>
      <c r="W144" s="91">
        <f t="shared" si="16"/>
        <v>0</v>
      </c>
      <c r="X144" s="90">
        <f t="shared" si="16"/>
        <v>0</v>
      </c>
      <c r="Y144" s="91">
        <f t="shared" si="16"/>
        <v>0</v>
      </c>
      <c r="Z144" s="90">
        <f t="shared" si="16"/>
        <v>3000000</v>
      </c>
      <c r="AA144" s="91">
        <f t="shared" si="16"/>
        <v>0</v>
      </c>
      <c r="AB144" s="90">
        <f t="shared" si="16"/>
        <v>13000000</v>
      </c>
      <c r="AC144" s="91">
        <f t="shared" si="16"/>
        <v>0</v>
      </c>
      <c r="AD144" s="90">
        <f t="shared" si="16"/>
        <v>0</v>
      </c>
      <c r="AE144" s="92">
        <f t="shared" si="16"/>
        <v>0</v>
      </c>
      <c r="AF144" s="93">
        <f t="shared" si="16"/>
        <v>70530502</v>
      </c>
      <c r="AG144" s="117">
        <f t="shared" si="16"/>
        <v>198768792.44659975</v>
      </c>
      <c r="AH144" s="118">
        <f>+AF144+AG144</f>
        <v>269299294.44659972</v>
      </c>
      <c r="AI144" s="14"/>
      <c r="AJ144" s="14"/>
      <c r="AK144" s="14"/>
    </row>
    <row r="145" spans="1:37" ht="4.5" customHeight="1" outlineLevel="1" x14ac:dyDescent="0.25">
      <c r="A145" s="57"/>
      <c r="B145" s="14"/>
      <c r="C145" s="14"/>
      <c r="D145" s="119"/>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row>
    <row r="146" spans="1:37" ht="16.5" customHeight="1" outlineLevel="1" x14ac:dyDescent="0.25">
      <c r="A146" s="57"/>
      <c r="B146" s="758" t="s">
        <v>164</v>
      </c>
      <c r="C146" s="759"/>
      <c r="D146" s="82" t="s">
        <v>126</v>
      </c>
      <c r="E146" s="83" t="s">
        <v>127</v>
      </c>
      <c r="F146" s="82" t="s">
        <v>126</v>
      </c>
      <c r="G146" s="83" t="s">
        <v>127</v>
      </c>
      <c r="H146" s="82" t="s">
        <v>126</v>
      </c>
      <c r="I146" s="83" t="s">
        <v>127</v>
      </c>
      <c r="J146" s="82" t="s">
        <v>126</v>
      </c>
      <c r="K146" s="83" t="s">
        <v>127</v>
      </c>
      <c r="L146" s="82" t="s">
        <v>126</v>
      </c>
      <c r="M146" s="83" t="s">
        <v>127</v>
      </c>
      <c r="N146" s="82" t="s">
        <v>126</v>
      </c>
      <c r="O146" s="83" t="s">
        <v>127</v>
      </c>
      <c r="P146" s="82" t="s">
        <v>126</v>
      </c>
      <c r="Q146" s="83" t="s">
        <v>127</v>
      </c>
      <c r="R146" s="82" t="s">
        <v>126</v>
      </c>
      <c r="S146" s="83" t="s">
        <v>127</v>
      </c>
      <c r="T146" s="82" t="s">
        <v>126</v>
      </c>
      <c r="U146" s="83" t="s">
        <v>127</v>
      </c>
      <c r="V146" s="82" t="s">
        <v>126</v>
      </c>
      <c r="W146" s="83" t="s">
        <v>127</v>
      </c>
      <c r="X146" s="82" t="s">
        <v>126</v>
      </c>
      <c r="Y146" s="83" t="s">
        <v>127</v>
      </c>
      <c r="Z146" s="82" t="s">
        <v>126</v>
      </c>
      <c r="AA146" s="83" t="s">
        <v>127</v>
      </c>
      <c r="AB146" s="82" t="s">
        <v>126</v>
      </c>
      <c r="AC146" s="83" t="s">
        <v>127</v>
      </c>
      <c r="AD146" s="82" t="s">
        <v>126</v>
      </c>
      <c r="AE146" s="83" t="s">
        <v>127</v>
      </c>
      <c r="AF146" s="781" t="s">
        <v>165</v>
      </c>
      <c r="AG146" s="780"/>
      <c r="AH146" s="759"/>
      <c r="AI146" s="14"/>
      <c r="AJ146" s="14"/>
      <c r="AK146" s="14"/>
    </row>
    <row r="147" spans="1:37" ht="16.5" customHeight="1" outlineLevel="1" x14ac:dyDescent="0.25">
      <c r="A147" s="57"/>
      <c r="B147" s="88" t="s">
        <v>130</v>
      </c>
      <c r="C147" s="96" t="str">
        <f>+$C$25</f>
        <v>1. Análisis de Empleos</v>
      </c>
      <c r="D147" s="110">
        <f t="shared" ref="D147:AE147" si="17">+D138*(1+$E$307)</f>
        <v>0</v>
      </c>
      <c r="E147" s="111">
        <f t="shared" si="17"/>
        <v>120967094.92666569</v>
      </c>
      <c r="F147" s="110">
        <f t="shared" si="17"/>
        <v>0</v>
      </c>
      <c r="G147" s="111">
        <f t="shared" si="17"/>
        <v>0</v>
      </c>
      <c r="H147" s="110">
        <f t="shared" si="17"/>
        <v>0</v>
      </c>
      <c r="I147" s="111">
        <f t="shared" si="17"/>
        <v>0</v>
      </c>
      <c r="J147" s="110">
        <f t="shared" si="17"/>
        <v>0</v>
      </c>
      <c r="K147" s="111">
        <f t="shared" si="17"/>
        <v>0</v>
      </c>
      <c r="L147" s="110">
        <f t="shared" si="17"/>
        <v>0</v>
      </c>
      <c r="M147" s="111">
        <f t="shared" si="17"/>
        <v>0</v>
      </c>
      <c r="N147" s="110">
        <f t="shared" si="17"/>
        <v>0</v>
      </c>
      <c r="O147" s="111">
        <f t="shared" si="17"/>
        <v>0</v>
      </c>
      <c r="P147" s="110">
        <f t="shared" si="17"/>
        <v>0</v>
      </c>
      <c r="Q147" s="111">
        <f t="shared" si="17"/>
        <v>0</v>
      </c>
      <c r="R147" s="110">
        <f t="shared" si="17"/>
        <v>0</v>
      </c>
      <c r="S147" s="111">
        <f t="shared" si="17"/>
        <v>0</v>
      </c>
      <c r="T147" s="110">
        <f t="shared" si="17"/>
        <v>0</v>
      </c>
      <c r="U147" s="111">
        <f t="shared" si="17"/>
        <v>0</v>
      </c>
      <c r="V147" s="110">
        <f t="shared" si="17"/>
        <v>0</v>
      </c>
      <c r="W147" s="111">
        <f t="shared" si="17"/>
        <v>0</v>
      </c>
      <c r="X147" s="110">
        <f t="shared" si="17"/>
        <v>0</v>
      </c>
      <c r="Y147" s="111">
        <f t="shared" si="17"/>
        <v>0</v>
      </c>
      <c r="Z147" s="110">
        <f t="shared" si="17"/>
        <v>0</v>
      </c>
      <c r="AA147" s="111">
        <f t="shared" si="17"/>
        <v>0</v>
      </c>
      <c r="AB147" s="110">
        <f t="shared" si="17"/>
        <v>4120000</v>
      </c>
      <c r="AC147" s="111">
        <f t="shared" si="17"/>
        <v>0</v>
      </c>
      <c r="AD147" s="110">
        <f t="shared" si="17"/>
        <v>0</v>
      </c>
      <c r="AE147" s="111">
        <f t="shared" si="17"/>
        <v>0</v>
      </c>
      <c r="AF147" s="464">
        <f t="shared" ref="AF147:AG151" si="18">SUMIF($D$137:$AE$137,AF$137,$D147:$AE147)</f>
        <v>4120000</v>
      </c>
      <c r="AG147" s="465">
        <f t="shared" si="18"/>
        <v>120967094.92666569</v>
      </c>
      <c r="AH147" s="466">
        <f t="shared" ref="AH147:AH153" si="19">+AF147+AG147</f>
        <v>125087094.92666569</v>
      </c>
      <c r="AI147" s="14"/>
      <c r="AJ147" s="14"/>
      <c r="AK147" s="14"/>
    </row>
    <row r="148" spans="1:37" ht="16.5" customHeight="1" outlineLevel="1" x14ac:dyDescent="0.25">
      <c r="A148" s="57"/>
      <c r="B148" s="88" t="s">
        <v>133</v>
      </c>
      <c r="C148" s="96" t="str">
        <f>+$C$47</f>
        <v>2. Fortalecimiento Organizacional</v>
      </c>
      <c r="D148" s="110">
        <f t="shared" ref="D148:AE148" si="20">+D139*(1+$E$307)</f>
        <v>0</v>
      </c>
      <c r="E148" s="111">
        <f t="shared" si="20"/>
        <v>61153917.546666034</v>
      </c>
      <c r="F148" s="110">
        <f t="shared" si="20"/>
        <v>0</v>
      </c>
      <c r="G148" s="111">
        <f t="shared" si="20"/>
        <v>0</v>
      </c>
      <c r="H148" s="110">
        <f t="shared" si="20"/>
        <v>0</v>
      </c>
      <c r="I148" s="111">
        <f t="shared" si="20"/>
        <v>0</v>
      </c>
      <c r="J148" s="110">
        <f t="shared" si="20"/>
        <v>0</v>
      </c>
      <c r="K148" s="111">
        <f t="shared" si="20"/>
        <v>0</v>
      </c>
      <c r="L148" s="110">
        <f t="shared" si="20"/>
        <v>0</v>
      </c>
      <c r="M148" s="111">
        <f t="shared" si="20"/>
        <v>0</v>
      </c>
      <c r="N148" s="110">
        <f t="shared" si="20"/>
        <v>0</v>
      </c>
      <c r="O148" s="111">
        <f t="shared" si="20"/>
        <v>0</v>
      </c>
      <c r="P148" s="110">
        <f t="shared" si="20"/>
        <v>0</v>
      </c>
      <c r="Q148" s="111">
        <f t="shared" si="20"/>
        <v>0</v>
      </c>
      <c r="R148" s="110">
        <f t="shared" si="20"/>
        <v>0</v>
      </c>
      <c r="S148" s="111">
        <f t="shared" si="20"/>
        <v>0</v>
      </c>
      <c r="T148" s="110">
        <f t="shared" si="20"/>
        <v>0</v>
      </c>
      <c r="U148" s="111">
        <f t="shared" si="20"/>
        <v>0</v>
      </c>
      <c r="V148" s="110">
        <f t="shared" si="20"/>
        <v>0</v>
      </c>
      <c r="W148" s="111">
        <f t="shared" si="20"/>
        <v>0</v>
      </c>
      <c r="X148" s="110">
        <f t="shared" si="20"/>
        <v>0</v>
      </c>
      <c r="Y148" s="111">
        <f t="shared" si="20"/>
        <v>0</v>
      </c>
      <c r="Z148" s="110">
        <f t="shared" si="20"/>
        <v>3090000</v>
      </c>
      <c r="AA148" s="111">
        <f t="shared" si="20"/>
        <v>0</v>
      </c>
      <c r="AB148" s="110">
        <f t="shared" si="20"/>
        <v>4120000</v>
      </c>
      <c r="AC148" s="111">
        <f t="shared" si="20"/>
        <v>0</v>
      </c>
      <c r="AD148" s="110">
        <f t="shared" si="20"/>
        <v>0</v>
      </c>
      <c r="AE148" s="111">
        <f t="shared" si="20"/>
        <v>0</v>
      </c>
      <c r="AF148" s="464">
        <f t="shared" si="18"/>
        <v>7210000</v>
      </c>
      <c r="AG148" s="465">
        <f t="shared" si="18"/>
        <v>61153917.546666034</v>
      </c>
      <c r="AH148" s="466">
        <f t="shared" si="19"/>
        <v>68363917.546666026</v>
      </c>
      <c r="AI148" s="14"/>
      <c r="AJ148" s="14"/>
      <c r="AK148" s="14"/>
    </row>
    <row r="149" spans="1:37" ht="16.5" customHeight="1" outlineLevel="1" x14ac:dyDescent="0.25">
      <c r="A149" s="57"/>
      <c r="B149" s="88" t="s">
        <v>140</v>
      </c>
      <c r="C149" s="96" t="str">
        <f>+$C$69</f>
        <v>3. Mejoramiento organizacional</v>
      </c>
      <c r="D149" s="110">
        <f t="shared" ref="D149:AE149" si="21">+D140*(1+$E$307)</f>
        <v>53385417.060000002</v>
      </c>
      <c r="E149" s="111">
        <f t="shared" si="21"/>
        <v>22610843.746666037</v>
      </c>
      <c r="F149" s="110">
        <f t="shared" si="21"/>
        <v>0</v>
      </c>
      <c r="G149" s="111">
        <f t="shared" si="21"/>
        <v>0</v>
      </c>
      <c r="H149" s="110">
        <f t="shared" si="21"/>
        <v>0</v>
      </c>
      <c r="I149" s="111">
        <f t="shared" si="21"/>
        <v>0</v>
      </c>
      <c r="J149" s="110">
        <f t="shared" si="21"/>
        <v>0</v>
      </c>
      <c r="K149" s="111">
        <f t="shared" si="21"/>
        <v>0</v>
      </c>
      <c r="L149" s="110">
        <f t="shared" si="21"/>
        <v>721000</v>
      </c>
      <c r="M149" s="111">
        <f t="shared" si="21"/>
        <v>0</v>
      </c>
      <c r="N149" s="110">
        <f t="shared" si="21"/>
        <v>2060000</v>
      </c>
      <c r="O149" s="111">
        <f t="shared" si="21"/>
        <v>0</v>
      </c>
      <c r="P149" s="110">
        <f t="shared" si="21"/>
        <v>0</v>
      </c>
      <c r="Q149" s="111">
        <f t="shared" si="21"/>
        <v>0</v>
      </c>
      <c r="R149" s="110">
        <f t="shared" si="21"/>
        <v>0</v>
      </c>
      <c r="S149" s="111">
        <f t="shared" si="21"/>
        <v>0</v>
      </c>
      <c r="T149" s="110">
        <f t="shared" si="21"/>
        <v>0</v>
      </c>
      <c r="U149" s="111">
        <f t="shared" si="21"/>
        <v>0</v>
      </c>
      <c r="V149" s="110">
        <f t="shared" si="21"/>
        <v>0</v>
      </c>
      <c r="W149" s="111">
        <f t="shared" si="21"/>
        <v>0</v>
      </c>
      <c r="X149" s="110">
        <f t="shared" si="21"/>
        <v>0</v>
      </c>
      <c r="Y149" s="111">
        <f t="shared" si="21"/>
        <v>0</v>
      </c>
      <c r="Z149" s="110">
        <f t="shared" si="21"/>
        <v>0</v>
      </c>
      <c r="AA149" s="111">
        <f t="shared" si="21"/>
        <v>0</v>
      </c>
      <c r="AB149" s="110">
        <f t="shared" si="21"/>
        <v>5150000</v>
      </c>
      <c r="AC149" s="111">
        <f t="shared" si="21"/>
        <v>0</v>
      </c>
      <c r="AD149" s="110">
        <f t="shared" si="21"/>
        <v>0</v>
      </c>
      <c r="AE149" s="111">
        <f t="shared" si="21"/>
        <v>0</v>
      </c>
      <c r="AF149" s="464">
        <f t="shared" si="18"/>
        <v>61316417.060000002</v>
      </c>
      <c r="AG149" s="465">
        <f t="shared" si="18"/>
        <v>22610843.746666037</v>
      </c>
      <c r="AH149" s="466">
        <f t="shared" si="19"/>
        <v>83927260.806666046</v>
      </c>
      <c r="AI149" s="14"/>
      <c r="AJ149" s="14"/>
      <c r="AK149" s="14"/>
    </row>
    <row r="150" spans="1:37" ht="16.5" hidden="1" customHeight="1" outlineLevel="1" x14ac:dyDescent="0.25">
      <c r="A150" s="57"/>
      <c r="B150" s="88" t="s">
        <v>147</v>
      </c>
      <c r="C150" s="96" t="e">
        <f>+$C$91</f>
        <v>#REF!</v>
      </c>
      <c r="D150" s="110">
        <v>0</v>
      </c>
      <c r="E150" s="110">
        <v>0</v>
      </c>
      <c r="F150" s="110">
        <v>0</v>
      </c>
      <c r="G150" s="110">
        <v>0</v>
      </c>
      <c r="H150" s="110">
        <v>0</v>
      </c>
      <c r="I150" s="110">
        <v>0</v>
      </c>
      <c r="J150" s="110">
        <v>0</v>
      </c>
      <c r="K150" s="110">
        <v>0</v>
      </c>
      <c r="L150" s="110">
        <v>0</v>
      </c>
      <c r="M150" s="110">
        <v>0</v>
      </c>
      <c r="N150" s="110">
        <v>0</v>
      </c>
      <c r="O150" s="110">
        <v>0</v>
      </c>
      <c r="P150" s="110">
        <v>0</v>
      </c>
      <c r="Q150" s="110">
        <v>0</v>
      </c>
      <c r="R150" s="110">
        <v>0</v>
      </c>
      <c r="S150" s="110">
        <v>0</v>
      </c>
      <c r="T150" s="110">
        <v>0</v>
      </c>
      <c r="U150" s="110">
        <v>0</v>
      </c>
      <c r="V150" s="110">
        <v>0</v>
      </c>
      <c r="W150" s="110">
        <v>0</v>
      </c>
      <c r="X150" s="110">
        <v>0</v>
      </c>
      <c r="Y150" s="110">
        <v>0</v>
      </c>
      <c r="Z150" s="110">
        <v>0</v>
      </c>
      <c r="AA150" s="110">
        <v>0</v>
      </c>
      <c r="AB150" s="110">
        <v>0</v>
      </c>
      <c r="AC150" s="110">
        <v>0</v>
      </c>
      <c r="AD150" s="110">
        <v>0</v>
      </c>
      <c r="AE150" s="110">
        <v>0</v>
      </c>
      <c r="AF150" s="464">
        <f t="shared" si="18"/>
        <v>0</v>
      </c>
      <c r="AG150" s="465">
        <f t="shared" si="18"/>
        <v>0</v>
      </c>
      <c r="AH150" s="466">
        <f t="shared" si="19"/>
        <v>0</v>
      </c>
      <c r="AI150" s="14"/>
      <c r="AJ150" s="14"/>
      <c r="AK150" s="14"/>
    </row>
    <row r="151" spans="1:37" ht="16.5" hidden="1" customHeight="1" outlineLevel="1" x14ac:dyDescent="0.25">
      <c r="A151" s="57"/>
      <c r="B151" s="88" t="s">
        <v>154</v>
      </c>
      <c r="C151" s="96" t="e">
        <f>+$C$113</f>
        <v>#REF!</v>
      </c>
      <c r="D151" s="110">
        <v>0</v>
      </c>
      <c r="E151" s="110">
        <v>0</v>
      </c>
      <c r="F151" s="110">
        <v>0</v>
      </c>
      <c r="G151" s="110">
        <v>0</v>
      </c>
      <c r="H151" s="110">
        <v>0</v>
      </c>
      <c r="I151" s="110">
        <v>0</v>
      </c>
      <c r="J151" s="110">
        <v>0</v>
      </c>
      <c r="K151" s="110">
        <v>0</v>
      </c>
      <c r="L151" s="110">
        <v>0</v>
      </c>
      <c r="M151" s="110">
        <v>0</v>
      </c>
      <c r="N151" s="110">
        <v>0</v>
      </c>
      <c r="O151" s="110">
        <v>0</v>
      </c>
      <c r="P151" s="110">
        <v>0</v>
      </c>
      <c r="Q151" s="110">
        <v>0</v>
      </c>
      <c r="R151" s="110">
        <v>0</v>
      </c>
      <c r="S151" s="110">
        <v>0</v>
      </c>
      <c r="T151" s="110">
        <v>0</v>
      </c>
      <c r="U151" s="110">
        <v>0</v>
      </c>
      <c r="V151" s="110">
        <v>0</v>
      </c>
      <c r="W151" s="110">
        <v>0</v>
      </c>
      <c r="X151" s="110">
        <v>0</v>
      </c>
      <c r="Y151" s="110">
        <v>0</v>
      </c>
      <c r="Z151" s="110">
        <v>0</v>
      </c>
      <c r="AA151" s="110">
        <v>0</v>
      </c>
      <c r="AB151" s="110">
        <v>0</v>
      </c>
      <c r="AC151" s="110">
        <v>0</v>
      </c>
      <c r="AD151" s="110">
        <v>0</v>
      </c>
      <c r="AE151" s="110">
        <v>0</v>
      </c>
      <c r="AF151" s="464">
        <f t="shared" si="18"/>
        <v>0</v>
      </c>
      <c r="AG151" s="465">
        <f t="shared" si="18"/>
        <v>0</v>
      </c>
      <c r="AH151" s="466">
        <f t="shared" si="19"/>
        <v>0</v>
      </c>
      <c r="AI151" s="14"/>
      <c r="AJ151" s="14"/>
      <c r="AK151" s="14"/>
    </row>
    <row r="152" spans="1:37" ht="4.5" customHeight="1" outlineLevel="1" x14ac:dyDescent="0.25">
      <c r="A152" s="57"/>
      <c r="B152" s="70"/>
      <c r="C152" s="71"/>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467"/>
      <c r="AG152" s="468"/>
      <c r="AH152" s="469">
        <f t="shared" si="19"/>
        <v>0</v>
      </c>
      <c r="AI152" s="14"/>
      <c r="AJ152" s="14"/>
      <c r="AK152" s="14"/>
    </row>
    <row r="153" spans="1:37" ht="16.5" customHeight="1" outlineLevel="1" x14ac:dyDescent="0.25">
      <c r="A153" s="57"/>
      <c r="B153" s="777" t="s">
        <v>163</v>
      </c>
      <c r="C153" s="759"/>
      <c r="D153" s="90">
        <f t="shared" ref="D153:AG153" si="22">SUM(D147:D151)</f>
        <v>53385417.060000002</v>
      </c>
      <c r="E153" s="91">
        <f t="shared" si="22"/>
        <v>204731856.21999776</v>
      </c>
      <c r="F153" s="90">
        <f t="shared" si="22"/>
        <v>0</v>
      </c>
      <c r="G153" s="91">
        <f t="shared" si="22"/>
        <v>0</v>
      </c>
      <c r="H153" s="90">
        <f t="shared" si="22"/>
        <v>0</v>
      </c>
      <c r="I153" s="91">
        <f t="shared" si="22"/>
        <v>0</v>
      </c>
      <c r="J153" s="90">
        <f t="shared" si="22"/>
        <v>0</v>
      </c>
      <c r="K153" s="91">
        <f t="shared" si="22"/>
        <v>0</v>
      </c>
      <c r="L153" s="90">
        <f t="shared" si="22"/>
        <v>721000</v>
      </c>
      <c r="M153" s="91">
        <f t="shared" si="22"/>
        <v>0</v>
      </c>
      <c r="N153" s="90">
        <f t="shared" si="22"/>
        <v>2060000</v>
      </c>
      <c r="O153" s="91">
        <f t="shared" si="22"/>
        <v>0</v>
      </c>
      <c r="P153" s="90">
        <f t="shared" si="22"/>
        <v>0</v>
      </c>
      <c r="Q153" s="91">
        <f t="shared" si="22"/>
        <v>0</v>
      </c>
      <c r="R153" s="90">
        <f t="shared" si="22"/>
        <v>0</v>
      </c>
      <c r="S153" s="91">
        <f t="shared" si="22"/>
        <v>0</v>
      </c>
      <c r="T153" s="90">
        <f t="shared" si="22"/>
        <v>0</v>
      </c>
      <c r="U153" s="91">
        <f t="shared" si="22"/>
        <v>0</v>
      </c>
      <c r="V153" s="90">
        <f t="shared" si="22"/>
        <v>0</v>
      </c>
      <c r="W153" s="91">
        <f t="shared" si="22"/>
        <v>0</v>
      </c>
      <c r="X153" s="90">
        <f t="shared" si="22"/>
        <v>0</v>
      </c>
      <c r="Y153" s="91">
        <f t="shared" si="22"/>
        <v>0</v>
      </c>
      <c r="Z153" s="90">
        <f t="shared" si="22"/>
        <v>3090000</v>
      </c>
      <c r="AA153" s="91">
        <f t="shared" si="22"/>
        <v>0</v>
      </c>
      <c r="AB153" s="90">
        <f t="shared" si="22"/>
        <v>13390000</v>
      </c>
      <c r="AC153" s="91">
        <f t="shared" si="22"/>
        <v>0</v>
      </c>
      <c r="AD153" s="90">
        <f t="shared" si="22"/>
        <v>0</v>
      </c>
      <c r="AE153" s="91">
        <f t="shared" si="22"/>
        <v>0</v>
      </c>
      <c r="AF153" s="470">
        <f t="shared" si="22"/>
        <v>72646417.060000002</v>
      </c>
      <c r="AG153" s="471">
        <f t="shared" si="22"/>
        <v>204731856.21999776</v>
      </c>
      <c r="AH153" s="472">
        <f t="shared" si="19"/>
        <v>277378273.27999777</v>
      </c>
      <c r="AI153" s="14"/>
      <c r="AJ153" s="14"/>
      <c r="AK153" s="14"/>
    </row>
    <row r="154" spans="1:37" ht="4.5" customHeight="1" outlineLevel="1" x14ac:dyDescent="0.25">
      <c r="A154" s="57"/>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473"/>
      <c r="AG154" s="473"/>
      <c r="AH154" s="473"/>
      <c r="AI154" s="14"/>
      <c r="AJ154" s="14"/>
      <c r="AK154" s="14"/>
    </row>
    <row r="155" spans="1:37" ht="16.5" customHeight="1" outlineLevel="1" x14ac:dyDescent="0.25">
      <c r="A155" s="57"/>
      <c r="B155" s="758" t="s">
        <v>166</v>
      </c>
      <c r="C155" s="759"/>
      <c r="D155" s="82" t="s">
        <v>126</v>
      </c>
      <c r="E155" s="83" t="s">
        <v>127</v>
      </c>
      <c r="F155" s="82" t="s">
        <v>126</v>
      </c>
      <c r="G155" s="83" t="s">
        <v>127</v>
      </c>
      <c r="H155" s="82" t="s">
        <v>126</v>
      </c>
      <c r="I155" s="83" t="s">
        <v>127</v>
      </c>
      <c r="J155" s="82" t="s">
        <v>126</v>
      </c>
      <c r="K155" s="83" t="s">
        <v>127</v>
      </c>
      <c r="L155" s="82" t="s">
        <v>126</v>
      </c>
      <c r="M155" s="83" t="s">
        <v>127</v>
      </c>
      <c r="N155" s="82" t="s">
        <v>126</v>
      </c>
      <c r="O155" s="83" t="s">
        <v>127</v>
      </c>
      <c r="P155" s="82" t="s">
        <v>126</v>
      </c>
      <c r="Q155" s="83" t="s">
        <v>127</v>
      </c>
      <c r="R155" s="82" t="s">
        <v>126</v>
      </c>
      <c r="S155" s="83" t="s">
        <v>127</v>
      </c>
      <c r="T155" s="82" t="s">
        <v>126</v>
      </c>
      <c r="U155" s="83" t="s">
        <v>127</v>
      </c>
      <c r="V155" s="82" t="s">
        <v>126</v>
      </c>
      <c r="W155" s="83" t="s">
        <v>127</v>
      </c>
      <c r="X155" s="82" t="s">
        <v>126</v>
      </c>
      <c r="Y155" s="83" t="s">
        <v>127</v>
      </c>
      <c r="Z155" s="82" t="s">
        <v>126</v>
      </c>
      <c r="AA155" s="83" t="s">
        <v>127</v>
      </c>
      <c r="AB155" s="82" t="s">
        <v>126</v>
      </c>
      <c r="AC155" s="83" t="s">
        <v>127</v>
      </c>
      <c r="AD155" s="82" t="s">
        <v>126</v>
      </c>
      <c r="AE155" s="83" t="s">
        <v>127</v>
      </c>
      <c r="AF155" s="747" t="s">
        <v>167</v>
      </c>
      <c r="AG155" s="748"/>
      <c r="AH155" s="749"/>
      <c r="AI155" s="14"/>
      <c r="AJ155" s="14"/>
      <c r="AK155" s="14"/>
    </row>
    <row r="156" spans="1:37" ht="16.5" customHeight="1" outlineLevel="1" x14ac:dyDescent="0.25">
      <c r="A156" s="57"/>
      <c r="B156" s="88" t="s">
        <v>130</v>
      </c>
      <c r="C156" s="96" t="str">
        <f>+$C$25</f>
        <v>1. Análisis de Empleos</v>
      </c>
      <c r="D156" s="110">
        <f t="shared" ref="D156:AE156" si="23">+D147*(1+$E$307)</f>
        <v>0</v>
      </c>
      <c r="E156" s="111">
        <f t="shared" si="23"/>
        <v>124596107.77446567</v>
      </c>
      <c r="F156" s="110">
        <f t="shared" si="23"/>
        <v>0</v>
      </c>
      <c r="G156" s="111">
        <f t="shared" si="23"/>
        <v>0</v>
      </c>
      <c r="H156" s="110">
        <f t="shared" si="23"/>
        <v>0</v>
      </c>
      <c r="I156" s="111">
        <f t="shared" si="23"/>
        <v>0</v>
      </c>
      <c r="J156" s="110">
        <f t="shared" si="23"/>
        <v>0</v>
      </c>
      <c r="K156" s="111">
        <f t="shared" si="23"/>
        <v>0</v>
      </c>
      <c r="L156" s="110">
        <f t="shared" si="23"/>
        <v>0</v>
      </c>
      <c r="M156" s="111">
        <f t="shared" si="23"/>
        <v>0</v>
      </c>
      <c r="N156" s="110">
        <f t="shared" si="23"/>
        <v>0</v>
      </c>
      <c r="O156" s="111">
        <f t="shared" si="23"/>
        <v>0</v>
      </c>
      <c r="P156" s="110">
        <f t="shared" si="23"/>
        <v>0</v>
      </c>
      <c r="Q156" s="111">
        <f t="shared" si="23"/>
        <v>0</v>
      </c>
      <c r="R156" s="110">
        <f t="shared" si="23"/>
        <v>0</v>
      </c>
      <c r="S156" s="111">
        <f t="shared" si="23"/>
        <v>0</v>
      </c>
      <c r="T156" s="110">
        <f t="shared" si="23"/>
        <v>0</v>
      </c>
      <c r="U156" s="111">
        <f t="shared" si="23"/>
        <v>0</v>
      </c>
      <c r="V156" s="110">
        <f t="shared" si="23"/>
        <v>0</v>
      </c>
      <c r="W156" s="111">
        <f t="shared" si="23"/>
        <v>0</v>
      </c>
      <c r="X156" s="110">
        <f t="shared" si="23"/>
        <v>0</v>
      </c>
      <c r="Y156" s="111">
        <f t="shared" si="23"/>
        <v>0</v>
      </c>
      <c r="Z156" s="110">
        <f t="shared" si="23"/>
        <v>0</v>
      </c>
      <c r="AA156" s="111">
        <f t="shared" si="23"/>
        <v>0</v>
      </c>
      <c r="AB156" s="110">
        <f t="shared" si="23"/>
        <v>4243600</v>
      </c>
      <c r="AC156" s="111">
        <f t="shared" si="23"/>
        <v>0</v>
      </c>
      <c r="AD156" s="110">
        <f t="shared" si="23"/>
        <v>0</v>
      </c>
      <c r="AE156" s="111">
        <f t="shared" si="23"/>
        <v>0</v>
      </c>
      <c r="AF156" s="464">
        <f t="shared" ref="AF156:AG160" si="24">SUMIF($D$137:$AE$137,AF$137,$D156:$AE156)</f>
        <v>4243600</v>
      </c>
      <c r="AG156" s="465">
        <f t="shared" si="24"/>
        <v>124596107.77446567</v>
      </c>
      <c r="AH156" s="466">
        <f t="shared" ref="AH156:AH162" si="25">+AF156+AG156</f>
        <v>128839707.77446567</v>
      </c>
      <c r="AI156" s="14"/>
      <c r="AJ156" s="14"/>
      <c r="AK156" s="14"/>
    </row>
    <row r="157" spans="1:37" ht="16.5" customHeight="1" outlineLevel="1" x14ac:dyDescent="0.25">
      <c r="A157" s="57"/>
      <c r="B157" s="88" t="s">
        <v>133</v>
      </c>
      <c r="C157" s="96" t="str">
        <f>+$C$47</f>
        <v>2. Fortalecimiento Organizacional</v>
      </c>
      <c r="D157" s="110">
        <f t="shared" ref="D157:AE157" si="26">+D148*(1+$E$307)</f>
        <v>0</v>
      </c>
      <c r="E157" s="111">
        <f t="shared" si="26"/>
        <v>62988535.073066019</v>
      </c>
      <c r="F157" s="110">
        <f t="shared" si="26"/>
        <v>0</v>
      </c>
      <c r="G157" s="111">
        <f t="shared" si="26"/>
        <v>0</v>
      </c>
      <c r="H157" s="110">
        <f t="shared" si="26"/>
        <v>0</v>
      </c>
      <c r="I157" s="111">
        <f t="shared" si="26"/>
        <v>0</v>
      </c>
      <c r="J157" s="110">
        <f t="shared" si="26"/>
        <v>0</v>
      </c>
      <c r="K157" s="111">
        <f t="shared" si="26"/>
        <v>0</v>
      </c>
      <c r="L157" s="110">
        <f t="shared" si="26"/>
        <v>0</v>
      </c>
      <c r="M157" s="111">
        <f t="shared" si="26"/>
        <v>0</v>
      </c>
      <c r="N157" s="110">
        <f t="shared" si="26"/>
        <v>0</v>
      </c>
      <c r="O157" s="111">
        <f t="shared" si="26"/>
        <v>0</v>
      </c>
      <c r="P157" s="110">
        <f t="shared" si="26"/>
        <v>0</v>
      </c>
      <c r="Q157" s="111">
        <f t="shared" si="26"/>
        <v>0</v>
      </c>
      <c r="R157" s="110">
        <f t="shared" si="26"/>
        <v>0</v>
      </c>
      <c r="S157" s="111">
        <f t="shared" si="26"/>
        <v>0</v>
      </c>
      <c r="T157" s="110">
        <f t="shared" si="26"/>
        <v>0</v>
      </c>
      <c r="U157" s="111">
        <f t="shared" si="26"/>
        <v>0</v>
      </c>
      <c r="V157" s="110">
        <f t="shared" si="26"/>
        <v>0</v>
      </c>
      <c r="W157" s="111">
        <f t="shared" si="26"/>
        <v>0</v>
      </c>
      <c r="X157" s="110">
        <f t="shared" si="26"/>
        <v>0</v>
      </c>
      <c r="Y157" s="111">
        <f t="shared" si="26"/>
        <v>0</v>
      </c>
      <c r="Z157" s="110">
        <f t="shared" si="26"/>
        <v>3182700</v>
      </c>
      <c r="AA157" s="111">
        <f t="shared" si="26"/>
        <v>0</v>
      </c>
      <c r="AB157" s="110">
        <f t="shared" si="26"/>
        <v>4243600</v>
      </c>
      <c r="AC157" s="111">
        <f t="shared" si="26"/>
        <v>0</v>
      </c>
      <c r="AD157" s="110">
        <f t="shared" si="26"/>
        <v>0</v>
      </c>
      <c r="AE157" s="111">
        <f t="shared" si="26"/>
        <v>0</v>
      </c>
      <c r="AF157" s="464">
        <f t="shared" si="24"/>
        <v>7426300</v>
      </c>
      <c r="AG157" s="465">
        <f t="shared" si="24"/>
        <v>62988535.073066019</v>
      </c>
      <c r="AH157" s="466">
        <f t="shared" si="25"/>
        <v>70414835.073066026</v>
      </c>
      <c r="AI157" s="14"/>
      <c r="AJ157" s="14"/>
      <c r="AK157" s="14"/>
    </row>
    <row r="158" spans="1:37" ht="16.5" customHeight="1" outlineLevel="1" x14ac:dyDescent="0.25">
      <c r="A158" s="57"/>
      <c r="B158" s="88" t="s">
        <v>140</v>
      </c>
      <c r="C158" s="96" t="str">
        <f>+$C$69</f>
        <v>3. Mejoramiento organizacional</v>
      </c>
      <c r="D158" s="110">
        <f t="shared" ref="D158:AE158" si="27">+D149*(1+$E$307)</f>
        <v>54986979.571800001</v>
      </c>
      <c r="E158" s="111">
        <f t="shared" si="27"/>
        <v>23289169.05906602</v>
      </c>
      <c r="F158" s="110">
        <f t="shared" si="27"/>
        <v>0</v>
      </c>
      <c r="G158" s="111">
        <f t="shared" si="27"/>
        <v>0</v>
      </c>
      <c r="H158" s="110">
        <f t="shared" si="27"/>
        <v>0</v>
      </c>
      <c r="I158" s="111">
        <f t="shared" si="27"/>
        <v>0</v>
      </c>
      <c r="J158" s="110">
        <f t="shared" si="27"/>
        <v>0</v>
      </c>
      <c r="K158" s="111">
        <f t="shared" si="27"/>
        <v>0</v>
      </c>
      <c r="L158" s="110">
        <f t="shared" si="27"/>
        <v>742630</v>
      </c>
      <c r="M158" s="111">
        <f t="shared" si="27"/>
        <v>0</v>
      </c>
      <c r="N158" s="110">
        <f t="shared" si="27"/>
        <v>2121800</v>
      </c>
      <c r="O158" s="111">
        <f t="shared" si="27"/>
        <v>0</v>
      </c>
      <c r="P158" s="110">
        <f t="shared" si="27"/>
        <v>0</v>
      </c>
      <c r="Q158" s="111">
        <f t="shared" si="27"/>
        <v>0</v>
      </c>
      <c r="R158" s="110">
        <f t="shared" si="27"/>
        <v>0</v>
      </c>
      <c r="S158" s="111">
        <f t="shared" si="27"/>
        <v>0</v>
      </c>
      <c r="T158" s="110">
        <f t="shared" si="27"/>
        <v>0</v>
      </c>
      <c r="U158" s="111">
        <f t="shared" si="27"/>
        <v>0</v>
      </c>
      <c r="V158" s="110">
        <f t="shared" si="27"/>
        <v>0</v>
      </c>
      <c r="W158" s="111">
        <f t="shared" si="27"/>
        <v>0</v>
      </c>
      <c r="X158" s="110">
        <f t="shared" si="27"/>
        <v>0</v>
      </c>
      <c r="Y158" s="111">
        <f t="shared" si="27"/>
        <v>0</v>
      </c>
      <c r="Z158" s="110">
        <f t="shared" si="27"/>
        <v>0</v>
      </c>
      <c r="AA158" s="111">
        <f t="shared" si="27"/>
        <v>0</v>
      </c>
      <c r="AB158" s="110">
        <f t="shared" si="27"/>
        <v>5304500</v>
      </c>
      <c r="AC158" s="111">
        <f t="shared" si="27"/>
        <v>0</v>
      </c>
      <c r="AD158" s="110">
        <f t="shared" si="27"/>
        <v>0</v>
      </c>
      <c r="AE158" s="111">
        <f t="shared" si="27"/>
        <v>0</v>
      </c>
      <c r="AF158" s="464">
        <f t="shared" si="24"/>
        <v>63155909.571800001</v>
      </c>
      <c r="AG158" s="465">
        <f t="shared" si="24"/>
        <v>23289169.05906602</v>
      </c>
      <c r="AH158" s="466">
        <f t="shared" si="25"/>
        <v>86445078.630866021</v>
      </c>
      <c r="AI158" s="14"/>
      <c r="AJ158" s="14"/>
      <c r="AK158" s="14"/>
    </row>
    <row r="159" spans="1:37" ht="16.5" hidden="1" customHeight="1" outlineLevel="1" x14ac:dyDescent="0.25">
      <c r="A159" s="57"/>
      <c r="B159" s="88" t="s">
        <v>147</v>
      </c>
      <c r="C159" s="96" t="e">
        <f>+$C$91</f>
        <v>#REF!</v>
      </c>
      <c r="D159" s="110">
        <f t="shared" ref="D159:AE159" si="28">+D150*(1+$E$307)</f>
        <v>0</v>
      </c>
      <c r="E159" s="111">
        <f t="shared" si="28"/>
        <v>0</v>
      </c>
      <c r="F159" s="110">
        <f t="shared" si="28"/>
        <v>0</v>
      </c>
      <c r="G159" s="111">
        <f t="shared" si="28"/>
        <v>0</v>
      </c>
      <c r="H159" s="110">
        <f t="shared" si="28"/>
        <v>0</v>
      </c>
      <c r="I159" s="111">
        <f t="shared" si="28"/>
        <v>0</v>
      </c>
      <c r="J159" s="110">
        <f t="shared" si="28"/>
        <v>0</v>
      </c>
      <c r="K159" s="111">
        <f t="shared" si="28"/>
        <v>0</v>
      </c>
      <c r="L159" s="110">
        <f t="shared" si="28"/>
        <v>0</v>
      </c>
      <c r="M159" s="111">
        <f t="shared" si="28"/>
        <v>0</v>
      </c>
      <c r="N159" s="110">
        <f t="shared" si="28"/>
        <v>0</v>
      </c>
      <c r="O159" s="111">
        <f t="shared" si="28"/>
        <v>0</v>
      </c>
      <c r="P159" s="110">
        <f t="shared" si="28"/>
        <v>0</v>
      </c>
      <c r="Q159" s="111">
        <f t="shared" si="28"/>
        <v>0</v>
      </c>
      <c r="R159" s="110">
        <f t="shared" si="28"/>
        <v>0</v>
      </c>
      <c r="S159" s="111">
        <f t="shared" si="28"/>
        <v>0</v>
      </c>
      <c r="T159" s="110">
        <f t="shared" si="28"/>
        <v>0</v>
      </c>
      <c r="U159" s="111">
        <f t="shared" si="28"/>
        <v>0</v>
      </c>
      <c r="V159" s="110">
        <f t="shared" si="28"/>
        <v>0</v>
      </c>
      <c r="W159" s="111">
        <f t="shared" si="28"/>
        <v>0</v>
      </c>
      <c r="X159" s="110">
        <f t="shared" si="28"/>
        <v>0</v>
      </c>
      <c r="Y159" s="111">
        <f t="shared" si="28"/>
        <v>0</v>
      </c>
      <c r="Z159" s="110">
        <f t="shared" si="28"/>
        <v>0</v>
      </c>
      <c r="AA159" s="111">
        <f t="shared" si="28"/>
        <v>0</v>
      </c>
      <c r="AB159" s="110">
        <f t="shared" si="28"/>
        <v>0</v>
      </c>
      <c r="AC159" s="111">
        <f t="shared" si="28"/>
        <v>0</v>
      </c>
      <c r="AD159" s="110">
        <f t="shared" si="28"/>
        <v>0</v>
      </c>
      <c r="AE159" s="111">
        <f t="shared" si="28"/>
        <v>0</v>
      </c>
      <c r="AF159" s="464">
        <f t="shared" si="24"/>
        <v>0</v>
      </c>
      <c r="AG159" s="465">
        <f t="shared" si="24"/>
        <v>0</v>
      </c>
      <c r="AH159" s="466">
        <f t="shared" si="25"/>
        <v>0</v>
      </c>
      <c r="AI159" s="14"/>
      <c r="AJ159" s="14"/>
      <c r="AK159" s="14"/>
    </row>
    <row r="160" spans="1:37" ht="16.5" hidden="1" customHeight="1" outlineLevel="1" x14ac:dyDescent="0.25">
      <c r="A160" s="57"/>
      <c r="B160" s="88" t="s">
        <v>154</v>
      </c>
      <c r="C160" s="96" t="e">
        <f>+$C$113</f>
        <v>#REF!</v>
      </c>
      <c r="D160" s="110">
        <f t="shared" ref="D160:AE160" si="29">+D151*(1+$E$307)</f>
        <v>0</v>
      </c>
      <c r="E160" s="111">
        <f t="shared" si="29"/>
        <v>0</v>
      </c>
      <c r="F160" s="110">
        <f t="shared" si="29"/>
        <v>0</v>
      </c>
      <c r="G160" s="111">
        <f t="shared" si="29"/>
        <v>0</v>
      </c>
      <c r="H160" s="110">
        <f t="shared" si="29"/>
        <v>0</v>
      </c>
      <c r="I160" s="111">
        <f t="shared" si="29"/>
        <v>0</v>
      </c>
      <c r="J160" s="110">
        <f t="shared" si="29"/>
        <v>0</v>
      </c>
      <c r="K160" s="111">
        <f t="shared" si="29"/>
        <v>0</v>
      </c>
      <c r="L160" s="110">
        <f t="shared" si="29"/>
        <v>0</v>
      </c>
      <c r="M160" s="111">
        <f t="shared" si="29"/>
        <v>0</v>
      </c>
      <c r="N160" s="110">
        <f t="shared" si="29"/>
        <v>0</v>
      </c>
      <c r="O160" s="111">
        <f t="shared" si="29"/>
        <v>0</v>
      </c>
      <c r="P160" s="110">
        <f t="shared" si="29"/>
        <v>0</v>
      </c>
      <c r="Q160" s="111">
        <f t="shared" si="29"/>
        <v>0</v>
      </c>
      <c r="R160" s="110">
        <f t="shared" si="29"/>
        <v>0</v>
      </c>
      <c r="S160" s="111">
        <f t="shared" si="29"/>
        <v>0</v>
      </c>
      <c r="T160" s="110">
        <f t="shared" si="29"/>
        <v>0</v>
      </c>
      <c r="U160" s="111">
        <f t="shared" si="29"/>
        <v>0</v>
      </c>
      <c r="V160" s="110">
        <f t="shared" si="29"/>
        <v>0</v>
      </c>
      <c r="W160" s="111">
        <f t="shared" si="29"/>
        <v>0</v>
      </c>
      <c r="X160" s="110">
        <f t="shared" si="29"/>
        <v>0</v>
      </c>
      <c r="Y160" s="111">
        <f t="shared" si="29"/>
        <v>0</v>
      </c>
      <c r="Z160" s="110">
        <f t="shared" si="29"/>
        <v>0</v>
      </c>
      <c r="AA160" s="111">
        <f t="shared" si="29"/>
        <v>0</v>
      </c>
      <c r="AB160" s="110">
        <f t="shared" si="29"/>
        <v>0</v>
      </c>
      <c r="AC160" s="111">
        <f t="shared" si="29"/>
        <v>0</v>
      </c>
      <c r="AD160" s="110">
        <f t="shared" si="29"/>
        <v>0</v>
      </c>
      <c r="AE160" s="111">
        <f t="shared" si="29"/>
        <v>0</v>
      </c>
      <c r="AF160" s="464">
        <f t="shared" si="24"/>
        <v>0</v>
      </c>
      <c r="AG160" s="465">
        <f t="shared" si="24"/>
        <v>0</v>
      </c>
      <c r="AH160" s="466">
        <f t="shared" si="25"/>
        <v>0</v>
      </c>
      <c r="AI160" s="14"/>
      <c r="AJ160" s="14"/>
      <c r="AK160" s="14"/>
    </row>
    <row r="161" spans="1:37" ht="2.25" customHeight="1" outlineLevel="1" x14ac:dyDescent="0.25">
      <c r="A161" s="57"/>
      <c r="B161" s="70"/>
      <c r="C161" s="71"/>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467"/>
      <c r="AG161" s="468"/>
      <c r="AH161" s="469">
        <f t="shared" si="25"/>
        <v>0</v>
      </c>
      <c r="AI161" s="14"/>
      <c r="AJ161" s="14"/>
      <c r="AK161" s="14"/>
    </row>
    <row r="162" spans="1:37" ht="16.5" customHeight="1" outlineLevel="1" x14ac:dyDescent="0.25">
      <c r="A162" s="57"/>
      <c r="B162" s="777" t="s">
        <v>163</v>
      </c>
      <c r="C162" s="759"/>
      <c r="D162" s="90">
        <f t="shared" ref="D162:AG162" si="30">SUM(D156:D160)</f>
        <v>54986979.571800001</v>
      </c>
      <c r="E162" s="91">
        <f t="shared" si="30"/>
        <v>210873811.9065977</v>
      </c>
      <c r="F162" s="90">
        <f t="shared" si="30"/>
        <v>0</v>
      </c>
      <c r="G162" s="91">
        <f t="shared" si="30"/>
        <v>0</v>
      </c>
      <c r="H162" s="90">
        <f t="shared" si="30"/>
        <v>0</v>
      </c>
      <c r="I162" s="91">
        <f t="shared" si="30"/>
        <v>0</v>
      </c>
      <c r="J162" s="90">
        <f t="shared" si="30"/>
        <v>0</v>
      </c>
      <c r="K162" s="91">
        <f t="shared" si="30"/>
        <v>0</v>
      </c>
      <c r="L162" s="90">
        <f t="shared" si="30"/>
        <v>742630</v>
      </c>
      <c r="M162" s="91">
        <f t="shared" si="30"/>
        <v>0</v>
      </c>
      <c r="N162" s="90">
        <f t="shared" si="30"/>
        <v>2121800</v>
      </c>
      <c r="O162" s="91">
        <f t="shared" si="30"/>
        <v>0</v>
      </c>
      <c r="P162" s="90">
        <f t="shared" si="30"/>
        <v>0</v>
      </c>
      <c r="Q162" s="91">
        <f t="shared" si="30"/>
        <v>0</v>
      </c>
      <c r="R162" s="90">
        <f t="shared" si="30"/>
        <v>0</v>
      </c>
      <c r="S162" s="91">
        <f t="shared" si="30"/>
        <v>0</v>
      </c>
      <c r="T162" s="90">
        <f t="shared" si="30"/>
        <v>0</v>
      </c>
      <c r="U162" s="91">
        <f t="shared" si="30"/>
        <v>0</v>
      </c>
      <c r="V162" s="90">
        <f t="shared" si="30"/>
        <v>0</v>
      </c>
      <c r="W162" s="91">
        <f t="shared" si="30"/>
        <v>0</v>
      </c>
      <c r="X162" s="90">
        <f t="shared" si="30"/>
        <v>0</v>
      </c>
      <c r="Y162" s="91">
        <f t="shared" si="30"/>
        <v>0</v>
      </c>
      <c r="Z162" s="90">
        <f t="shared" si="30"/>
        <v>3182700</v>
      </c>
      <c r="AA162" s="91">
        <f t="shared" si="30"/>
        <v>0</v>
      </c>
      <c r="AB162" s="90">
        <f t="shared" si="30"/>
        <v>13791700</v>
      </c>
      <c r="AC162" s="91">
        <f t="shared" si="30"/>
        <v>0</v>
      </c>
      <c r="AD162" s="90">
        <f t="shared" si="30"/>
        <v>0</v>
      </c>
      <c r="AE162" s="91">
        <f t="shared" si="30"/>
        <v>0</v>
      </c>
      <c r="AF162" s="470">
        <f t="shared" si="30"/>
        <v>74825809.571799994</v>
      </c>
      <c r="AG162" s="471">
        <f t="shared" si="30"/>
        <v>210873811.9065977</v>
      </c>
      <c r="AH162" s="472">
        <f t="shared" si="25"/>
        <v>285699621.47839773</v>
      </c>
      <c r="AI162" s="14"/>
      <c r="AJ162" s="14"/>
      <c r="AK162" s="14"/>
    </row>
    <row r="163" spans="1:37" ht="14.25" customHeight="1" x14ac:dyDescent="0.25">
      <c r="A163" s="57"/>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row>
    <row r="164" spans="1:37" ht="15.75" hidden="1" customHeight="1" x14ac:dyDescent="0.25">
      <c r="A164" s="57"/>
      <c r="B164" s="14"/>
      <c r="C164" s="14"/>
      <c r="D164" s="75" t="str">
        <f>+D165&amp;D166</f>
        <v>Contratación de PersonalR.INV</v>
      </c>
      <c r="E164" s="75" t="str">
        <f>+D165&amp;E166</f>
        <v>Contratación de PersonalR.AG</v>
      </c>
      <c r="F164" s="75" t="str">
        <f>+F165&amp;F166</f>
        <v>Compra de equipoR.INV</v>
      </c>
      <c r="G164" s="75" t="str">
        <f>+F165&amp;G166</f>
        <v>Compra de equipoR.AG</v>
      </c>
      <c r="H164" s="75" t="str">
        <f>+H165&amp;H166</f>
        <v>SegurosR.INV</v>
      </c>
      <c r="I164" s="76" t="str">
        <f>+H165&amp;I166</f>
        <v>SegurosR.AG</v>
      </c>
      <c r="J164" s="75" t="str">
        <f>+J165&amp;J166</f>
        <v>Servicios de mantenimientoR.INV</v>
      </c>
      <c r="K164" s="75" t="str">
        <f>+J165&amp;K166</f>
        <v>Servicios de mantenimientoR.AG</v>
      </c>
      <c r="L164" s="75" t="str">
        <f>+L165&amp;L166</f>
        <v>MaterialesR.INV</v>
      </c>
      <c r="M164" s="76" t="str">
        <f>+L165&amp;M166</f>
        <v>MaterialesR.AG</v>
      </c>
      <c r="N164" s="75" t="str">
        <f>+N165&amp;N166</f>
        <v>Impresos y publicacionesR.INV</v>
      </c>
      <c r="O164" s="75" t="str">
        <f>+N165&amp;O166</f>
        <v>Impresos y publicacionesR.AG</v>
      </c>
      <c r="P164" s="75" t="str">
        <f>+P165&amp;P166</f>
        <v>Libros y/o revistasR.INV</v>
      </c>
      <c r="Q164" s="75" t="str">
        <f>+P165&amp;Q166</f>
        <v>Libros y/o revistasR.AG</v>
      </c>
      <c r="R164" s="75" t="str">
        <f>+R165&amp;R166</f>
        <v>Comunicación y transporteR.INV</v>
      </c>
      <c r="S164" s="75" t="str">
        <f>+R165&amp;S166</f>
        <v>Comunicación y transporteR.AG</v>
      </c>
      <c r="T164" s="75" t="str">
        <f>+T165&amp;T166</f>
        <v>ArrendamientoR.INV</v>
      </c>
      <c r="U164" s="76" t="str">
        <f>+T165&amp;U166</f>
        <v>ArrendamientoR.AG</v>
      </c>
      <c r="V164" s="75" t="str">
        <f>+V165&amp;V166</f>
        <v>ImpuestosR.INV</v>
      </c>
      <c r="W164" s="76" t="str">
        <f>+V165&amp;W166</f>
        <v>ImpuestosR.AG</v>
      </c>
      <c r="X164" s="75" t="str">
        <f>+X165&amp;X166</f>
        <v>Servicios públicosR.INV</v>
      </c>
      <c r="Y164" s="75" t="str">
        <f>+X165&amp;Y166</f>
        <v>Servicios públicosR.AG</v>
      </c>
      <c r="Z164" s="75" t="str">
        <f>+Z165&amp;Z166</f>
        <v>ViáticosR.INV</v>
      </c>
      <c r="AA164" s="75" t="str">
        <f>+Z165&amp;AA166</f>
        <v>ViáticosR.AG</v>
      </c>
      <c r="AB164" s="75" t="str">
        <f>+AB165&amp;AB166</f>
        <v>CapacitaciónR.INV</v>
      </c>
      <c r="AC164" s="75" t="str">
        <f>+AB165&amp;AC166</f>
        <v>CapacitaciónR.AG</v>
      </c>
      <c r="AD164" s="75" t="str">
        <f>+AD165&amp;AD166</f>
        <v>Estudiantes (seguros)R.INV</v>
      </c>
      <c r="AE164" s="75" t="str">
        <f>+AD165&amp;AE166</f>
        <v>Estudiantes (seguros)R.AG</v>
      </c>
      <c r="AF164" s="14"/>
      <c r="AG164" s="14"/>
      <c r="AH164" s="14"/>
      <c r="AI164" s="14"/>
      <c r="AJ164" s="14"/>
      <c r="AK164" s="14"/>
    </row>
    <row r="165" spans="1:37" ht="32.25" customHeight="1" outlineLevel="1" x14ac:dyDescent="0.25">
      <c r="A165" s="57"/>
      <c r="B165" s="14"/>
      <c r="C165" s="106" t="s">
        <v>168</v>
      </c>
      <c r="D165" s="745" t="s">
        <v>109</v>
      </c>
      <c r="E165" s="746"/>
      <c r="F165" s="745" t="s">
        <v>110</v>
      </c>
      <c r="G165" s="746"/>
      <c r="H165" s="745" t="s">
        <v>111</v>
      </c>
      <c r="I165" s="746"/>
      <c r="J165" s="745" t="s">
        <v>112</v>
      </c>
      <c r="K165" s="746"/>
      <c r="L165" s="745" t="s">
        <v>113</v>
      </c>
      <c r="M165" s="746"/>
      <c r="N165" s="745" t="s">
        <v>114</v>
      </c>
      <c r="O165" s="746"/>
      <c r="P165" s="745" t="s">
        <v>115</v>
      </c>
      <c r="Q165" s="746"/>
      <c r="R165" s="745" t="s">
        <v>116</v>
      </c>
      <c r="S165" s="746"/>
      <c r="T165" s="745" t="s">
        <v>117</v>
      </c>
      <c r="U165" s="746"/>
      <c r="V165" s="745" t="s">
        <v>118</v>
      </c>
      <c r="W165" s="746"/>
      <c r="X165" s="745" t="s">
        <v>120</v>
      </c>
      <c r="Y165" s="746"/>
      <c r="Z165" s="745" t="s">
        <v>122</v>
      </c>
      <c r="AA165" s="746"/>
      <c r="AB165" s="745" t="s">
        <v>123</v>
      </c>
      <c r="AC165" s="746"/>
      <c r="AD165" s="745" t="s">
        <v>124</v>
      </c>
      <c r="AE165" s="750"/>
      <c r="AF165" s="120" t="s">
        <v>169</v>
      </c>
      <c r="AG165" s="121" t="s">
        <v>170</v>
      </c>
      <c r="AH165" s="122" t="s">
        <v>162</v>
      </c>
      <c r="AI165" s="14"/>
      <c r="AJ165" s="14"/>
      <c r="AK165" s="14"/>
    </row>
    <row r="166" spans="1:37" ht="16.5" customHeight="1" outlineLevel="1" x14ac:dyDescent="0.25">
      <c r="A166" s="57"/>
      <c r="B166" s="758"/>
      <c r="C166" s="759"/>
      <c r="D166" s="82" t="s">
        <v>126</v>
      </c>
      <c r="E166" s="83" t="s">
        <v>127</v>
      </c>
      <c r="F166" s="82" t="s">
        <v>126</v>
      </c>
      <c r="G166" s="83" t="s">
        <v>127</v>
      </c>
      <c r="H166" s="82" t="s">
        <v>126</v>
      </c>
      <c r="I166" s="83" t="s">
        <v>127</v>
      </c>
      <c r="J166" s="82" t="s">
        <v>126</v>
      </c>
      <c r="K166" s="83" t="s">
        <v>127</v>
      </c>
      <c r="L166" s="82" t="s">
        <v>126</v>
      </c>
      <c r="M166" s="83" t="s">
        <v>127</v>
      </c>
      <c r="N166" s="82" t="s">
        <v>126</v>
      </c>
      <c r="O166" s="83" t="s">
        <v>127</v>
      </c>
      <c r="P166" s="82" t="s">
        <v>126</v>
      </c>
      <c r="Q166" s="83" t="s">
        <v>127</v>
      </c>
      <c r="R166" s="82" t="s">
        <v>126</v>
      </c>
      <c r="S166" s="83" t="s">
        <v>127</v>
      </c>
      <c r="T166" s="82" t="s">
        <v>126</v>
      </c>
      <c r="U166" s="83" t="s">
        <v>127</v>
      </c>
      <c r="V166" s="82" t="s">
        <v>126</v>
      </c>
      <c r="W166" s="83" t="s">
        <v>127</v>
      </c>
      <c r="X166" s="82" t="s">
        <v>126</v>
      </c>
      <c r="Y166" s="83" t="s">
        <v>127</v>
      </c>
      <c r="Z166" s="82" t="s">
        <v>126</v>
      </c>
      <c r="AA166" s="83" t="s">
        <v>127</v>
      </c>
      <c r="AB166" s="82" t="s">
        <v>126</v>
      </c>
      <c r="AC166" s="83" t="s">
        <v>127</v>
      </c>
      <c r="AD166" s="82" t="s">
        <v>126</v>
      </c>
      <c r="AE166" s="83" t="s">
        <v>127</v>
      </c>
      <c r="AF166" s="123" t="s">
        <v>126</v>
      </c>
      <c r="AG166" s="124" t="s">
        <v>127</v>
      </c>
      <c r="AH166" s="125" t="s">
        <v>171</v>
      </c>
      <c r="AI166" s="14"/>
      <c r="AJ166" s="14"/>
      <c r="AK166" s="14"/>
    </row>
    <row r="167" spans="1:37" ht="16.5" customHeight="1" outlineLevel="1" x14ac:dyDescent="0.25">
      <c r="A167" s="57"/>
      <c r="B167" s="88" t="s">
        <v>130</v>
      </c>
      <c r="C167" s="89" t="str">
        <f>+$C$25</f>
        <v>1. Análisis de Empleos</v>
      </c>
      <c r="D167" s="90">
        <f t="shared" ref="D167:AE167" si="31">SUM(D168:D170)</f>
        <v>0</v>
      </c>
      <c r="E167" s="91">
        <f t="shared" si="31"/>
        <v>363006984.18333107</v>
      </c>
      <c r="F167" s="90">
        <f t="shared" si="31"/>
        <v>0</v>
      </c>
      <c r="G167" s="91">
        <f t="shared" si="31"/>
        <v>0</v>
      </c>
      <c r="H167" s="90">
        <f t="shared" si="31"/>
        <v>0</v>
      </c>
      <c r="I167" s="91">
        <f t="shared" si="31"/>
        <v>0</v>
      </c>
      <c r="J167" s="90">
        <f t="shared" si="31"/>
        <v>0</v>
      </c>
      <c r="K167" s="91">
        <f t="shared" si="31"/>
        <v>0</v>
      </c>
      <c r="L167" s="90">
        <f t="shared" si="31"/>
        <v>0</v>
      </c>
      <c r="M167" s="91">
        <f t="shared" si="31"/>
        <v>0</v>
      </c>
      <c r="N167" s="90">
        <f t="shared" si="31"/>
        <v>0</v>
      </c>
      <c r="O167" s="91">
        <f t="shared" si="31"/>
        <v>0</v>
      </c>
      <c r="P167" s="90">
        <f t="shared" si="31"/>
        <v>0</v>
      </c>
      <c r="Q167" s="91">
        <f t="shared" si="31"/>
        <v>0</v>
      </c>
      <c r="R167" s="90">
        <f t="shared" si="31"/>
        <v>0</v>
      </c>
      <c r="S167" s="91">
        <f t="shared" si="31"/>
        <v>0</v>
      </c>
      <c r="T167" s="90">
        <f t="shared" si="31"/>
        <v>0</v>
      </c>
      <c r="U167" s="91">
        <f t="shared" si="31"/>
        <v>0</v>
      </c>
      <c r="V167" s="90">
        <f t="shared" si="31"/>
        <v>0</v>
      </c>
      <c r="W167" s="91">
        <f t="shared" si="31"/>
        <v>0</v>
      </c>
      <c r="X167" s="90">
        <f t="shared" si="31"/>
        <v>0</v>
      </c>
      <c r="Y167" s="91">
        <f t="shared" si="31"/>
        <v>0</v>
      </c>
      <c r="Z167" s="90">
        <f t="shared" si="31"/>
        <v>0</v>
      </c>
      <c r="AA167" s="91">
        <f t="shared" si="31"/>
        <v>0</v>
      </c>
      <c r="AB167" s="90">
        <f t="shared" si="31"/>
        <v>12363600</v>
      </c>
      <c r="AC167" s="91">
        <f t="shared" si="31"/>
        <v>0</v>
      </c>
      <c r="AD167" s="90">
        <f t="shared" si="31"/>
        <v>0</v>
      </c>
      <c r="AE167" s="91">
        <f t="shared" si="31"/>
        <v>0</v>
      </c>
      <c r="AF167" s="470">
        <f t="shared" ref="AF167:AG170" si="32">SUMIF($D$166:$AE$166,AF$166,$D167:$AE167)</f>
        <v>12363600</v>
      </c>
      <c r="AG167" s="471">
        <f t="shared" si="32"/>
        <v>363006984.18333107</v>
      </c>
      <c r="AH167" s="472">
        <f>+AF167+AG167</f>
        <v>375370584.18333107</v>
      </c>
      <c r="AI167" s="14"/>
      <c r="AJ167" s="14"/>
      <c r="AK167" s="14"/>
    </row>
    <row r="168" spans="1:37" ht="16.5" customHeight="1" outlineLevel="1" x14ac:dyDescent="0.25">
      <c r="A168" s="57"/>
      <c r="B168" s="126"/>
      <c r="C168" s="127" t="s">
        <v>97</v>
      </c>
      <c r="D168" s="110">
        <f t="shared" ref="D168:AE168" si="33">+INDEX($D$23:$AK$133,MATCH($C$167,$C$23:$C$133,0),MATCH(D$164,$D$22:$AK$22,0))</f>
        <v>0</v>
      </c>
      <c r="E168" s="110">
        <f t="shared" si="33"/>
        <v>117443781.4821997</v>
      </c>
      <c r="F168" s="110">
        <f t="shared" si="33"/>
        <v>0</v>
      </c>
      <c r="G168" s="110">
        <f t="shared" si="33"/>
        <v>0</v>
      </c>
      <c r="H168" s="110">
        <f t="shared" si="33"/>
        <v>0</v>
      </c>
      <c r="I168" s="110">
        <f t="shared" si="33"/>
        <v>0</v>
      </c>
      <c r="J168" s="110">
        <f t="shared" si="33"/>
        <v>0</v>
      </c>
      <c r="K168" s="110">
        <f t="shared" si="33"/>
        <v>0</v>
      </c>
      <c r="L168" s="110">
        <f t="shared" si="33"/>
        <v>0</v>
      </c>
      <c r="M168" s="110">
        <f t="shared" si="33"/>
        <v>0</v>
      </c>
      <c r="N168" s="110">
        <f t="shared" si="33"/>
        <v>0</v>
      </c>
      <c r="O168" s="110">
        <f t="shared" si="33"/>
        <v>0</v>
      </c>
      <c r="P168" s="110">
        <f t="shared" si="33"/>
        <v>0</v>
      </c>
      <c r="Q168" s="110">
        <f t="shared" si="33"/>
        <v>0</v>
      </c>
      <c r="R168" s="110">
        <f t="shared" si="33"/>
        <v>0</v>
      </c>
      <c r="S168" s="110">
        <f t="shared" si="33"/>
        <v>0</v>
      </c>
      <c r="T168" s="110">
        <f t="shared" si="33"/>
        <v>0</v>
      </c>
      <c r="U168" s="110">
        <f t="shared" si="33"/>
        <v>0</v>
      </c>
      <c r="V168" s="110">
        <f t="shared" si="33"/>
        <v>0</v>
      </c>
      <c r="W168" s="110">
        <f t="shared" si="33"/>
        <v>0</v>
      </c>
      <c r="X168" s="110">
        <f t="shared" si="33"/>
        <v>0</v>
      </c>
      <c r="Y168" s="110">
        <f t="shared" si="33"/>
        <v>0</v>
      </c>
      <c r="Z168" s="110">
        <f t="shared" si="33"/>
        <v>0</v>
      </c>
      <c r="AA168" s="110">
        <f t="shared" si="33"/>
        <v>0</v>
      </c>
      <c r="AB168" s="110">
        <f t="shared" si="33"/>
        <v>4000000</v>
      </c>
      <c r="AC168" s="110">
        <f t="shared" si="33"/>
        <v>0</v>
      </c>
      <c r="AD168" s="110">
        <f t="shared" si="33"/>
        <v>0</v>
      </c>
      <c r="AE168" s="110">
        <f t="shared" si="33"/>
        <v>0</v>
      </c>
      <c r="AF168" s="464">
        <f t="shared" si="32"/>
        <v>4000000</v>
      </c>
      <c r="AG168" s="465">
        <f t="shared" si="32"/>
        <v>117443781.4821997</v>
      </c>
      <c r="AH168" s="466">
        <f>+AF168+AG168</f>
        <v>121443781.4821997</v>
      </c>
      <c r="AI168" s="14"/>
      <c r="AJ168" s="14"/>
      <c r="AK168" s="14"/>
    </row>
    <row r="169" spans="1:37" ht="16.5" customHeight="1" outlineLevel="1" x14ac:dyDescent="0.25">
      <c r="A169" s="57"/>
      <c r="B169" s="126"/>
      <c r="C169" s="127" t="s">
        <v>164</v>
      </c>
      <c r="D169" s="110">
        <f t="shared" ref="D169:AE169" si="34">+D168*(1+$E$307)</f>
        <v>0</v>
      </c>
      <c r="E169" s="110">
        <f t="shared" si="34"/>
        <v>120967094.92666569</v>
      </c>
      <c r="F169" s="110">
        <f t="shared" si="34"/>
        <v>0</v>
      </c>
      <c r="G169" s="110">
        <f t="shared" si="34"/>
        <v>0</v>
      </c>
      <c r="H169" s="110">
        <f t="shared" si="34"/>
        <v>0</v>
      </c>
      <c r="I169" s="110">
        <f t="shared" si="34"/>
        <v>0</v>
      </c>
      <c r="J169" s="110">
        <f t="shared" si="34"/>
        <v>0</v>
      </c>
      <c r="K169" s="110">
        <f t="shared" si="34"/>
        <v>0</v>
      </c>
      <c r="L169" s="110">
        <f t="shared" si="34"/>
        <v>0</v>
      </c>
      <c r="M169" s="110">
        <f t="shared" si="34"/>
        <v>0</v>
      </c>
      <c r="N169" s="110">
        <f t="shared" si="34"/>
        <v>0</v>
      </c>
      <c r="O169" s="110">
        <f t="shared" si="34"/>
        <v>0</v>
      </c>
      <c r="P169" s="110">
        <f t="shared" si="34"/>
        <v>0</v>
      </c>
      <c r="Q169" s="110">
        <f t="shared" si="34"/>
        <v>0</v>
      </c>
      <c r="R169" s="110">
        <f t="shared" si="34"/>
        <v>0</v>
      </c>
      <c r="S169" s="110">
        <f t="shared" si="34"/>
        <v>0</v>
      </c>
      <c r="T169" s="110">
        <f t="shared" si="34"/>
        <v>0</v>
      </c>
      <c r="U169" s="110">
        <f t="shared" si="34"/>
        <v>0</v>
      </c>
      <c r="V169" s="110">
        <f t="shared" si="34"/>
        <v>0</v>
      </c>
      <c r="W169" s="110">
        <f t="shared" si="34"/>
        <v>0</v>
      </c>
      <c r="X169" s="110">
        <f t="shared" si="34"/>
        <v>0</v>
      </c>
      <c r="Y169" s="110">
        <f t="shared" si="34"/>
        <v>0</v>
      </c>
      <c r="Z169" s="110">
        <f t="shared" si="34"/>
        <v>0</v>
      </c>
      <c r="AA169" s="110">
        <f t="shared" si="34"/>
        <v>0</v>
      </c>
      <c r="AB169" s="110">
        <f t="shared" si="34"/>
        <v>4120000</v>
      </c>
      <c r="AC169" s="110">
        <f t="shared" si="34"/>
        <v>0</v>
      </c>
      <c r="AD169" s="110">
        <f t="shared" si="34"/>
        <v>0</v>
      </c>
      <c r="AE169" s="110">
        <f t="shared" si="34"/>
        <v>0</v>
      </c>
      <c r="AF169" s="464">
        <f t="shared" si="32"/>
        <v>4120000</v>
      </c>
      <c r="AG169" s="465">
        <f t="shared" si="32"/>
        <v>120967094.92666569</v>
      </c>
      <c r="AH169" s="466">
        <f>+AF169+AG169</f>
        <v>125087094.92666569</v>
      </c>
      <c r="AI169" s="14"/>
      <c r="AJ169" s="14"/>
      <c r="AK169" s="14"/>
    </row>
    <row r="170" spans="1:37" ht="16.5" customHeight="1" outlineLevel="1" x14ac:dyDescent="0.25">
      <c r="A170" s="57"/>
      <c r="B170" s="126"/>
      <c r="C170" s="127" t="s">
        <v>166</v>
      </c>
      <c r="D170" s="110">
        <f t="shared" ref="D170:AE170" si="35">+D169*(1+$E$307)</f>
        <v>0</v>
      </c>
      <c r="E170" s="110">
        <f t="shared" si="35"/>
        <v>124596107.77446567</v>
      </c>
      <c r="F170" s="110">
        <f t="shared" si="35"/>
        <v>0</v>
      </c>
      <c r="G170" s="110">
        <f t="shared" si="35"/>
        <v>0</v>
      </c>
      <c r="H170" s="110">
        <f t="shared" si="35"/>
        <v>0</v>
      </c>
      <c r="I170" s="110">
        <f t="shared" si="35"/>
        <v>0</v>
      </c>
      <c r="J170" s="110">
        <f t="shared" si="35"/>
        <v>0</v>
      </c>
      <c r="K170" s="110">
        <f t="shared" si="35"/>
        <v>0</v>
      </c>
      <c r="L170" s="110">
        <f t="shared" si="35"/>
        <v>0</v>
      </c>
      <c r="M170" s="110">
        <f t="shared" si="35"/>
        <v>0</v>
      </c>
      <c r="N170" s="110">
        <f t="shared" si="35"/>
        <v>0</v>
      </c>
      <c r="O170" s="110">
        <f t="shared" si="35"/>
        <v>0</v>
      </c>
      <c r="P170" s="110">
        <f t="shared" si="35"/>
        <v>0</v>
      </c>
      <c r="Q170" s="110">
        <f t="shared" si="35"/>
        <v>0</v>
      </c>
      <c r="R170" s="110">
        <f t="shared" si="35"/>
        <v>0</v>
      </c>
      <c r="S170" s="110">
        <f t="shared" si="35"/>
        <v>0</v>
      </c>
      <c r="T170" s="110">
        <f t="shared" si="35"/>
        <v>0</v>
      </c>
      <c r="U170" s="110">
        <f t="shared" si="35"/>
        <v>0</v>
      </c>
      <c r="V170" s="110">
        <f t="shared" si="35"/>
        <v>0</v>
      </c>
      <c r="W170" s="110">
        <f t="shared" si="35"/>
        <v>0</v>
      </c>
      <c r="X170" s="110">
        <f t="shared" si="35"/>
        <v>0</v>
      </c>
      <c r="Y170" s="110">
        <f t="shared" si="35"/>
        <v>0</v>
      </c>
      <c r="Z170" s="110">
        <f t="shared" si="35"/>
        <v>0</v>
      </c>
      <c r="AA170" s="110">
        <f t="shared" si="35"/>
        <v>0</v>
      </c>
      <c r="AB170" s="110">
        <f t="shared" si="35"/>
        <v>4243600</v>
      </c>
      <c r="AC170" s="110">
        <f t="shared" si="35"/>
        <v>0</v>
      </c>
      <c r="AD170" s="110">
        <f t="shared" si="35"/>
        <v>0</v>
      </c>
      <c r="AE170" s="110">
        <f t="shared" si="35"/>
        <v>0</v>
      </c>
      <c r="AF170" s="464">
        <f t="shared" si="32"/>
        <v>4243600</v>
      </c>
      <c r="AG170" s="465">
        <f t="shared" si="32"/>
        <v>124596107.77446567</v>
      </c>
      <c r="AH170" s="466">
        <f>+AF170+AG170</f>
        <v>128839707.77446567</v>
      </c>
      <c r="AI170" s="14"/>
      <c r="AJ170" s="14"/>
      <c r="AK170" s="14"/>
    </row>
    <row r="171" spans="1:37" ht="9" customHeight="1" outlineLevel="1" x14ac:dyDescent="0.25">
      <c r="A171" s="57"/>
      <c r="B171" s="14"/>
      <c r="C171" s="14"/>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3"/>
      <c r="AG171" s="473"/>
      <c r="AH171" s="473"/>
      <c r="AI171" s="14"/>
      <c r="AJ171" s="14"/>
      <c r="AK171" s="14"/>
    </row>
    <row r="172" spans="1:37" ht="16.5" customHeight="1" outlineLevel="1" x14ac:dyDescent="0.25">
      <c r="A172" s="57"/>
      <c r="B172" s="88" t="s">
        <v>133</v>
      </c>
      <c r="C172" s="89" t="str">
        <f>+$C$47</f>
        <v>2. Fortalecimiento Organizacional</v>
      </c>
      <c r="D172" s="90">
        <f t="shared" ref="D172:AE172" si="36">SUM(D173:D175)</f>
        <v>0</v>
      </c>
      <c r="E172" s="91">
        <f t="shared" si="36"/>
        <v>183515188.10193208</v>
      </c>
      <c r="F172" s="90">
        <f t="shared" si="36"/>
        <v>0</v>
      </c>
      <c r="G172" s="91">
        <f t="shared" si="36"/>
        <v>0</v>
      </c>
      <c r="H172" s="90">
        <f t="shared" si="36"/>
        <v>0</v>
      </c>
      <c r="I172" s="91">
        <f t="shared" si="36"/>
        <v>0</v>
      </c>
      <c r="J172" s="90">
        <f t="shared" si="36"/>
        <v>0</v>
      </c>
      <c r="K172" s="91">
        <f t="shared" si="36"/>
        <v>0</v>
      </c>
      <c r="L172" s="90">
        <f t="shared" si="36"/>
        <v>0</v>
      </c>
      <c r="M172" s="91">
        <f t="shared" si="36"/>
        <v>0</v>
      </c>
      <c r="N172" s="90">
        <f t="shared" si="36"/>
        <v>0</v>
      </c>
      <c r="O172" s="91">
        <f t="shared" si="36"/>
        <v>0</v>
      </c>
      <c r="P172" s="90">
        <f t="shared" si="36"/>
        <v>0</v>
      </c>
      <c r="Q172" s="91">
        <f t="shared" si="36"/>
        <v>0</v>
      </c>
      <c r="R172" s="90">
        <f t="shared" si="36"/>
        <v>0</v>
      </c>
      <c r="S172" s="91">
        <f t="shared" si="36"/>
        <v>0</v>
      </c>
      <c r="T172" s="90">
        <f t="shared" si="36"/>
        <v>0</v>
      </c>
      <c r="U172" s="91">
        <f t="shared" si="36"/>
        <v>0</v>
      </c>
      <c r="V172" s="90">
        <f t="shared" si="36"/>
        <v>0</v>
      </c>
      <c r="W172" s="91">
        <f t="shared" si="36"/>
        <v>0</v>
      </c>
      <c r="X172" s="90">
        <f t="shared" si="36"/>
        <v>0</v>
      </c>
      <c r="Y172" s="91">
        <f t="shared" si="36"/>
        <v>0</v>
      </c>
      <c r="Z172" s="90">
        <f t="shared" si="36"/>
        <v>9272700</v>
      </c>
      <c r="AA172" s="91">
        <f t="shared" si="36"/>
        <v>0</v>
      </c>
      <c r="AB172" s="90">
        <f t="shared" si="36"/>
        <v>12363600</v>
      </c>
      <c r="AC172" s="91">
        <f t="shared" si="36"/>
        <v>0</v>
      </c>
      <c r="AD172" s="90">
        <f t="shared" si="36"/>
        <v>0</v>
      </c>
      <c r="AE172" s="91">
        <f t="shared" si="36"/>
        <v>0</v>
      </c>
      <c r="AF172" s="470">
        <f t="shared" ref="AF172:AG175" si="37">SUMIF($D$166:$AE$166,AF$166,$D172:$AE172)</f>
        <v>21636300</v>
      </c>
      <c r="AG172" s="471">
        <f t="shared" si="37"/>
        <v>183515188.10193208</v>
      </c>
      <c r="AH172" s="472">
        <f>+AF172+AG172</f>
        <v>205151488.10193208</v>
      </c>
      <c r="AI172" s="14"/>
      <c r="AJ172" s="14"/>
      <c r="AK172" s="14"/>
    </row>
    <row r="173" spans="1:37" ht="16.5" customHeight="1" outlineLevel="1" x14ac:dyDescent="0.25">
      <c r="A173" s="57"/>
      <c r="B173" s="126"/>
      <c r="C173" s="127" t="s">
        <v>97</v>
      </c>
      <c r="D173" s="110">
        <f t="shared" ref="D173:AE173" si="38">+INDEX($D$23:$AK$133,MATCH($C$172,$C$23:$C$133,0),MATCH(D$164,$D$22:$AK$22,0))</f>
        <v>0</v>
      </c>
      <c r="E173" s="110">
        <f t="shared" si="38"/>
        <v>59372735.482200034</v>
      </c>
      <c r="F173" s="110">
        <f t="shared" si="38"/>
        <v>0</v>
      </c>
      <c r="G173" s="110">
        <f t="shared" si="38"/>
        <v>0</v>
      </c>
      <c r="H173" s="110">
        <f t="shared" si="38"/>
        <v>0</v>
      </c>
      <c r="I173" s="110">
        <f t="shared" si="38"/>
        <v>0</v>
      </c>
      <c r="J173" s="110">
        <f t="shared" si="38"/>
        <v>0</v>
      </c>
      <c r="K173" s="110">
        <f t="shared" si="38"/>
        <v>0</v>
      </c>
      <c r="L173" s="110">
        <f t="shared" si="38"/>
        <v>0</v>
      </c>
      <c r="M173" s="110">
        <f t="shared" si="38"/>
        <v>0</v>
      </c>
      <c r="N173" s="110">
        <f t="shared" si="38"/>
        <v>0</v>
      </c>
      <c r="O173" s="110">
        <f t="shared" si="38"/>
        <v>0</v>
      </c>
      <c r="P173" s="110">
        <f t="shared" si="38"/>
        <v>0</v>
      </c>
      <c r="Q173" s="110">
        <f t="shared" si="38"/>
        <v>0</v>
      </c>
      <c r="R173" s="110">
        <f t="shared" si="38"/>
        <v>0</v>
      </c>
      <c r="S173" s="110">
        <f t="shared" si="38"/>
        <v>0</v>
      </c>
      <c r="T173" s="110">
        <f t="shared" si="38"/>
        <v>0</v>
      </c>
      <c r="U173" s="110">
        <f t="shared" si="38"/>
        <v>0</v>
      </c>
      <c r="V173" s="110">
        <f t="shared" si="38"/>
        <v>0</v>
      </c>
      <c r="W173" s="110">
        <f t="shared" si="38"/>
        <v>0</v>
      </c>
      <c r="X173" s="110">
        <f t="shared" si="38"/>
        <v>0</v>
      </c>
      <c r="Y173" s="110">
        <f t="shared" si="38"/>
        <v>0</v>
      </c>
      <c r="Z173" s="110">
        <f t="shared" si="38"/>
        <v>3000000</v>
      </c>
      <c r="AA173" s="110">
        <f t="shared" si="38"/>
        <v>0</v>
      </c>
      <c r="AB173" s="110">
        <f t="shared" si="38"/>
        <v>4000000</v>
      </c>
      <c r="AC173" s="110">
        <f t="shared" si="38"/>
        <v>0</v>
      </c>
      <c r="AD173" s="110">
        <f t="shared" si="38"/>
        <v>0</v>
      </c>
      <c r="AE173" s="110">
        <f t="shared" si="38"/>
        <v>0</v>
      </c>
      <c r="AF173" s="464">
        <f t="shared" si="37"/>
        <v>7000000</v>
      </c>
      <c r="AG173" s="465">
        <f t="shared" si="37"/>
        <v>59372735.482200034</v>
      </c>
      <c r="AH173" s="466">
        <f>+AF173+AG173</f>
        <v>66372735.482200034</v>
      </c>
      <c r="AI173" s="14"/>
      <c r="AJ173" s="14"/>
      <c r="AK173" s="14"/>
    </row>
    <row r="174" spans="1:37" ht="16.5" customHeight="1" outlineLevel="1" x14ac:dyDescent="0.25">
      <c r="A174" s="57"/>
      <c r="B174" s="126"/>
      <c r="C174" s="127" t="s">
        <v>164</v>
      </c>
      <c r="D174" s="110">
        <f t="shared" ref="D174:AE174" si="39">+D173*(1+$E$307)</f>
        <v>0</v>
      </c>
      <c r="E174" s="110">
        <f t="shared" si="39"/>
        <v>61153917.546666034</v>
      </c>
      <c r="F174" s="110">
        <f t="shared" si="39"/>
        <v>0</v>
      </c>
      <c r="G174" s="110">
        <f t="shared" si="39"/>
        <v>0</v>
      </c>
      <c r="H174" s="110">
        <f t="shared" si="39"/>
        <v>0</v>
      </c>
      <c r="I174" s="110">
        <f t="shared" si="39"/>
        <v>0</v>
      </c>
      <c r="J174" s="110">
        <f t="shared" si="39"/>
        <v>0</v>
      </c>
      <c r="K174" s="110">
        <f t="shared" si="39"/>
        <v>0</v>
      </c>
      <c r="L174" s="110">
        <f t="shared" si="39"/>
        <v>0</v>
      </c>
      <c r="M174" s="110">
        <f t="shared" si="39"/>
        <v>0</v>
      </c>
      <c r="N174" s="110">
        <f t="shared" si="39"/>
        <v>0</v>
      </c>
      <c r="O174" s="110">
        <f t="shared" si="39"/>
        <v>0</v>
      </c>
      <c r="P174" s="110">
        <f t="shared" si="39"/>
        <v>0</v>
      </c>
      <c r="Q174" s="110">
        <f t="shared" si="39"/>
        <v>0</v>
      </c>
      <c r="R174" s="110">
        <f t="shared" si="39"/>
        <v>0</v>
      </c>
      <c r="S174" s="110">
        <f t="shared" si="39"/>
        <v>0</v>
      </c>
      <c r="T174" s="110">
        <f t="shared" si="39"/>
        <v>0</v>
      </c>
      <c r="U174" s="110">
        <f t="shared" si="39"/>
        <v>0</v>
      </c>
      <c r="V174" s="110">
        <f t="shared" si="39"/>
        <v>0</v>
      </c>
      <c r="W174" s="110">
        <f t="shared" si="39"/>
        <v>0</v>
      </c>
      <c r="X174" s="110">
        <f t="shared" si="39"/>
        <v>0</v>
      </c>
      <c r="Y174" s="110">
        <f t="shared" si="39"/>
        <v>0</v>
      </c>
      <c r="Z174" s="110">
        <f t="shared" si="39"/>
        <v>3090000</v>
      </c>
      <c r="AA174" s="110">
        <f t="shared" si="39"/>
        <v>0</v>
      </c>
      <c r="AB174" s="110">
        <f t="shared" si="39"/>
        <v>4120000</v>
      </c>
      <c r="AC174" s="110">
        <f t="shared" si="39"/>
        <v>0</v>
      </c>
      <c r="AD174" s="110">
        <f t="shared" si="39"/>
        <v>0</v>
      </c>
      <c r="AE174" s="110">
        <f t="shared" si="39"/>
        <v>0</v>
      </c>
      <c r="AF174" s="464">
        <f t="shared" si="37"/>
        <v>7210000</v>
      </c>
      <c r="AG174" s="465">
        <f t="shared" si="37"/>
        <v>61153917.546666034</v>
      </c>
      <c r="AH174" s="466">
        <f>+AF174+AG174</f>
        <v>68363917.546666026</v>
      </c>
      <c r="AI174" s="14"/>
      <c r="AJ174" s="14"/>
      <c r="AK174" s="14"/>
    </row>
    <row r="175" spans="1:37" ht="16.5" customHeight="1" outlineLevel="1" x14ac:dyDescent="0.25">
      <c r="A175" s="57"/>
      <c r="B175" s="126"/>
      <c r="C175" s="127" t="s">
        <v>166</v>
      </c>
      <c r="D175" s="110">
        <f t="shared" ref="D175:AE175" si="40">+D174*(1+$E$307)</f>
        <v>0</v>
      </c>
      <c r="E175" s="110">
        <f t="shared" si="40"/>
        <v>62988535.073066019</v>
      </c>
      <c r="F175" s="110">
        <f t="shared" si="40"/>
        <v>0</v>
      </c>
      <c r="G175" s="110">
        <f t="shared" si="40"/>
        <v>0</v>
      </c>
      <c r="H175" s="110">
        <f t="shared" si="40"/>
        <v>0</v>
      </c>
      <c r="I175" s="110">
        <f t="shared" si="40"/>
        <v>0</v>
      </c>
      <c r="J175" s="110">
        <f t="shared" si="40"/>
        <v>0</v>
      </c>
      <c r="K175" s="110">
        <f t="shared" si="40"/>
        <v>0</v>
      </c>
      <c r="L175" s="110">
        <f t="shared" si="40"/>
        <v>0</v>
      </c>
      <c r="M175" s="110">
        <f t="shared" si="40"/>
        <v>0</v>
      </c>
      <c r="N175" s="110">
        <f t="shared" si="40"/>
        <v>0</v>
      </c>
      <c r="O175" s="110">
        <f t="shared" si="40"/>
        <v>0</v>
      </c>
      <c r="P175" s="110">
        <f t="shared" si="40"/>
        <v>0</v>
      </c>
      <c r="Q175" s="110">
        <f t="shared" si="40"/>
        <v>0</v>
      </c>
      <c r="R175" s="110">
        <f t="shared" si="40"/>
        <v>0</v>
      </c>
      <c r="S175" s="110">
        <f t="shared" si="40"/>
        <v>0</v>
      </c>
      <c r="T175" s="110">
        <f t="shared" si="40"/>
        <v>0</v>
      </c>
      <c r="U175" s="110">
        <f t="shared" si="40"/>
        <v>0</v>
      </c>
      <c r="V175" s="110">
        <f t="shared" si="40"/>
        <v>0</v>
      </c>
      <c r="W175" s="110">
        <f t="shared" si="40"/>
        <v>0</v>
      </c>
      <c r="X175" s="110">
        <f t="shared" si="40"/>
        <v>0</v>
      </c>
      <c r="Y175" s="110">
        <f t="shared" si="40"/>
        <v>0</v>
      </c>
      <c r="Z175" s="110">
        <f t="shared" si="40"/>
        <v>3182700</v>
      </c>
      <c r="AA175" s="110">
        <f t="shared" si="40"/>
        <v>0</v>
      </c>
      <c r="AB175" s="110">
        <f t="shared" si="40"/>
        <v>4243600</v>
      </c>
      <c r="AC175" s="110">
        <f t="shared" si="40"/>
        <v>0</v>
      </c>
      <c r="AD175" s="110">
        <f t="shared" si="40"/>
        <v>0</v>
      </c>
      <c r="AE175" s="110">
        <f t="shared" si="40"/>
        <v>0</v>
      </c>
      <c r="AF175" s="464">
        <f t="shared" si="37"/>
        <v>7426300</v>
      </c>
      <c r="AG175" s="465">
        <f t="shared" si="37"/>
        <v>62988535.073066019</v>
      </c>
      <c r="AH175" s="466">
        <f>+AF175+AG175</f>
        <v>70414835.073066026</v>
      </c>
      <c r="AI175" s="14"/>
      <c r="AJ175" s="14"/>
      <c r="AK175" s="14"/>
    </row>
    <row r="176" spans="1:37" ht="2.25" customHeight="1" outlineLevel="1" x14ac:dyDescent="0.25">
      <c r="A176" s="57"/>
      <c r="B176" s="14"/>
      <c r="C176" s="14"/>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3"/>
      <c r="AG176" s="473"/>
      <c r="AH176" s="473"/>
      <c r="AI176" s="14"/>
      <c r="AJ176" s="14"/>
      <c r="AK176" s="14"/>
    </row>
    <row r="177" spans="1:37" ht="16.5" customHeight="1" outlineLevel="1" x14ac:dyDescent="0.25">
      <c r="A177" s="57"/>
      <c r="B177" s="88" t="s">
        <v>140</v>
      </c>
      <c r="C177" s="89" t="str">
        <f>+$C$69</f>
        <v>3. Mejoramiento organizacional</v>
      </c>
      <c r="D177" s="90">
        <f t="shared" ref="D177:AE177" si="41">SUM(D178:D180)</f>
        <v>160202898.6318</v>
      </c>
      <c r="E177" s="91">
        <f t="shared" si="41"/>
        <v>67852288.287932098</v>
      </c>
      <c r="F177" s="90">
        <f t="shared" si="41"/>
        <v>0</v>
      </c>
      <c r="G177" s="91">
        <f t="shared" si="41"/>
        <v>0</v>
      </c>
      <c r="H177" s="90">
        <f t="shared" si="41"/>
        <v>0</v>
      </c>
      <c r="I177" s="91">
        <f t="shared" si="41"/>
        <v>0</v>
      </c>
      <c r="J177" s="90">
        <f t="shared" si="41"/>
        <v>0</v>
      </c>
      <c r="K177" s="91">
        <f t="shared" si="41"/>
        <v>0</v>
      </c>
      <c r="L177" s="90">
        <f t="shared" si="41"/>
        <v>2163630</v>
      </c>
      <c r="M177" s="91">
        <f t="shared" si="41"/>
        <v>0</v>
      </c>
      <c r="N177" s="90">
        <f t="shared" si="41"/>
        <v>6181800</v>
      </c>
      <c r="O177" s="91">
        <f t="shared" si="41"/>
        <v>0</v>
      </c>
      <c r="P177" s="90">
        <f t="shared" si="41"/>
        <v>0</v>
      </c>
      <c r="Q177" s="91">
        <f t="shared" si="41"/>
        <v>0</v>
      </c>
      <c r="R177" s="90">
        <f t="shared" si="41"/>
        <v>0</v>
      </c>
      <c r="S177" s="91">
        <f t="shared" si="41"/>
        <v>0</v>
      </c>
      <c r="T177" s="90">
        <f t="shared" si="41"/>
        <v>0</v>
      </c>
      <c r="U177" s="91">
        <f t="shared" si="41"/>
        <v>0</v>
      </c>
      <c r="V177" s="90">
        <f t="shared" si="41"/>
        <v>0</v>
      </c>
      <c r="W177" s="91">
        <f t="shared" si="41"/>
        <v>0</v>
      </c>
      <c r="X177" s="90">
        <f t="shared" si="41"/>
        <v>0</v>
      </c>
      <c r="Y177" s="91">
        <f t="shared" si="41"/>
        <v>0</v>
      </c>
      <c r="Z177" s="90">
        <f t="shared" si="41"/>
        <v>0</v>
      </c>
      <c r="AA177" s="91">
        <f t="shared" si="41"/>
        <v>0</v>
      </c>
      <c r="AB177" s="90">
        <f t="shared" si="41"/>
        <v>15454500</v>
      </c>
      <c r="AC177" s="91">
        <f t="shared" si="41"/>
        <v>0</v>
      </c>
      <c r="AD177" s="90">
        <f t="shared" si="41"/>
        <v>0</v>
      </c>
      <c r="AE177" s="91">
        <f t="shared" si="41"/>
        <v>0</v>
      </c>
      <c r="AF177" s="470">
        <f t="shared" ref="AF177:AG180" si="42">SUMIF($D$166:$AE$166,AF$166,$D177:$AE177)</f>
        <v>184002828.6318</v>
      </c>
      <c r="AG177" s="471">
        <f t="shared" si="42"/>
        <v>67852288.287932098</v>
      </c>
      <c r="AH177" s="472">
        <f>+AF177+AG177</f>
        <v>251855116.91973209</v>
      </c>
      <c r="AI177" s="14"/>
      <c r="AJ177" s="14"/>
      <c r="AK177" s="14"/>
    </row>
    <row r="178" spans="1:37" ht="16.5" customHeight="1" outlineLevel="1" x14ac:dyDescent="0.25">
      <c r="A178" s="57"/>
      <c r="B178" s="126"/>
      <c r="C178" s="127" t="s">
        <v>97</v>
      </c>
      <c r="D178" s="110">
        <f t="shared" ref="D178:AE178" si="43">+INDEX($D$23:$AK$133,MATCH($C$177,$C$23:$C$133,0),MATCH(D$164,$D$22:$AK$22,0))</f>
        <v>51830502</v>
      </c>
      <c r="E178" s="110">
        <f t="shared" si="43"/>
        <v>21952275.482200034</v>
      </c>
      <c r="F178" s="110">
        <f t="shared" si="43"/>
        <v>0</v>
      </c>
      <c r="G178" s="110">
        <f t="shared" si="43"/>
        <v>0</v>
      </c>
      <c r="H178" s="110">
        <f t="shared" si="43"/>
        <v>0</v>
      </c>
      <c r="I178" s="110">
        <f t="shared" si="43"/>
        <v>0</v>
      </c>
      <c r="J178" s="110">
        <f t="shared" si="43"/>
        <v>0</v>
      </c>
      <c r="K178" s="110">
        <f t="shared" si="43"/>
        <v>0</v>
      </c>
      <c r="L178" s="110">
        <f t="shared" si="43"/>
        <v>700000</v>
      </c>
      <c r="M178" s="110">
        <f t="shared" si="43"/>
        <v>0</v>
      </c>
      <c r="N178" s="110">
        <f t="shared" si="43"/>
        <v>2000000</v>
      </c>
      <c r="O178" s="110">
        <f t="shared" si="43"/>
        <v>0</v>
      </c>
      <c r="P178" s="110">
        <f t="shared" si="43"/>
        <v>0</v>
      </c>
      <c r="Q178" s="110">
        <f t="shared" si="43"/>
        <v>0</v>
      </c>
      <c r="R178" s="110">
        <f t="shared" si="43"/>
        <v>0</v>
      </c>
      <c r="S178" s="110">
        <f t="shared" si="43"/>
        <v>0</v>
      </c>
      <c r="T178" s="110">
        <f t="shared" si="43"/>
        <v>0</v>
      </c>
      <c r="U178" s="110">
        <f t="shared" si="43"/>
        <v>0</v>
      </c>
      <c r="V178" s="110">
        <f t="shared" si="43"/>
        <v>0</v>
      </c>
      <c r="W178" s="110">
        <f t="shared" si="43"/>
        <v>0</v>
      </c>
      <c r="X178" s="110">
        <f t="shared" si="43"/>
        <v>0</v>
      </c>
      <c r="Y178" s="110">
        <f t="shared" si="43"/>
        <v>0</v>
      </c>
      <c r="Z178" s="110">
        <f t="shared" si="43"/>
        <v>0</v>
      </c>
      <c r="AA178" s="110">
        <f t="shared" si="43"/>
        <v>0</v>
      </c>
      <c r="AB178" s="110">
        <f t="shared" si="43"/>
        <v>5000000</v>
      </c>
      <c r="AC178" s="110">
        <f t="shared" si="43"/>
        <v>0</v>
      </c>
      <c r="AD178" s="110">
        <f t="shared" si="43"/>
        <v>0</v>
      </c>
      <c r="AE178" s="110">
        <f t="shared" si="43"/>
        <v>0</v>
      </c>
      <c r="AF178" s="464">
        <f t="shared" si="42"/>
        <v>59530502</v>
      </c>
      <c r="AG178" s="465">
        <f t="shared" si="42"/>
        <v>21952275.482200034</v>
      </c>
      <c r="AH178" s="466">
        <f>+AF178+AG178</f>
        <v>81482777.482200027</v>
      </c>
      <c r="AI178" s="14"/>
      <c r="AJ178" s="14"/>
      <c r="AK178" s="14"/>
    </row>
    <row r="179" spans="1:37" ht="16.5" customHeight="1" outlineLevel="1" x14ac:dyDescent="0.25">
      <c r="A179" s="57"/>
      <c r="B179" s="126"/>
      <c r="C179" s="127" t="s">
        <v>164</v>
      </c>
      <c r="D179" s="110">
        <f t="shared" ref="D179:AE179" si="44">+D178*(1+$E$307)</f>
        <v>53385417.060000002</v>
      </c>
      <c r="E179" s="110">
        <f t="shared" si="44"/>
        <v>22610843.746666037</v>
      </c>
      <c r="F179" s="110">
        <f t="shared" si="44"/>
        <v>0</v>
      </c>
      <c r="G179" s="110">
        <f t="shared" si="44"/>
        <v>0</v>
      </c>
      <c r="H179" s="110">
        <f t="shared" si="44"/>
        <v>0</v>
      </c>
      <c r="I179" s="110">
        <f t="shared" si="44"/>
        <v>0</v>
      </c>
      <c r="J179" s="110">
        <f t="shared" si="44"/>
        <v>0</v>
      </c>
      <c r="K179" s="110">
        <f t="shared" si="44"/>
        <v>0</v>
      </c>
      <c r="L179" s="110">
        <f t="shared" si="44"/>
        <v>721000</v>
      </c>
      <c r="M179" s="110">
        <f t="shared" si="44"/>
        <v>0</v>
      </c>
      <c r="N179" s="110">
        <f t="shared" si="44"/>
        <v>2060000</v>
      </c>
      <c r="O179" s="110">
        <f t="shared" si="44"/>
        <v>0</v>
      </c>
      <c r="P179" s="110">
        <f t="shared" si="44"/>
        <v>0</v>
      </c>
      <c r="Q179" s="110">
        <f t="shared" si="44"/>
        <v>0</v>
      </c>
      <c r="R179" s="110">
        <f t="shared" si="44"/>
        <v>0</v>
      </c>
      <c r="S179" s="110">
        <f t="shared" si="44"/>
        <v>0</v>
      </c>
      <c r="T179" s="110">
        <f t="shared" si="44"/>
        <v>0</v>
      </c>
      <c r="U179" s="110">
        <f t="shared" si="44"/>
        <v>0</v>
      </c>
      <c r="V179" s="110">
        <f t="shared" si="44"/>
        <v>0</v>
      </c>
      <c r="W179" s="110">
        <f t="shared" si="44"/>
        <v>0</v>
      </c>
      <c r="X179" s="110">
        <f t="shared" si="44"/>
        <v>0</v>
      </c>
      <c r="Y179" s="110">
        <f t="shared" si="44"/>
        <v>0</v>
      </c>
      <c r="Z179" s="110">
        <f t="shared" si="44"/>
        <v>0</v>
      </c>
      <c r="AA179" s="110">
        <f t="shared" si="44"/>
        <v>0</v>
      </c>
      <c r="AB179" s="110">
        <f t="shared" si="44"/>
        <v>5150000</v>
      </c>
      <c r="AC179" s="110">
        <f t="shared" si="44"/>
        <v>0</v>
      </c>
      <c r="AD179" s="110">
        <f t="shared" si="44"/>
        <v>0</v>
      </c>
      <c r="AE179" s="110">
        <f t="shared" si="44"/>
        <v>0</v>
      </c>
      <c r="AF179" s="464">
        <f t="shared" si="42"/>
        <v>61316417.060000002</v>
      </c>
      <c r="AG179" s="465">
        <f t="shared" si="42"/>
        <v>22610843.746666037</v>
      </c>
      <c r="AH179" s="466">
        <f>+AF179+AG179</f>
        <v>83927260.806666046</v>
      </c>
      <c r="AI179" s="14"/>
      <c r="AJ179" s="14"/>
      <c r="AK179" s="14"/>
    </row>
    <row r="180" spans="1:37" ht="16.5" customHeight="1" outlineLevel="1" x14ac:dyDescent="0.25">
      <c r="A180" s="57"/>
      <c r="B180" s="126"/>
      <c r="C180" s="127" t="s">
        <v>166</v>
      </c>
      <c r="D180" s="110">
        <f t="shared" ref="D180:AE180" si="45">+D179*(1+$E$307)</f>
        <v>54986979.571800001</v>
      </c>
      <c r="E180" s="110">
        <f t="shared" si="45"/>
        <v>23289169.05906602</v>
      </c>
      <c r="F180" s="110">
        <f t="shared" si="45"/>
        <v>0</v>
      </c>
      <c r="G180" s="110">
        <f t="shared" si="45"/>
        <v>0</v>
      </c>
      <c r="H180" s="110">
        <f t="shared" si="45"/>
        <v>0</v>
      </c>
      <c r="I180" s="110">
        <f t="shared" si="45"/>
        <v>0</v>
      </c>
      <c r="J180" s="110">
        <f t="shared" si="45"/>
        <v>0</v>
      </c>
      <c r="K180" s="110">
        <f t="shared" si="45"/>
        <v>0</v>
      </c>
      <c r="L180" s="110">
        <f t="shared" si="45"/>
        <v>742630</v>
      </c>
      <c r="M180" s="110">
        <f t="shared" si="45"/>
        <v>0</v>
      </c>
      <c r="N180" s="110">
        <f t="shared" si="45"/>
        <v>2121800</v>
      </c>
      <c r="O180" s="110">
        <f t="shared" si="45"/>
        <v>0</v>
      </c>
      <c r="P180" s="110">
        <f t="shared" si="45"/>
        <v>0</v>
      </c>
      <c r="Q180" s="110">
        <f t="shared" si="45"/>
        <v>0</v>
      </c>
      <c r="R180" s="110">
        <f t="shared" si="45"/>
        <v>0</v>
      </c>
      <c r="S180" s="110">
        <f t="shared" si="45"/>
        <v>0</v>
      </c>
      <c r="T180" s="110">
        <f t="shared" si="45"/>
        <v>0</v>
      </c>
      <c r="U180" s="110">
        <f t="shared" si="45"/>
        <v>0</v>
      </c>
      <c r="V180" s="110">
        <f t="shared" si="45"/>
        <v>0</v>
      </c>
      <c r="W180" s="110">
        <f t="shared" si="45"/>
        <v>0</v>
      </c>
      <c r="X180" s="110">
        <f t="shared" si="45"/>
        <v>0</v>
      </c>
      <c r="Y180" s="110">
        <f t="shared" si="45"/>
        <v>0</v>
      </c>
      <c r="Z180" s="110">
        <f t="shared" si="45"/>
        <v>0</v>
      </c>
      <c r="AA180" s="110">
        <f t="shared" si="45"/>
        <v>0</v>
      </c>
      <c r="AB180" s="110">
        <f t="shared" si="45"/>
        <v>5304500</v>
      </c>
      <c r="AC180" s="110">
        <f t="shared" si="45"/>
        <v>0</v>
      </c>
      <c r="AD180" s="110">
        <f t="shared" si="45"/>
        <v>0</v>
      </c>
      <c r="AE180" s="110">
        <f t="shared" si="45"/>
        <v>0</v>
      </c>
      <c r="AF180" s="464">
        <f t="shared" si="42"/>
        <v>63155909.571800001</v>
      </c>
      <c r="AG180" s="465">
        <f t="shared" si="42"/>
        <v>23289169.05906602</v>
      </c>
      <c r="AH180" s="466">
        <f>+AF180+AG180</f>
        <v>86445078.630866021</v>
      </c>
      <c r="AI180" s="14"/>
      <c r="AJ180" s="14"/>
      <c r="AK180" s="14"/>
    </row>
    <row r="181" spans="1:37" ht="2.25" customHeight="1" outlineLevel="1" x14ac:dyDescent="0.25">
      <c r="A181" s="57"/>
      <c r="B181" s="14"/>
      <c r="C181" s="14"/>
      <c r="D181" s="474"/>
      <c r="E181" s="474"/>
      <c r="F181" s="474"/>
      <c r="G181" s="474"/>
      <c r="H181" s="474"/>
      <c r="I181" s="474"/>
      <c r="J181" s="474"/>
      <c r="K181" s="474"/>
      <c r="L181" s="474"/>
      <c r="M181" s="474"/>
      <c r="N181" s="474"/>
      <c r="O181" s="474"/>
      <c r="P181" s="474"/>
      <c r="Q181" s="474"/>
      <c r="R181" s="474"/>
      <c r="S181" s="474"/>
      <c r="T181" s="474"/>
      <c r="U181" s="474"/>
      <c r="V181" s="474"/>
      <c r="W181" s="474"/>
      <c r="X181" s="474"/>
      <c r="Y181" s="474"/>
      <c r="Z181" s="474"/>
      <c r="AA181" s="474"/>
      <c r="AB181" s="474"/>
      <c r="AC181" s="474"/>
      <c r="AD181" s="474"/>
      <c r="AE181" s="474"/>
      <c r="AF181" s="473"/>
      <c r="AG181" s="473"/>
      <c r="AH181" s="473"/>
      <c r="AI181" s="14"/>
      <c r="AJ181" s="14"/>
      <c r="AK181" s="14"/>
    </row>
    <row r="182" spans="1:37" ht="16.5" hidden="1" customHeight="1" outlineLevel="1" x14ac:dyDescent="0.25">
      <c r="A182" s="57"/>
      <c r="B182" s="88" t="s">
        <v>147</v>
      </c>
      <c r="C182" s="89" t="e">
        <f>+$C$91</f>
        <v>#REF!</v>
      </c>
      <c r="D182" s="90">
        <f t="shared" ref="D182:AE182" si="46">SUM(D183:D185)</f>
        <v>0</v>
      </c>
      <c r="E182" s="91">
        <f t="shared" si="46"/>
        <v>0</v>
      </c>
      <c r="F182" s="90">
        <f t="shared" si="46"/>
        <v>0</v>
      </c>
      <c r="G182" s="91">
        <f t="shared" si="46"/>
        <v>0</v>
      </c>
      <c r="H182" s="90">
        <f t="shared" si="46"/>
        <v>0</v>
      </c>
      <c r="I182" s="91">
        <f t="shared" si="46"/>
        <v>0</v>
      </c>
      <c r="J182" s="90">
        <f t="shared" si="46"/>
        <v>0</v>
      </c>
      <c r="K182" s="91">
        <f t="shared" si="46"/>
        <v>0</v>
      </c>
      <c r="L182" s="90">
        <f t="shared" si="46"/>
        <v>0</v>
      </c>
      <c r="M182" s="91">
        <f t="shared" si="46"/>
        <v>0</v>
      </c>
      <c r="N182" s="90">
        <f t="shared" si="46"/>
        <v>0</v>
      </c>
      <c r="O182" s="91">
        <f t="shared" si="46"/>
        <v>0</v>
      </c>
      <c r="P182" s="90">
        <f t="shared" si="46"/>
        <v>0</v>
      </c>
      <c r="Q182" s="91">
        <f t="shared" si="46"/>
        <v>0</v>
      </c>
      <c r="R182" s="90">
        <f t="shared" si="46"/>
        <v>0</v>
      </c>
      <c r="S182" s="91">
        <f t="shared" si="46"/>
        <v>0</v>
      </c>
      <c r="T182" s="90">
        <f t="shared" si="46"/>
        <v>0</v>
      </c>
      <c r="U182" s="91">
        <f t="shared" si="46"/>
        <v>0</v>
      </c>
      <c r="V182" s="90">
        <f t="shared" si="46"/>
        <v>0</v>
      </c>
      <c r="W182" s="91">
        <f t="shared" si="46"/>
        <v>0</v>
      </c>
      <c r="X182" s="90">
        <f t="shared" si="46"/>
        <v>0</v>
      </c>
      <c r="Y182" s="91">
        <f t="shared" si="46"/>
        <v>0</v>
      </c>
      <c r="Z182" s="90">
        <f t="shared" si="46"/>
        <v>0</v>
      </c>
      <c r="AA182" s="91">
        <f t="shared" si="46"/>
        <v>0</v>
      </c>
      <c r="AB182" s="90">
        <f t="shared" si="46"/>
        <v>0</v>
      </c>
      <c r="AC182" s="91">
        <f t="shared" si="46"/>
        <v>0</v>
      </c>
      <c r="AD182" s="90">
        <f t="shared" si="46"/>
        <v>0</v>
      </c>
      <c r="AE182" s="91">
        <f t="shared" si="46"/>
        <v>0</v>
      </c>
      <c r="AF182" s="470">
        <f t="shared" ref="AF182:AG185" si="47">SUMIF($D$166:$AE$166,AF$166,$D182:$AE182)</f>
        <v>0</v>
      </c>
      <c r="AG182" s="471">
        <f t="shared" si="47"/>
        <v>0</v>
      </c>
      <c r="AH182" s="472">
        <f>+AF182+AG182</f>
        <v>0</v>
      </c>
      <c r="AI182" s="14"/>
      <c r="AJ182" s="14"/>
      <c r="AK182" s="14"/>
    </row>
    <row r="183" spans="1:37" ht="16.5" hidden="1" customHeight="1" outlineLevel="1" x14ac:dyDescent="0.25">
      <c r="A183" s="57"/>
      <c r="B183" s="126"/>
      <c r="C183" s="127" t="s">
        <v>97</v>
      </c>
      <c r="D183" s="110">
        <v>0</v>
      </c>
      <c r="E183" s="110">
        <v>0</v>
      </c>
      <c r="F183" s="110">
        <v>0</v>
      </c>
      <c r="G183" s="110">
        <v>0</v>
      </c>
      <c r="H183" s="110">
        <v>0</v>
      </c>
      <c r="I183" s="110">
        <v>0</v>
      </c>
      <c r="J183" s="110">
        <v>0</v>
      </c>
      <c r="K183" s="110">
        <v>0</v>
      </c>
      <c r="L183" s="110">
        <v>0</v>
      </c>
      <c r="M183" s="110">
        <v>0</v>
      </c>
      <c r="N183" s="110">
        <v>0</v>
      </c>
      <c r="O183" s="110">
        <v>0</v>
      </c>
      <c r="P183" s="110">
        <v>0</v>
      </c>
      <c r="Q183" s="110">
        <v>0</v>
      </c>
      <c r="R183" s="110">
        <v>0</v>
      </c>
      <c r="S183" s="110">
        <v>0</v>
      </c>
      <c r="T183" s="110">
        <v>0</v>
      </c>
      <c r="U183" s="110">
        <v>0</v>
      </c>
      <c r="V183" s="110">
        <v>0</v>
      </c>
      <c r="W183" s="110">
        <v>0</v>
      </c>
      <c r="X183" s="110">
        <v>0</v>
      </c>
      <c r="Y183" s="110">
        <v>0</v>
      </c>
      <c r="Z183" s="110">
        <v>0</v>
      </c>
      <c r="AA183" s="110">
        <v>0</v>
      </c>
      <c r="AB183" s="110">
        <v>0</v>
      </c>
      <c r="AC183" s="110">
        <v>0</v>
      </c>
      <c r="AD183" s="110">
        <v>0</v>
      </c>
      <c r="AE183" s="110">
        <v>0</v>
      </c>
      <c r="AF183" s="464">
        <f t="shared" si="47"/>
        <v>0</v>
      </c>
      <c r="AG183" s="465">
        <f t="shared" si="47"/>
        <v>0</v>
      </c>
      <c r="AH183" s="466">
        <f>+AF183+AG183</f>
        <v>0</v>
      </c>
      <c r="AI183" s="14"/>
      <c r="AJ183" s="14"/>
      <c r="AK183" s="14"/>
    </row>
    <row r="184" spans="1:37" ht="16.5" hidden="1" customHeight="1" outlineLevel="1" x14ac:dyDescent="0.25">
      <c r="A184" s="57"/>
      <c r="B184" s="126"/>
      <c r="C184" s="127" t="s">
        <v>164</v>
      </c>
      <c r="D184" s="110">
        <f t="shared" ref="D184:AE184" si="48">+D183*(1+$E$307)</f>
        <v>0</v>
      </c>
      <c r="E184" s="110">
        <f t="shared" si="48"/>
        <v>0</v>
      </c>
      <c r="F184" s="110">
        <f t="shared" si="48"/>
        <v>0</v>
      </c>
      <c r="G184" s="110">
        <f t="shared" si="48"/>
        <v>0</v>
      </c>
      <c r="H184" s="110">
        <f t="shared" si="48"/>
        <v>0</v>
      </c>
      <c r="I184" s="110">
        <f t="shared" si="48"/>
        <v>0</v>
      </c>
      <c r="J184" s="110">
        <f t="shared" si="48"/>
        <v>0</v>
      </c>
      <c r="K184" s="110">
        <f t="shared" si="48"/>
        <v>0</v>
      </c>
      <c r="L184" s="110">
        <f t="shared" si="48"/>
        <v>0</v>
      </c>
      <c r="M184" s="110">
        <f t="shared" si="48"/>
        <v>0</v>
      </c>
      <c r="N184" s="110">
        <f t="shared" si="48"/>
        <v>0</v>
      </c>
      <c r="O184" s="110">
        <f t="shared" si="48"/>
        <v>0</v>
      </c>
      <c r="P184" s="110">
        <f t="shared" si="48"/>
        <v>0</v>
      </c>
      <c r="Q184" s="110">
        <f t="shared" si="48"/>
        <v>0</v>
      </c>
      <c r="R184" s="110">
        <f t="shared" si="48"/>
        <v>0</v>
      </c>
      <c r="S184" s="110">
        <f t="shared" si="48"/>
        <v>0</v>
      </c>
      <c r="T184" s="110">
        <f t="shared" si="48"/>
        <v>0</v>
      </c>
      <c r="U184" s="110">
        <f t="shared" si="48"/>
        <v>0</v>
      </c>
      <c r="V184" s="110">
        <f t="shared" si="48"/>
        <v>0</v>
      </c>
      <c r="W184" s="110">
        <f t="shared" si="48"/>
        <v>0</v>
      </c>
      <c r="X184" s="110">
        <f t="shared" si="48"/>
        <v>0</v>
      </c>
      <c r="Y184" s="110">
        <f t="shared" si="48"/>
        <v>0</v>
      </c>
      <c r="Z184" s="110">
        <f t="shared" si="48"/>
        <v>0</v>
      </c>
      <c r="AA184" s="110">
        <f t="shared" si="48"/>
        <v>0</v>
      </c>
      <c r="AB184" s="110">
        <f t="shared" si="48"/>
        <v>0</v>
      </c>
      <c r="AC184" s="110">
        <f t="shared" si="48"/>
        <v>0</v>
      </c>
      <c r="AD184" s="110">
        <f t="shared" si="48"/>
        <v>0</v>
      </c>
      <c r="AE184" s="110">
        <f t="shared" si="48"/>
        <v>0</v>
      </c>
      <c r="AF184" s="464">
        <f t="shared" si="47"/>
        <v>0</v>
      </c>
      <c r="AG184" s="465">
        <f t="shared" si="47"/>
        <v>0</v>
      </c>
      <c r="AH184" s="466">
        <f>+AF184+AG184</f>
        <v>0</v>
      </c>
      <c r="AI184" s="14"/>
      <c r="AJ184" s="14"/>
      <c r="AK184" s="14"/>
    </row>
    <row r="185" spans="1:37" ht="16.5" hidden="1" customHeight="1" outlineLevel="1" x14ac:dyDescent="0.25">
      <c r="A185" s="57"/>
      <c r="B185" s="126"/>
      <c r="C185" s="127" t="s">
        <v>166</v>
      </c>
      <c r="D185" s="110">
        <f t="shared" ref="D185:AE185" si="49">+D184*(1+$E$307)</f>
        <v>0</v>
      </c>
      <c r="E185" s="110">
        <f t="shared" si="49"/>
        <v>0</v>
      </c>
      <c r="F185" s="110">
        <f t="shared" si="49"/>
        <v>0</v>
      </c>
      <c r="G185" s="110">
        <f t="shared" si="49"/>
        <v>0</v>
      </c>
      <c r="H185" s="110">
        <f t="shared" si="49"/>
        <v>0</v>
      </c>
      <c r="I185" s="110">
        <f t="shared" si="49"/>
        <v>0</v>
      </c>
      <c r="J185" s="110">
        <f t="shared" si="49"/>
        <v>0</v>
      </c>
      <c r="K185" s="110">
        <f t="shared" si="49"/>
        <v>0</v>
      </c>
      <c r="L185" s="110">
        <f t="shared" si="49"/>
        <v>0</v>
      </c>
      <c r="M185" s="110">
        <f t="shared" si="49"/>
        <v>0</v>
      </c>
      <c r="N185" s="110">
        <f t="shared" si="49"/>
        <v>0</v>
      </c>
      <c r="O185" s="110">
        <f t="shared" si="49"/>
        <v>0</v>
      </c>
      <c r="P185" s="110">
        <f t="shared" si="49"/>
        <v>0</v>
      </c>
      <c r="Q185" s="110">
        <f t="shared" si="49"/>
        <v>0</v>
      </c>
      <c r="R185" s="110">
        <f t="shared" si="49"/>
        <v>0</v>
      </c>
      <c r="S185" s="110">
        <f t="shared" si="49"/>
        <v>0</v>
      </c>
      <c r="T185" s="110">
        <f t="shared" si="49"/>
        <v>0</v>
      </c>
      <c r="U185" s="110">
        <f t="shared" si="49"/>
        <v>0</v>
      </c>
      <c r="V185" s="110">
        <f t="shared" si="49"/>
        <v>0</v>
      </c>
      <c r="W185" s="110">
        <f t="shared" si="49"/>
        <v>0</v>
      </c>
      <c r="X185" s="110">
        <f t="shared" si="49"/>
        <v>0</v>
      </c>
      <c r="Y185" s="110">
        <f t="shared" si="49"/>
        <v>0</v>
      </c>
      <c r="Z185" s="110">
        <f t="shared" si="49"/>
        <v>0</v>
      </c>
      <c r="AA185" s="110">
        <f t="shared" si="49"/>
        <v>0</v>
      </c>
      <c r="AB185" s="110">
        <f t="shared" si="49"/>
        <v>0</v>
      </c>
      <c r="AC185" s="110">
        <f t="shared" si="49"/>
        <v>0</v>
      </c>
      <c r="AD185" s="110">
        <f t="shared" si="49"/>
        <v>0</v>
      </c>
      <c r="AE185" s="110">
        <f t="shared" si="49"/>
        <v>0</v>
      </c>
      <c r="AF185" s="464">
        <f t="shared" si="47"/>
        <v>0</v>
      </c>
      <c r="AG185" s="465">
        <f t="shared" si="47"/>
        <v>0</v>
      </c>
      <c r="AH185" s="466">
        <f>+AF185+AG185</f>
        <v>0</v>
      </c>
      <c r="AI185" s="14"/>
      <c r="AJ185" s="14"/>
      <c r="AK185" s="14"/>
    </row>
    <row r="186" spans="1:37" ht="2.25" hidden="1" customHeight="1" outlineLevel="1" x14ac:dyDescent="0.25">
      <c r="A186" s="57"/>
      <c r="B186" s="14"/>
      <c r="C186" s="14"/>
      <c r="D186" s="474"/>
      <c r="E186" s="474"/>
      <c r="F186" s="474"/>
      <c r="G186" s="474"/>
      <c r="H186" s="474"/>
      <c r="I186" s="474"/>
      <c r="J186" s="474"/>
      <c r="K186" s="474"/>
      <c r="L186" s="474"/>
      <c r="M186" s="474"/>
      <c r="N186" s="474"/>
      <c r="O186" s="474"/>
      <c r="P186" s="474"/>
      <c r="Q186" s="474"/>
      <c r="R186" s="474"/>
      <c r="S186" s="474"/>
      <c r="T186" s="474"/>
      <c r="U186" s="474"/>
      <c r="V186" s="474"/>
      <c r="W186" s="474"/>
      <c r="X186" s="474"/>
      <c r="Y186" s="474"/>
      <c r="Z186" s="474"/>
      <c r="AA186" s="474"/>
      <c r="AB186" s="474"/>
      <c r="AC186" s="474"/>
      <c r="AD186" s="474"/>
      <c r="AE186" s="474"/>
      <c r="AF186" s="473"/>
      <c r="AG186" s="473"/>
      <c r="AH186" s="473"/>
      <c r="AI186" s="14"/>
      <c r="AJ186" s="14"/>
      <c r="AK186" s="14"/>
    </row>
    <row r="187" spans="1:37" ht="16.5" hidden="1" customHeight="1" outlineLevel="1" x14ac:dyDescent="0.25">
      <c r="A187" s="57"/>
      <c r="B187" s="88" t="s">
        <v>154</v>
      </c>
      <c r="C187" s="89" t="e">
        <f>+$C$113</f>
        <v>#REF!</v>
      </c>
      <c r="D187" s="90">
        <f t="shared" ref="D187:AE187" si="50">SUM(D188:D190)</f>
        <v>0</v>
      </c>
      <c r="E187" s="91">
        <f t="shared" si="50"/>
        <v>0</v>
      </c>
      <c r="F187" s="90">
        <f t="shared" si="50"/>
        <v>0</v>
      </c>
      <c r="G187" s="91">
        <f t="shared" si="50"/>
        <v>0</v>
      </c>
      <c r="H187" s="90">
        <f t="shared" si="50"/>
        <v>0</v>
      </c>
      <c r="I187" s="91">
        <f t="shared" si="50"/>
        <v>0</v>
      </c>
      <c r="J187" s="90">
        <f t="shared" si="50"/>
        <v>0</v>
      </c>
      <c r="K187" s="91">
        <f t="shared" si="50"/>
        <v>0</v>
      </c>
      <c r="L187" s="90">
        <f t="shared" si="50"/>
        <v>0</v>
      </c>
      <c r="M187" s="91">
        <f t="shared" si="50"/>
        <v>0</v>
      </c>
      <c r="N187" s="90">
        <f t="shared" si="50"/>
        <v>0</v>
      </c>
      <c r="O187" s="91">
        <f t="shared" si="50"/>
        <v>0</v>
      </c>
      <c r="P187" s="90">
        <f t="shared" si="50"/>
        <v>0</v>
      </c>
      <c r="Q187" s="91">
        <f t="shared" si="50"/>
        <v>0</v>
      </c>
      <c r="R187" s="90">
        <f t="shared" si="50"/>
        <v>0</v>
      </c>
      <c r="S187" s="91">
        <f t="shared" si="50"/>
        <v>0</v>
      </c>
      <c r="T187" s="90">
        <f t="shared" si="50"/>
        <v>0</v>
      </c>
      <c r="U187" s="91">
        <f t="shared" si="50"/>
        <v>0</v>
      </c>
      <c r="V187" s="90">
        <f t="shared" si="50"/>
        <v>0</v>
      </c>
      <c r="W187" s="91">
        <f t="shared" si="50"/>
        <v>0</v>
      </c>
      <c r="X187" s="90">
        <f t="shared" si="50"/>
        <v>0</v>
      </c>
      <c r="Y187" s="91">
        <f t="shared" si="50"/>
        <v>0</v>
      </c>
      <c r="Z187" s="90">
        <f t="shared" si="50"/>
        <v>0</v>
      </c>
      <c r="AA187" s="91">
        <f t="shared" si="50"/>
        <v>0</v>
      </c>
      <c r="AB187" s="90">
        <f t="shared" si="50"/>
        <v>0</v>
      </c>
      <c r="AC187" s="91">
        <f t="shared" si="50"/>
        <v>0</v>
      </c>
      <c r="AD187" s="90">
        <f t="shared" si="50"/>
        <v>0</v>
      </c>
      <c r="AE187" s="91">
        <f t="shared" si="50"/>
        <v>0</v>
      </c>
      <c r="AF187" s="470">
        <f t="shared" ref="AF187:AG190" si="51">SUMIF($D$166:$AE$166,AF$166,$D187:$AE187)</f>
        <v>0</v>
      </c>
      <c r="AG187" s="471">
        <f t="shared" si="51"/>
        <v>0</v>
      </c>
      <c r="AH187" s="472">
        <f>+AF187+AG187</f>
        <v>0</v>
      </c>
      <c r="AI187" s="14"/>
      <c r="AJ187" s="14"/>
      <c r="AK187" s="14"/>
    </row>
    <row r="188" spans="1:37" ht="16.5" hidden="1" customHeight="1" outlineLevel="1" x14ac:dyDescent="0.25">
      <c r="A188" s="57"/>
      <c r="B188" s="126"/>
      <c r="C188" s="127" t="s">
        <v>97</v>
      </c>
      <c r="D188" s="110">
        <v>0</v>
      </c>
      <c r="E188" s="110">
        <v>0</v>
      </c>
      <c r="F188" s="110">
        <v>0</v>
      </c>
      <c r="G188" s="110">
        <v>0</v>
      </c>
      <c r="H188" s="110">
        <v>0</v>
      </c>
      <c r="I188" s="110">
        <v>0</v>
      </c>
      <c r="J188" s="110">
        <v>0</v>
      </c>
      <c r="K188" s="110">
        <v>0</v>
      </c>
      <c r="L188" s="110">
        <v>0</v>
      </c>
      <c r="M188" s="110">
        <v>0</v>
      </c>
      <c r="N188" s="110">
        <v>0</v>
      </c>
      <c r="O188" s="110">
        <v>0</v>
      </c>
      <c r="P188" s="110">
        <v>0</v>
      </c>
      <c r="Q188" s="110">
        <v>0</v>
      </c>
      <c r="R188" s="110">
        <v>0</v>
      </c>
      <c r="S188" s="110">
        <v>0</v>
      </c>
      <c r="T188" s="110">
        <v>0</v>
      </c>
      <c r="U188" s="110">
        <v>0</v>
      </c>
      <c r="V188" s="110">
        <v>0</v>
      </c>
      <c r="W188" s="110">
        <v>0</v>
      </c>
      <c r="X188" s="110">
        <v>0</v>
      </c>
      <c r="Y188" s="110">
        <v>0</v>
      </c>
      <c r="Z188" s="110">
        <v>0</v>
      </c>
      <c r="AA188" s="110">
        <v>0</v>
      </c>
      <c r="AB188" s="110">
        <v>0</v>
      </c>
      <c r="AC188" s="110">
        <v>0</v>
      </c>
      <c r="AD188" s="110">
        <v>0</v>
      </c>
      <c r="AE188" s="110">
        <v>0</v>
      </c>
      <c r="AF188" s="464">
        <f t="shared" si="51"/>
        <v>0</v>
      </c>
      <c r="AG188" s="465">
        <f t="shared" si="51"/>
        <v>0</v>
      </c>
      <c r="AH188" s="466">
        <f>+AF188+AG188</f>
        <v>0</v>
      </c>
      <c r="AI188" s="14"/>
      <c r="AJ188" s="14"/>
      <c r="AK188" s="14"/>
    </row>
    <row r="189" spans="1:37" ht="16.5" hidden="1" customHeight="1" outlineLevel="1" x14ac:dyDescent="0.25">
      <c r="A189" s="57"/>
      <c r="B189" s="126"/>
      <c r="C189" s="127" t="s">
        <v>164</v>
      </c>
      <c r="D189" s="110">
        <f t="shared" ref="D189:AE189" si="52">+D188*(1+$E$307)</f>
        <v>0</v>
      </c>
      <c r="E189" s="110">
        <f t="shared" si="52"/>
        <v>0</v>
      </c>
      <c r="F189" s="110">
        <f t="shared" si="52"/>
        <v>0</v>
      </c>
      <c r="G189" s="110">
        <f t="shared" si="52"/>
        <v>0</v>
      </c>
      <c r="H189" s="110">
        <f t="shared" si="52"/>
        <v>0</v>
      </c>
      <c r="I189" s="110">
        <f t="shared" si="52"/>
        <v>0</v>
      </c>
      <c r="J189" s="110">
        <f t="shared" si="52"/>
        <v>0</v>
      </c>
      <c r="K189" s="110">
        <f t="shared" si="52"/>
        <v>0</v>
      </c>
      <c r="L189" s="110">
        <f t="shared" si="52"/>
        <v>0</v>
      </c>
      <c r="M189" s="110">
        <f t="shared" si="52"/>
        <v>0</v>
      </c>
      <c r="N189" s="110">
        <f t="shared" si="52"/>
        <v>0</v>
      </c>
      <c r="O189" s="110">
        <f t="shared" si="52"/>
        <v>0</v>
      </c>
      <c r="P189" s="110">
        <f t="shared" si="52"/>
        <v>0</v>
      </c>
      <c r="Q189" s="110">
        <f t="shared" si="52"/>
        <v>0</v>
      </c>
      <c r="R189" s="110">
        <f t="shared" si="52"/>
        <v>0</v>
      </c>
      <c r="S189" s="110">
        <f t="shared" si="52"/>
        <v>0</v>
      </c>
      <c r="T189" s="110">
        <f t="shared" si="52"/>
        <v>0</v>
      </c>
      <c r="U189" s="110">
        <f t="shared" si="52"/>
        <v>0</v>
      </c>
      <c r="V189" s="110">
        <f t="shared" si="52"/>
        <v>0</v>
      </c>
      <c r="W189" s="110">
        <f t="shared" si="52"/>
        <v>0</v>
      </c>
      <c r="X189" s="110">
        <f t="shared" si="52"/>
        <v>0</v>
      </c>
      <c r="Y189" s="110">
        <f t="shared" si="52"/>
        <v>0</v>
      </c>
      <c r="Z189" s="110">
        <f t="shared" si="52"/>
        <v>0</v>
      </c>
      <c r="AA189" s="110">
        <f t="shared" si="52"/>
        <v>0</v>
      </c>
      <c r="AB189" s="110">
        <f t="shared" si="52"/>
        <v>0</v>
      </c>
      <c r="AC189" s="110">
        <f t="shared" si="52"/>
        <v>0</v>
      </c>
      <c r="AD189" s="110">
        <f t="shared" si="52"/>
        <v>0</v>
      </c>
      <c r="AE189" s="110">
        <f t="shared" si="52"/>
        <v>0</v>
      </c>
      <c r="AF189" s="464">
        <f t="shared" si="51"/>
        <v>0</v>
      </c>
      <c r="AG189" s="465">
        <f t="shared" si="51"/>
        <v>0</v>
      </c>
      <c r="AH189" s="466">
        <f>+AF189+AG189</f>
        <v>0</v>
      </c>
      <c r="AI189" s="14"/>
      <c r="AJ189" s="14"/>
      <c r="AK189" s="14"/>
    </row>
    <row r="190" spans="1:37" ht="16.5" hidden="1" customHeight="1" outlineLevel="1" x14ac:dyDescent="0.25">
      <c r="A190" s="57"/>
      <c r="B190" s="126"/>
      <c r="C190" s="127" t="s">
        <v>166</v>
      </c>
      <c r="D190" s="110">
        <f t="shared" ref="D190:AE190" si="53">+D189*(1+$E$307)</f>
        <v>0</v>
      </c>
      <c r="E190" s="110">
        <f t="shared" si="53"/>
        <v>0</v>
      </c>
      <c r="F190" s="110">
        <f t="shared" si="53"/>
        <v>0</v>
      </c>
      <c r="G190" s="110">
        <f t="shared" si="53"/>
        <v>0</v>
      </c>
      <c r="H190" s="110">
        <f t="shared" si="53"/>
        <v>0</v>
      </c>
      <c r="I190" s="110">
        <f t="shared" si="53"/>
        <v>0</v>
      </c>
      <c r="J190" s="110">
        <f t="shared" si="53"/>
        <v>0</v>
      </c>
      <c r="K190" s="110">
        <f t="shared" si="53"/>
        <v>0</v>
      </c>
      <c r="L190" s="110">
        <f t="shared" si="53"/>
        <v>0</v>
      </c>
      <c r="M190" s="110">
        <f t="shared" si="53"/>
        <v>0</v>
      </c>
      <c r="N190" s="110">
        <f t="shared" si="53"/>
        <v>0</v>
      </c>
      <c r="O190" s="110">
        <f t="shared" si="53"/>
        <v>0</v>
      </c>
      <c r="P190" s="110">
        <f t="shared" si="53"/>
        <v>0</v>
      </c>
      <c r="Q190" s="110">
        <f t="shared" si="53"/>
        <v>0</v>
      </c>
      <c r="R190" s="110">
        <f t="shared" si="53"/>
        <v>0</v>
      </c>
      <c r="S190" s="110">
        <f t="shared" si="53"/>
        <v>0</v>
      </c>
      <c r="T190" s="110">
        <f t="shared" si="53"/>
        <v>0</v>
      </c>
      <c r="U190" s="110">
        <f t="shared" si="53"/>
        <v>0</v>
      </c>
      <c r="V190" s="110">
        <f t="shared" si="53"/>
        <v>0</v>
      </c>
      <c r="W190" s="110">
        <f t="shared" si="53"/>
        <v>0</v>
      </c>
      <c r="X190" s="110">
        <f t="shared" si="53"/>
        <v>0</v>
      </c>
      <c r="Y190" s="110">
        <f t="shared" si="53"/>
        <v>0</v>
      </c>
      <c r="Z190" s="110">
        <f t="shared" si="53"/>
        <v>0</v>
      </c>
      <c r="AA190" s="110">
        <f t="shared" si="53"/>
        <v>0</v>
      </c>
      <c r="AB190" s="110">
        <f t="shared" si="53"/>
        <v>0</v>
      </c>
      <c r="AC190" s="110">
        <f t="shared" si="53"/>
        <v>0</v>
      </c>
      <c r="AD190" s="110">
        <f t="shared" si="53"/>
        <v>0</v>
      </c>
      <c r="AE190" s="110">
        <f t="shared" si="53"/>
        <v>0</v>
      </c>
      <c r="AF190" s="464">
        <f t="shared" si="51"/>
        <v>0</v>
      </c>
      <c r="AG190" s="465">
        <f t="shared" si="51"/>
        <v>0</v>
      </c>
      <c r="AH190" s="466">
        <f>+AF190+AG190</f>
        <v>0</v>
      </c>
      <c r="AI190" s="14"/>
      <c r="AJ190" s="14"/>
      <c r="AK190" s="14"/>
    </row>
    <row r="191" spans="1:37" ht="16.5" customHeight="1" collapsed="1" x14ac:dyDescent="0.25">
      <c r="A191" s="57"/>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row>
    <row r="192" spans="1:37" ht="30.75" customHeight="1" x14ac:dyDescent="0.25">
      <c r="A192" s="57"/>
      <c r="B192" s="14"/>
      <c r="C192" s="106" t="s">
        <v>163</v>
      </c>
      <c r="D192" s="745" t="s">
        <v>109</v>
      </c>
      <c r="E192" s="746"/>
      <c r="F192" s="745" t="s">
        <v>110</v>
      </c>
      <c r="G192" s="746"/>
      <c r="H192" s="745" t="s">
        <v>111</v>
      </c>
      <c r="I192" s="746"/>
      <c r="J192" s="745" t="s">
        <v>112</v>
      </c>
      <c r="K192" s="746"/>
      <c r="L192" s="745" t="s">
        <v>113</v>
      </c>
      <c r="M192" s="746"/>
      <c r="N192" s="745" t="s">
        <v>114</v>
      </c>
      <c r="O192" s="746"/>
      <c r="P192" s="745" t="s">
        <v>115</v>
      </c>
      <c r="Q192" s="746"/>
      <c r="R192" s="745" t="s">
        <v>116</v>
      </c>
      <c r="S192" s="746"/>
      <c r="T192" s="745" t="s">
        <v>117</v>
      </c>
      <c r="U192" s="746"/>
      <c r="V192" s="745" t="s">
        <v>118</v>
      </c>
      <c r="W192" s="746"/>
      <c r="X192" s="745" t="s">
        <v>120</v>
      </c>
      <c r="Y192" s="746"/>
      <c r="Z192" s="745" t="s">
        <v>122</v>
      </c>
      <c r="AA192" s="746"/>
      <c r="AB192" s="745" t="s">
        <v>123</v>
      </c>
      <c r="AC192" s="746"/>
      <c r="AD192" s="745" t="s">
        <v>124</v>
      </c>
      <c r="AE192" s="746"/>
      <c r="AF192" s="120" t="s">
        <v>169</v>
      </c>
      <c r="AG192" s="121" t="s">
        <v>170</v>
      </c>
      <c r="AH192" s="122" t="s">
        <v>162</v>
      </c>
      <c r="AI192" s="14"/>
      <c r="AJ192" s="14"/>
      <c r="AK192" s="14"/>
    </row>
    <row r="193" spans="1:37" ht="16.5" customHeight="1" x14ac:dyDescent="0.25">
      <c r="A193" s="57"/>
      <c r="B193" s="14"/>
      <c r="C193" s="144" t="s">
        <v>209</v>
      </c>
      <c r="D193" s="82" t="s">
        <v>126</v>
      </c>
      <c r="E193" s="83" t="s">
        <v>127</v>
      </c>
      <c r="F193" s="82" t="s">
        <v>126</v>
      </c>
      <c r="G193" s="83" t="s">
        <v>127</v>
      </c>
      <c r="H193" s="82" t="s">
        <v>126</v>
      </c>
      <c r="I193" s="83" t="s">
        <v>127</v>
      </c>
      <c r="J193" s="82" t="s">
        <v>126</v>
      </c>
      <c r="K193" s="83" t="s">
        <v>127</v>
      </c>
      <c r="L193" s="82" t="s">
        <v>126</v>
      </c>
      <c r="M193" s="83" t="s">
        <v>127</v>
      </c>
      <c r="N193" s="82" t="s">
        <v>126</v>
      </c>
      <c r="O193" s="83" t="s">
        <v>127</v>
      </c>
      <c r="P193" s="82" t="s">
        <v>126</v>
      </c>
      <c r="Q193" s="83" t="s">
        <v>127</v>
      </c>
      <c r="R193" s="82" t="s">
        <v>126</v>
      </c>
      <c r="S193" s="83" t="s">
        <v>127</v>
      </c>
      <c r="T193" s="82" t="s">
        <v>126</v>
      </c>
      <c r="U193" s="83" t="s">
        <v>127</v>
      </c>
      <c r="V193" s="82" t="s">
        <v>126</v>
      </c>
      <c r="W193" s="83" t="s">
        <v>127</v>
      </c>
      <c r="X193" s="82" t="s">
        <v>126</v>
      </c>
      <c r="Y193" s="83" t="s">
        <v>127</v>
      </c>
      <c r="Z193" s="82" t="s">
        <v>126</v>
      </c>
      <c r="AA193" s="83" t="s">
        <v>127</v>
      </c>
      <c r="AB193" s="82" t="s">
        <v>126</v>
      </c>
      <c r="AC193" s="83" t="s">
        <v>127</v>
      </c>
      <c r="AD193" s="82" t="s">
        <v>126</v>
      </c>
      <c r="AE193" s="83" t="s">
        <v>127</v>
      </c>
      <c r="AF193" s="123" t="s">
        <v>126</v>
      </c>
      <c r="AG193" s="124" t="s">
        <v>127</v>
      </c>
      <c r="AH193" s="125" t="s">
        <v>171</v>
      </c>
      <c r="AI193" s="14"/>
      <c r="AJ193" s="14"/>
      <c r="AK193" s="14"/>
    </row>
    <row r="194" spans="1:37" ht="16.5" customHeight="1" x14ac:dyDescent="0.25">
      <c r="A194" s="57"/>
      <c r="B194" s="14"/>
      <c r="C194" s="127" t="s">
        <v>97</v>
      </c>
      <c r="D194" s="110">
        <f t="shared" ref="D194:AE194" si="54">+SUMIF($C$168:$C$190,$C194,D$168:D$190)</f>
        <v>51830502</v>
      </c>
      <c r="E194" s="110">
        <f t="shared" si="54"/>
        <v>198768792.44659975</v>
      </c>
      <c r="F194" s="110">
        <f t="shared" si="54"/>
        <v>0</v>
      </c>
      <c r="G194" s="110">
        <f t="shared" si="54"/>
        <v>0</v>
      </c>
      <c r="H194" s="110">
        <f t="shared" si="54"/>
        <v>0</v>
      </c>
      <c r="I194" s="110">
        <f t="shared" si="54"/>
        <v>0</v>
      </c>
      <c r="J194" s="110">
        <f t="shared" si="54"/>
        <v>0</v>
      </c>
      <c r="K194" s="110">
        <f t="shared" si="54"/>
        <v>0</v>
      </c>
      <c r="L194" s="110">
        <f t="shared" si="54"/>
        <v>700000</v>
      </c>
      <c r="M194" s="110">
        <f t="shared" si="54"/>
        <v>0</v>
      </c>
      <c r="N194" s="110">
        <f t="shared" si="54"/>
        <v>2000000</v>
      </c>
      <c r="O194" s="110">
        <f t="shared" si="54"/>
        <v>0</v>
      </c>
      <c r="P194" s="110">
        <f t="shared" si="54"/>
        <v>0</v>
      </c>
      <c r="Q194" s="110">
        <f t="shared" si="54"/>
        <v>0</v>
      </c>
      <c r="R194" s="110">
        <f t="shared" si="54"/>
        <v>0</v>
      </c>
      <c r="S194" s="110">
        <f t="shared" si="54"/>
        <v>0</v>
      </c>
      <c r="T194" s="110">
        <f t="shared" si="54"/>
        <v>0</v>
      </c>
      <c r="U194" s="110">
        <f t="shared" si="54"/>
        <v>0</v>
      </c>
      <c r="V194" s="110">
        <f t="shared" si="54"/>
        <v>0</v>
      </c>
      <c r="W194" s="110">
        <f t="shared" si="54"/>
        <v>0</v>
      </c>
      <c r="X194" s="110">
        <f t="shared" si="54"/>
        <v>0</v>
      </c>
      <c r="Y194" s="110">
        <f t="shared" si="54"/>
        <v>0</v>
      </c>
      <c r="Z194" s="110">
        <f t="shared" si="54"/>
        <v>3000000</v>
      </c>
      <c r="AA194" s="110">
        <f t="shared" si="54"/>
        <v>0</v>
      </c>
      <c r="AB194" s="110">
        <f t="shared" si="54"/>
        <v>13000000</v>
      </c>
      <c r="AC194" s="110">
        <f t="shared" si="54"/>
        <v>0</v>
      </c>
      <c r="AD194" s="110">
        <f t="shared" si="54"/>
        <v>0</v>
      </c>
      <c r="AE194" s="110">
        <f t="shared" si="54"/>
        <v>0</v>
      </c>
      <c r="AF194" s="90">
        <f t="shared" ref="AF194:AG202" si="55">SUMIF($D$166:$AE$166,AF$166,$D194:$AE194)</f>
        <v>70530502</v>
      </c>
      <c r="AG194" s="91">
        <f t="shared" si="55"/>
        <v>198768792.44659975</v>
      </c>
      <c r="AH194" s="118">
        <f t="shared" ref="AH194:AH202" si="56">+AF194+AG194</f>
        <v>269299294.44659972</v>
      </c>
      <c r="AI194" s="14"/>
      <c r="AJ194" s="14"/>
      <c r="AK194" s="14"/>
    </row>
    <row r="195" spans="1:37" ht="16.5" customHeight="1" x14ac:dyDescent="0.25">
      <c r="A195" s="57"/>
      <c r="B195" s="14"/>
      <c r="C195" s="127" t="s">
        <v>164</v>
      </c>
      <c r="D195" s="110">
        <f t="shared" ref="D195:AE195" si="57">+SUMIF($C$168:$C$190,$C195,D$168:D$190)</f>
        <v>53385417.060000002</v>
      </c>
      <c r="E195" s="110">
        <f t="shared" si="57"/>
        <v>204731856.21999776</v>
      </c>
      <c r="F195" s="110">
        <f t="shared" si="57"/>
        <v>0</v>
      </c>
      <c r="G195" s="110">
        <f t="shared" si="57"/>
        <v>0</v>
      </c>
      <c r="H195" s="110">
        <f t="shared" si="57"/>
        <v>0</v>
      </c>
      <c r="I195" s="110">
        <f t="shared" si="57"/>
        <v>0</v>
      </c>
      <c r="J195" s="110">
        <f t="shared" si="57"/>
        <v>0</v>
      </c>
      <c r="K195" s="110">
        <f t="shared" si="57"/>
        <v>0</v>
      </c>
      <c r="L195" s="110">
        <f t="shared" si="57"/>
        <v>721000</v>
      </c>
      <c r="M195" s="110">
        <f t="shared" si="57"/>
        <v>0</v>
      </c>
      <c r="N195" s="110">
        <f t="shared" si="57"/>
        <v>2060000</v>
      </c>
      <c r="O195" s="110">
        <f t="shared" si="57"/>
        <v>0</v>
      </c>
      <c r="P195" s="110">
        <f t="shared" si="57"/>
        <v>0</v>
      </c>
      <c r="Q195" s="110">
        <f t="shared" si="57"/>
        <v>0</v>
      </c>
      <c r="R195" s="110">
        <f t="shared" si="57"/>
        <v>0</v>
      </c>
      <c r="S195" s="110">
        <f t="shared" si="57"/>
        <v>0</v>
      </c>
      <c r="T195" s="110">
        <f t="shared" si="57"/>
        <v>0</v>
      </c>
      <c r="U195" s="110">
        <f t="shared" si="57"/>
        <v>0</v>
      </c>
      <c r="V195" s="110">
        <f t="shared" si="57"/>
        <v>0</v>
      </c>
      <c r="W195" s="110">
        <f t="shared" si="57"/>
        <v>0</v>
      </c>
      <c r="X195" s="110">
        <f t="shared" si="57"/>
        <v>0</v>
      </c>
      <c r="Y195" s="110">
        <f t="shared" si="57"/>
        <v>0</v>
      </c>
      <c r="Z195" s="110">
        <f t="shared" si="57"/>
        <v>3090000</v>
      </c>
      <c r="AA195" s="110">
        <f t="shared" si="57"/>
        <v>0</v>
      </c>
      <c r="AB195" s="110">
        <f t="shared" si="57"/>
        <v>13390000</v>
      </c>
      <c r="AC195" s="110">
        <f t="shared" si="57"/>
        <v>0</v>
      </c>
      <c r="AD195" s="110">
        <f t="shared" si="57"/>
        <v>0</v>
      </c>
      <c r="AE195" s="110">
        <f t="shared" si="57"/>
        <v>0</v>
      </c>
      <c r="AF195" s="90">
        <f t="shared" si="55"/>
        <v>72646417.060000002</v>
      </c>
      <c r="AG195" s="91">
        <f t="shared" si="55"/>
        <v>204731856.21999776</v>
      </c>
      <c r="AH195" s="118">
        <f t="shared" si="56"/>
        <v>277378273.27999777</v>
      </c>
      <c r="AI195" s="14"/>
      <c r="AJ195" s="14"/>
      <c r="AK195" s="14"/>
    </row>
    <row r="196" spans="1:37" ht="16.5" customHeight="1" x14ac:dyDescent="0.25">
      <c r="A196" s="57"/>
      <c r="B196" s="14"/>
      <c r="C196" s="127" t="s">
        <v>166</v>
      </c>
      <c r="D196" s="110">
        <f t="shared" ref="D196:AE196" si="58">+SUMIF($C$168:$C$190,$C196,D$168:D$190)</f>
        <v>54986979.571800001</v>
      </c>
      <c r="E196" s="110">
        <f t="shared" si="58"/>
        <v>210873811.9065977</v>
      </c>
      <c r="F196" s="110">
        <f t="shared" si="58"/>
        <v>0</v>
      </c>
      <c r="G196" s="110">
        <f t="shared" si="58"/>
        <v>0</v>
      </c>
      <c r="H196" s="110">
        <f t="shared" si="58"/>
        <v>0</v>
      </c>
      <c r="I196" s="110">
        <f t="shared" si="58"/>
        <v>0</v>
      </c>
      <c r="J196" s="110">
        <f t="shared" si="58"/>
        <v>0</v>
      </c>
      <c r="K196" s="110">
        <f t="shared" si="58"/>
        <v>0</v>
      </c>
      <c r="L196" s="110">
        <f t="shared" si="58"/>
        <v>742630</v>
      </c>
      <c r="M196" s="110">
        <f t="shared" si="58"/>
        <v>0</v>
      </c>
      <c r="N196" s="110">
        <f t="shared" si="58"/>
        <v>2121800</v>
      </c>
      <c r="O196" s="110">
        <f t="shared" si="58"/>
        <v>0</v>
      </c>
      <c r="P196" s="110">
        <f t="shared" si="58"/>
        <v>0</v>
      </c>
      <c r="Q196" s="110">
        <f t="shared" si="58"/>
        <v>0</v>
      </c>
      <c r="R196" s="110">
        <f t="shared" si="58"/>
        <v>0</v>
      </c>
      <c r="S196" s="110">
        <f t="shared" si="58"/>
        <v>0</v>
      </c>
      <c r="T196" s="110">
        <f t="shared" si="58"/>
        <v>0</v>
      </c>
      <c r="U196" s="110">
        <f t="shared" si="58"/>
        <v>0</v>
      </c>
      <c r="V196" s="110">
        <f t="shared" si="58"/>
        <v>0</v>
      </c>
      <c r="W196" s="110">
        <f t="shared" si="58"/>
        <v>0</v>
      </c>
      <c r="X196" s="110">
        <f t="shared" si="58"/>
        <v>0</v>
      </c>
      <c r="Y196" s="110">
        <f t="shared" si="58"/>
        <v>0</v>
      </c>
      <c r="Z196" s="110">
        <f t="shared" si="58"/>
        <v>3182700</v>
      </c>
      <c r="AA196" s="110">
        <f t="shared" si="58"/>
        <v>0</v>
      </c>
      <c r="AB196" s="110">
        <f t="shared" si="58"/>
        <v>13791700</v>
      </c>
      <c r="AC196" s="110">
        <f t="shared" si="58"/>
        <v>0</v>
      </c>
      <c r="AD196" s="110">
        <f t="shared" si="58"/>
        <v>0</v>
      </c>
      <c r="AE196" s="110">
        <f t="shared" si="58"/>
        <v>0</v>
      </c>
      <c r="AF196" s="90">
        <f t="shared" si="55"/>
        <v>74825809.571799994</v>
      </c>
      <c r="AG196" s="91">
        <f t="shared" si="55"/>
        <v>210873811.9065977</v>
      </c>
      <c r="AH196" s="118">
        <f t="shared" si="56"/>
        <v>285699621.47839773</v>
      </c>
      <c r="AI196" s="14"/>
      <c r="AJ196" s="14"/>
      <c r="AK196" s="14"/>
    </row>
    <row r="197" spans="1:37" ht="16.5" customHeight="1" x14ac:dyDescent="0.25">
      <c r="A197" s="57"/>
      <c r="B197" s="14"/>
      <c r="C197" s="127" t="s">
        <v>219</v>
      </c>
      <c r="D197" s="110">
        <f t="shared" ref="D197:AE197" si="59">+D196*(1+$E$307)</f>
        <v>56636588.958953999</v>
      </c>
      <c r="E197" s="110">
        <f t="shared" si="59"/>
        <v>217200026.26379564</v>
      </c>
      <c r="F197" s="110">
        <f t="shared" si="59"/>
        <v>0</v>
      </c>
      <c r="G197" s="110">
        <f t="shared" si="59"/>
        <v>0</v>
      </c>
      <c r="H197" s="110">
        <f t="shared" si="59"/>
        <v>0</v>
      </c>
      <c r="I197" s="110">
        <f t="shared" si="59"/>
        <v>0</v>
      </c>
      <c r="J197" s="110">
        <f t="shared" si="59"/>
        <v>0</v>
      </c>
      <c r="K197" s="110">
        <f t="shared" si="59"/>
        <v>0</v>
      </c>
      <c r="L197" s="110">
        <f t="shared" si="59"/>
        <v>764908.9</v>
      </c>
      <c r="M197" s="110">
        <f t="shared" si="59"/>
        <v>0</v>
      </c>
      <c r="N197" s="110">
        <f t="shared" si="59"/>
        <v>2185454</v>
      </c>
      <c r="O197" s="110">
        <f t="shared" si="59"/>
        <v>0</v>
      </c>
      <c r="P197" s="110">
        <f t="shared" si="59"/>
        <v>0</v>
      </c>
      <c r="Q197" s="110">
        <f t="shared" si="59"/>
        <v>0</v>
      </c>
      <c r="R197" s="110">
        <f t="shared" si="59"/>
        <v>0</v>
      </c>
      <c r="S197" s="110">
        <f t="shared" si="59"/>
        <v>0</v>
      </c>
      <c r="T197" s="110">
        <f t="shared" si="59"/>
        <v>0</v>
      </c>
      <c r="U197" s="110">
        <f t="shared" si="59"/>
        <v>0</v>
      </c>
      <c r="V197" s="110">
        <f t="shared" si="59"/>
        <v>0</v>
      </c>
      <c r="W197" s="110">
        <f t="shared" si="59"/>
        <v>0</v>
      </c>
      <c r="X197" s="110">
        <f t="shared" si="59"/>
        <v>0</v>
      </c>
      <c r="Y197" s="110">
        <f t="shared" si="59"/>
        <v>0</v>
      </c>
      <c r="Z197" s="110">
        <f t="shared" si="59"/>
        <v>3278181</v>
      </c>
      <c r="AA197" s="110">
        <f t="shared" si="59"/>
        <v>0</v>
      </c>
      <c r="AB197" s="110">
        <f t="shared" si="59"/>
        <v>14205451</v>
      </c>
      <c r="AC197" s="110">
        <f t="shared" si="59"/>
        <v>0</v>
      </c>
      <c r="AD197" s="110">
        <f t="shared" si="59"/>
        <v>0</v>
      </c>
      <c r="AE197" s="110">
        <f t="shared" si="59"/>
        <v>0</v>
      </c>
      <c r="AF197" s="90">
        <f t="shared" si="55"/>
        <v>77070583.858953997</v>
      </c>
      <c r="AG197" s="91">
        <f t="shared" si="55"/>
        <v>217200026.26379564</v>
      </c>
      <c r="AH197" s="118">
        <f t="shared" si="56"/>
        <v>294270610.12274963</v>
      </c>
      <c r="AI197" s="14"/>
      <c r="AJ197" s="14"/>
      <c r="AK197" s="14"/>
    </row>
    <row r="198" spans="1:37" ht="16.5" customHeight="1" x14ac:dyDescent="0.25">
      <c r="A198" s="57"/>
      <c r="B198" s="14"/>
      <c r="C198" s="127" t="s">
        <v>220</v>
      </c>
      <c r="D198" s="110">
        <f t="shared" ref="D198:AE198" si="60">+D197*(1+$E$307)</f>
        <v>58335686.627722621</v>
      </c>
      <c r="E198" s="110">
        <f t="shared" si="60"/>
        <v>223716027.05170953</v>
      </c>
      <c r="F198" s="110">
        <f t="shared" si="60"/>
        <v>0</v>
      </c>
      <c r="G198" s="110">
        <f t="shared" si="60"/>
        <v>0</v>
      </c>
      <c r="H198" s="110">
        <f t="shared" si="60"/>
        <v>0</v>
      </c>
      <c r="I198" s="110">
        <f t="shared" si="60"/>
        <v>0</v>
      </c>
      <c r="J198" s="110">
        <f t="shared" si="60"/>
        <v>0</v>
      </c>
      <c r="K198" s="110">
        <f t="shared" si="60"/>
        <v>0</v>
      </c>
      <c r="L198" s="110">
        <f t="shared" si="60"/>
        <v>787856.16700000002</v>
      </c>
      <c r="M198" s="110">
        <f t="shared" si="60"/>
        <v>0</v>
      </c>
      <c r="N198" s="110">
        <f t="shared" si="60"/>
        <v>2251017.62</v>
      </c>
      <c r="O198" s="110">
        <f t="shared" si="60"/>
        <v>0</v>
      </c>
      <c r="P198" s="110">
        <f t="shared" si="60"/>
        <v>0</v>
      </c>
      <c r="Q198" s="110">
        <f t="shared" si="60"/>
        <v>0</v>
      </c>
      <c r="R198" s="110">
        <f t="shared" si="60"/>
        <v>0</v>
      </c>
      <c r="S198" s="110">
        <f t="shared" si="60"/>
        <v>0</v>
      </c>
      <c r="T198" s="110">
        <f t="shared" si="60"/>
        <v>0</v>
      </c>
      <c r="U198" s="110">
        <f t="shared" si="60"/>
        <v>0</v>
      </c>
      <c r="V198" s="110">
        <f t="shared" si="60"/>
        <v>0</v>
      </c>
      <c r="W198" s="110">
        <f t="shared" si="60"/>
        <v>0</v>
      </c>
      <c r="X198" s="110">
        <f t="shared" si="60"/>
        <v>0</v>
      </c>
      <c r="Y198" s="110">
        <f t="shared" si="60"/>
        <v>0</v>
      </c>
      <c r="Z198" s="110">
        <f t="shared" si="60"/>
        <v>3376526.43</v>
      </c>
      <c r="AA198" s="110">
        <f t="shared" si="60"/>
        <v>0</v>
      </c>
      <c r="AB198" s="110">
        <f t="shared" si="60"/>
        <v>14631614.530000001</v>
      </c>
      <c r="AC198" s="110">
        <f t="shared" si="60"/>
        <v>0</v>
      </c>
      <c r="AD198" s="110">
        <f t="shared" si="60"/>
        <v>0</v>
      </c>
      <c r="AE198" s="110">
        <f t="shared" si="60"/>
        <v>0</v>
      </c>
      <c r="AF198" s="90">
        <f t="shared" si="55"/>
        <v>79382701.37472263</v>
      </c>
      <c r="AG198" s="91">
        <f t="shared" si="55"/>
        <v>223716027.05170953</v>
      </c>
      <c r="AH198" s="118">
        <f t="shared" si="56"/>
        <v>303098728.42643213</v>
      </c>
      <c r="AI198" s="14"/>
      <c r="AJ198" s="14"/>
      <c r="AK198" s="14"/>
    </row>
    <row r="199" spans="1:37" ht="16.5" customHeight="1" x14ac:dyDescent="0.25">
      <c r="A199" s="57"/>
      <c r="B199" s="14"/>
      <c r="C199" s="127" t="s">
        <v>221</v>
      </c>
      <c r="D199" s="110">
        <f t="shared" ref="D199:AE199" si="61">+D198*(1+$E$307)</f>
        <v>60085757.226554304</v>
      </c>
      <c r="E199" s="110">
        <f t="shared" si="61"/>
        <v>230427507.86326084</v>
      </c>
      <c r="F199" s="110">
        <f t="shared" si="61"/>
        <v>0</v>
      </c>
      <c r="G199" s="110">
        <f t="shared" si="61"/>
        <v>0</v>
      </c>
      <c r="H199" s="110">
        <f t="shared" si="61"/>
        <v>0</v>
      </c>
      <c r="I199" s="110">
        <f t="shared" si="61"/>
        <v>0</v>
      </c>
      <c r="J199" s="110">
        <f t="shared" si="61"/>
        <v>0</v>
      </c>
      <c r="K199" s="110">
        <f t="shared" si="61"/>
        <v>0</v>
      </c>
      <c r="L199" s="110">
        <f t="shared" si="61"/>
        <v>811491.85201000003</v>
      </c>
      <c r="M199" s="110">
        <f t="shared" si="61"/>
        <v>0</v>
      </c>
      <c r="N199" s="110">
        <f t="shared" si="61"/>
        <v>2318548.1486</v>
      </c>
      <c r="O199" s="110">
        <f t="shared" si="61"/>
        <v>0</v>
      </c>
      <c r="P199" s="110">
        <f t="shared" si="61"/>
        <v>0</v>
      </c>
      <c r="Q199" s="110">
        <f t="shared" si="61"/>
        <v>0</v>
      </c>
      <c r="R199" s="110">
        <f t="shared" si="61"/>
        <v>0</v>
      </c>
      <c r="S199" s="110">
        <f t="shared" si="61"/>
        <v>0</v>
      </c>
      <c r="T199" s="110">
        <f t="shared" si="61"/>
        <v>0</v>
      </c>
      <c r="U199" s="110">
        <f t="shared" si="61"/>
        <v>0</v>
      </c>
      <c r="V199" s="110">
        <f t="shared" si="61"/>
        <v>0</v>
      </c>
      <c r="W199" s="110">
        <f t="shared" si="61"/>
        <v>0</v>
      </c>
      <c r="X199" s="110">
        <f t="shared" si="61"/>
        <v>0</v>
      </c>
      <c r="Y199" s="110">
        <f t="shared" si="61"/>
        <v>0</v>
      </c>
      <c r="Z199" s="110">
        <f t="shared" si="61"/>
        <v>3477822.2229000004</v>
      </c>
      <c r="AA199" s="110">
        <f t="shared" si="61"/>
        <v>0</v>
      </c>
      <c r="AB199" s="110">
        <f t="shared" si="61"/>
        <v>15070562.965900002</v>
      </c>
      <c r="AC199" s="110">
        <f t="shared" si="61"/>
        <v>0</v>
      </c>
      <c r="AD199" s="110">
        <f t="shared" si="61"/>
        <v>0</v>
      </c>
      <c r="AE199" s="110">
        <f t="shared" si="61"/>
        <v>0</v>
      </c>
      <c r="AF199" s="90">
        <f t="shared" si="55"/>
        <v>81764182.415964305</v>
      </c>
      <c r="AG199" s="91">
        <f t="shared" si="55"/>
        <v>230427507.86326084</v>
      </c>
      <c r="AH199" s="118">
        <f t="shared" si="56"/>
        <v>312191690.27922511</v>
      </c>
      <c r="AI199" s="14"/>
      <c r="AJ199" s="14"/>
      <c r="AK199" s="14"/>
    </row>
    <row r="200" spans="1:37" ht="16.5" customHeight="1" x14ac:dyDescent="0.25">
      <c r="A200" s="57"/>
      <c r="B200" s="14"/>
      <c r="C200" s="127" t="s">
        <v>222</v>
      </c>
      <c r="D200" s="110">
        <f t="shared" ref="D200:AE200" si="62">+D199*(1+$E$307)</f>
        <v>61888329.943350933</v>
      </c>
      <c r="E200" s="110">
        <f t="shared" si="62"/>
        <v>237340333.09915867</v>
      </c>
      <c r="F200" s="110">
        <f t="shared" si="62"/>
        <v>0</v>
      </c>
      <c r="G200" s="110">
        <f t="shared" si="62"/>
        <v>0</v>
      </c>
      <c r="H200" s="110">
        <f t="shared" si="62"/>
        <v>0</v>
      </c>
      <c r="I200" s="110">
        <f t="shared" si="62"/>
        <v>0</v>
      </c>
      <c r="J200" s="110">
        <f t="shared" si="62"/>
        <v>0</v>
      </c>
      <c r="K200" s="110">
        <f t="shared" si="62"/>
        <v>0</v>
      </c>
      <c r="L200" s="110">
        <f t="shared" si="62"/>
        <v>835836.60757030011</v>
      </c>
      <c r="M200" s="110">
        <f t="shared" si="62"/>
        <v>0</v>
      </c>
      <c r="N200" s="110">
        <f t="shared" si="62"/>
        <v>2388104.5930579999</v>
      </c>
      <c r="O200" s="110">
        <f t="shared" si="62"/>
        <v>0</v>
      </c>
      <c r="P200" s="110">
        <f t="shared" si="62"/>
        <v>0</v>
      </c>
      <c r="Q200" s="110">
        <f t="shared" si="62"/>
        <v>0</v>
      </c>
      <c r="R200" s="110">
        <f t="shared" si="62"/>
        <v>0</v>
      </c>
      <c r="S200" s="110">
        <f t="shared" si="62"/>
        <v>0</v>
      </c>
      <c r="T200" s="110">
        <f t="shared" si="62"/>
        <v>0</v>
      </c>
      <c r="U200" s="110">
        <f t="shared" si="62"/>
        <v>0</v>
      </c>
      <c r="V200" s="110">
        <f t="shared" si="62"/>
        <v>0</v>
      </c>
      <c r="W200" s="110">
        <f t="shared" si="62"/>
        <v>0</v>
      </c>
      <c r="X200" s="110">
        <f t="shared" si="62"/>
        <v>0</v>
      </c>
      <c r="Y200" s="110">
        <f t="shared" si="62"/>
        <v>0</v>
      </c>
      <c r="Z200" s="110">
        <f t="shared" si="62"/>
        <v>3582156.8895870005</v>
      </c>
      <c r="AA200" s="110">
        <f t="shared" si="62"/>
        <v>0</v>
      </c>
      <c r="AB200" s="110">
        <f t="shared" si="62"/>
        <v>15522679.854877003</v>
      </c>
      <c r="AC200" s="110">
        <f t="shared" si="62"/>
        <v>0</v>
      </c>
      <c r="AD200" s="110">
        <f t="shared" si="62"/>
        <v>0</v>
      </c>
      <c r="AE200" s="110">
        <f t="shared" si="62"/>
        <v>0</v>
      </c>
      <c r="AF200" s="90">
        <f t="shared" si="55"/>
        <v>84217107.888443232</v>
      </c>
      <c r="AG200" s="91">
        <f t="shared" si="55"/>
        <v>237340333.09915867</v>
      </c>
      <c r="AH200" s="118">
        <f t="shared" si="56"/>
        <v>321557440.98760188</v>
      </c>
      <c r="AI200" s="14"/>
      <c r="AJ200" s="14"/>
      <c r="AK200" s="14"/>
    </row>
    <row r="201" spans="1:37" ht="16.5" customHeight="1" x14ac:dyDescent="0.25">
      <c r="A201" s="57"/>
      <c r="B201" s="14"/>
      <c r="C201" s="127" t="s">
        <v>223</v>
      </c>
      <c r="D201" s="110">
        <f t="shared" ref="D201:AE201" si="63">+D200*(1+$E$307)</f>
        <v>63744979.841651462</v>
      </c>
      <c r="E201" s="110">
        <f t="shared" si="63"/>
        <v>244460543.09213343</v>
      </c>
      <c r="F201" s="110">
        <f t="shared" si="63"/>
        <v>0</v>
      </c>
      <c r="G201" s="110">
        <f t="shared" si="63"/>
        <v>0</v>
      </c>
      <c r="H201" s="110">
        <f t="shared" si="63"/>
        <v>0</v>
      </c>
      <c r="I201" s="110">
        <f t="shared" si="63"/>
        <v>0</v>
      </c>
      <c r="J201" s="110">
        <f t="shared" si="63"/>
        <v>0</v>
      </c>
      <c r="K201" s="110">
        <f t="shared" si="63"/>
        <v>0</v>
      </c>
      <c r="L201" s="110">
        <f t="shared" si="63"/>
        <v>860911.70579740917</v>
      </c>
      <c r="M201" s="110">
        <f t="shared" si="63"/>
        <v>0</v>
      </c>
      <c r="N201" s="110">
        <f t="shared" si="63"/>
        <v>2459747.7308497401</v>
      </c>
      <c r="O201" s="110">
        <f t="shared" si="63"/>
        <v>0</v>
      </c>
      <c r="P201" s="110">
        <f t="shared" si="63"/>
        <v>0</v>
      </c>
      <c r="Q201" s="110">
        <f t="shared" si="63"/>
        <v>0</v>
      </c>
      <c r="R201" s="110">
        <f t="shared" si="63"/>
        <v>0</v>
      </c>
      <c r="S201" s="110">
        <f t="shared" si="63"/>
        <v>0</v>
      </c>
      <c r="T201" s="110">
        <f t="shared" si="63"/>
        <v>0</v>
      </c>
      <c r="U201" s="110">
        <f t="shared" si="63"/>
        <v>0</v>
      </c>
      <c r="V201" s="110">
        <f t="shared" si="63"/>
        <v>0</v>
      </c>
      <c r="W201" s="110">
        <f t="shared" si="63"/>
        <v>0</v>
      </c>
      <c r="X201" s="110">
        <f t="shared" si="63"/>
        <v>0</v>
      </c>
      <c r="Y201" s="110">
        <f t="shared" si="63"/>
        <v>0</v>
      </c>
      <c r="Z201" s="110">
        <f t="shared" si="63"/>
        <v>3689621.5962746106</v>
      </c>
      <c r="AA201" s="110">
        <f t="shared" si="63"/>
        <v>0</v>
      </c>
      <c r="AB201" s="110">
        <f t="shared" si="63"/>
        <v>15988360.250523314</v>
      </c>
      <c r="AC201" s="110">
        <f t="shared" si="63"/>
        <v>0</v>
      </c>
      <c r="AD201" s="110">
        <f t="shared" si="63"/>
        <v>0</v>
      </c>
      <c r="AE201" s="110">
        <f t="shared" si="63"/>
        <v>0</v>
      </c>
      <c r="AF201" s="90">
        <f t="shared" si="55"/>
        <v>86743621.125096545</v>
      </c>
      <c r="AG201" s="91">
        <f t="shared" si="55"/>
        <v>244460543.09213343</v>
      </c>
      <c r="AH201" s="118">
        <f t="shared" si="56"/>
        <v>331204164.21722996</v>
      </c>
      <c r="AI201" s="14"/>
      <c r="AJ201" s="14"/>
      <c r="AK201" s="14"/>
    </row>
    <row r="202" spans="1:37" ht="16.5" customHeight="1" x14ac:dyDescent="0.25">
      <c r="A202" s="57"/>
      <c r="B202" s="14"/>
      <c r="C202" s="127" t="s">
        <v>224</v>
      </c>
      <c r="D202" s="110">
        <f t="shared" ref="D202:AE202" si="64">+D201*(1+$E$307)</f>
        <v>65657329.236901008</v>
      </c>
      <c r="E202" s="110">
        <f t="shared" si="64"/>
        <v>251794359.38489744</v>
      </c>
      <c r="F202" s="110">
        <f t="shared" si="64"/>
        <v>0</v>
      </c>
      <c r="G202" s="110">
        <f t="shared" si="64"/>
        <v>0</v>
      </c>
      <c r="H202" s="110">
        <f t="shared" si="64"/>
        <v>0</v>
      </c>
      <c r="I202" s="110">
        <f t="shared" si="64"/>
        <v>0</v>
      </c>
      <c r="J202" s="110">
        <f t="shared" si="64"/>
        <v>0</v>
      </c>
      <c r="K202" s="110">
        <f t="shared" si="64"/>
        <v>0</v>
      </c>
      <c r="L202" s="110">
        <f t="shared" si="64"/>
        <v>886739.05697133148</v>
      </c>
      <c r="M202" s="110">
        <f t="shared" si="64"/>
        <v>0</v>
      </c>
      <c r="N202" s="110">
        <f t="shared" si="64"/>
        <v>2533540.1627752325</v>
      </c>
      <c r="O202" s="110">
        <f t="shared" si="64"/>
        <v>0</v>
      </c>
      <c r="P202" s="110">
        <f t="shared" si="64"/>
        <v>0</v>
      </c>
      <c r="Q202" s="110">
        <f t="shared" si="64"/>
        <v>0</v>
      </c>
      <c r="R202" s="110">
        <f t="shared" si="64"/>
        <v>0</v>
      </c>
      <c r="S202" s="110">
        <f t="shared" si="64"/>
        <v>0</v>
      </c>
      <c r="T202" s="110">
        <f t="shared" si="64"/>
        <v>0</v>
      </c>
      <c r="U202" s="110">
        <f t="shared" si="64"/>
        <v>0</v>
      </c>
      <c r="V202" s="110">
        <f t="shared" si="64"/>
        <v>0</v>
      </c>
      <c r="W202" s="110">
        <f t="shared" si="64"/>
        <v>0</v>
      </c>
      <c r="X202" s="110">
        <f t="shared" si="64"/>
        <v>0</v>
      </c>
      <c r="Y202" s="110">
        <f t="shared" si="64"/>
        <v>0</v>
      </c>
      <c r="Z202" s="110">
        <f t="shared" si="64"/>
        <v>3800310.2441628492</v>
      </c>
      <c r="AA202" s="110">
        <f t="shared" si="64"/>
        <v>0</v>
      </c>
      <c r="AB202" s="110">
        <f t="shared" si="64"/>
        <v>16468011.058039013</v>
      </c>
      <c r="AC202" s="110">
        <f t="shared" si="64"/>
        <v>0</v>
      </c>
      <c r="AD202" s="110">
        <f t="shared" si="64"/>
        <v>0</v>
      </c>
      <c r="AE202" s="110">
        <f t="shared" si="64"/>
        <v>0</v>
      </c>
      <c r="AF202" s="90">
        <f t="shared" si="55"/>
        <v>89345929.758849427</v>
      </c>
      <c r="AG202" s="91">
        <f t="shared" si="55"/>
        <v>251794359.38489744</v>
      </c>
      <c r="AH202" s="118">
        <f t="shared" si="56"/>
        <v>341140289.14374685</v>
      </c>
      <c r="AI202" s="14"/>
      <c r="AJ202" s="14"/>
      <c r="AK202" s="14"/>
    </row>
    <row r="203" spans="1:37" ht="16.5" customHeight="1" x14ac:dyDescent="0.25">
      <c r="A203" s="57"/>
      <c r="B203" s="69"/>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row>
    <row r="204" spans="1:37" ht="16.5" customHeight="1" x14ac:dyDescent="0.25">
      <c r="A204" s="57"/>
      <c r="B204" s="69"/>
      <c r="C204" s="106" t="s">
        <v>225</v>
      </c>
      <c r="D204" s="148" t="s">
        <v>97</v>
      </c>
      <c r="E204" s="148" t="s">
        <v>164</v>
      </c>
      <c r="F204" s="148" t="s">
        <v>166</v>
      </c>
      <c r="G204" s="148" t="s">
        <v>219</v>
      </c>
      <c r="H204" s="148" t="s">
        <v>220</v>
      </c>
      <c r="I204" s="148" t="s">
        <v>221</v>
      </c>
      <c r="J204" s="148" t="s">
        <v>222</v>
      </c>
      <c r="K204" s="148" t="s">
        <v>223</v>
      </c>
      <c r="L204" s="148" t="s">
        <v>224</v>
      </c>
      <c r="M204" s="148" t="s">
        <v>226</v>
      </c>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row>
    <row r="205" spans="1:37" ht="16.5" customHeight="1" x14ac:dyDescent="0.25">
      <c r="A205" s="57"/>
      <c r="B205" s="69"/>
      <c r="C205" s="149" t="s">
        <v>227</v>
      </c>
      <c r="D205" s="113">
        <f t="shared" ref="D205:L205" si="65">+VLOOKUP(D$204,$C$194:$AH$202,30,0)</f>
        <v>70530502</v>
      </c>
      <c r="E205" s="113">
        <f t="shared" si="65"/>
        <v>72646417.060000002</v>
      </c>
      <c r="F205" s="113">
        <f t="shared" si="65"/>
        <v>74825809.571799994</v>
      </c>
      <c r="G205" s="113">
        <f t="shared" si="65"/>
        <v>77070583.858953997</v>
      </c>
      <c r="H205" s="113">
        <f t="shared" si="65"/>
        <v>79382701.37472263</v>
      </c>
      <c r="I205" s="113">
        <f t="shared" si="65"/>
        <v>81764182.415964305</v>
      </c>
      <c r="J205" s="113">
        <f t="shared" si="65"/>
        <v>84217107.888443232</v>
      </c>
      <c r="K205" s="113">
        <f t="shared" si="65"/>
        <v>86743621.125096545</v>
      </c>
      <c r="L205" s="113">
        <f t="shared" si="65"/>
        <v>89345929.758849427</v>
      </c>
      <c r="M205" s="150">
        <f>SUM(D205:L205)</f>
        <v>716526855.05383015</v>
      </c>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row>
    <row r="206" spans="1:37" ht="16.5" customHeight="1" x14ac:dyDescent="0.25">
      <c r="A206" s="57"/>
      <c r="B206" s="69"/>
      <c r="C206" s="151" t="s">
        <v>228</v>
      </c>
      <c r="D206" s="113">
        <f t="shared" ref="D206:L206" si="66">+VLOOKUP(D$204,$C$194:$AH$202,31,0)</f>
        <v>198768792.44659975</v>
      </c>
      <c r="E206" s="113">
        <f t="shared" si="66"/>
        <v>204731856.21999776</v>
      </c>
      <c r="F206" s="113">
        <f t="shared" si="66"/>
        <v>210873811.9065977</v>
      </c>
      <c r="G206" s="113">
        <f t="shared" si="66"/>
        <v>217200026.26379564</v>
      </c>
      <c r="H206" s="113">
        <f t="shared" si="66"/>
        <v>223716027.05170953</v>
      </c>
      <c r="I206" s="113">
        <f t="shared" si="66"/>
        <v>230427507.86326084</v>
      </c>
      <c r="J206" s="113">
        <f t="shared" si="66"/>
        <v>237340333.09915867</v>
      </c>
      <c r="K206" s="113">
        <f t="shared" si="66"/>
        <v>244460543.09213343</v>
      </c>
      <c r="L206" s="113">
        <f t="shared" si="66"/>
        <v>251794359.38489744</v>
      </c>
      <c r="M206" s="150">
        <f>SUM(D206:L206)</f>
        <v>2019313257.328151</v>
      </c>
      <c r="N206" s="14"/>
      <c r="O206" s="14"/>
      <c r="P206" s="14"/>
      <c r="Q206" s="14"/>
      <c r="R206" s="14"/>
      <c r="S206" s="14"/>
      <c r="T206" s="14"/>
      <c r="U206" s="14"/>
      <c r="V206" s="14"/>
      <c r="W206" s="14"/>
      <c r="X206" s="14"/>
      <c r="Y206" s="14"/>
      <c r="Z206" s="14"/>
      <c r="AA206" s="366"/>
      <c r="AB206" s="14"/>
      <c r="AC206" s="14"/>
      <c r="AD206" s="14"/>
      <c r="AE206" s="14"/>
      <c r="AF206" s="14"/>
      <c r="AG206" s="14"/>
      <c r="AH206" s="14"/>
      <c r="AI206" s="14"/>
      <c r="AJ206" s="14"/>
      <c r="AK206" s="14"/>
    </row>
    <row r="207" spans="1:37" ht="16.5" customHeight="1" x14ac:dyDescent="0.25">
      <c r="A207" s="57"/>
      <c r="B207" s="69"/>
      <c r="C207" s="152" t="s">
        <v>229</v>
      </c>
      <c r="D207" s="118">
        <f t="shared" ref="D207:M207" si="67">SUM(D205:D206)</f>
        <v>269299294.44659972</v>
      </c>
      <c r="E207" s="118">
        <f t="shared" si="67"/>
        <v>277378273.27999777</v>
      </c>
      <c r="F207" s="118">
        <f t="shared" si="67"/>
        <v>285699621.47839773</v>
      </c>
      <c r="G207" s="118">
        <f t="shared" si="67"/>
        <v>294270610.12274963</v>
      </c>
      <c r="H207" s="118">
        <f t="shared" si="67"/>
        <v>303098728.42643213</v>
      </c>
      <c r="I207" s="118">
        <f t="shared" si="67"/>
        <v>312191690.27922511</v>
      </c>
      <c r="J207" s="118">
        <f t="shared" si="67"/>
        <v>321557440.98760188</v>
      </c>
      <c r="K207" s="118">
        <f t="shared" si="67"/>
        <v>331204164.21722996</v>
      </c>
      <c r="L207" s="118">
        <f t="shared" si="67"/>
        <v>341140289.14374685</v>
      </c>
      <c r="M207" s="153">
        <f t="shared" si="67"/>
        <v>2735840112.3819809</v>
      </c>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08" spans="1:37" ht="16.5" customHeight="1" x14ac:dyDescent="0.25">
      <c r="A208" s="57"/>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row>
    <row r="209" spans="1:37" ht="16.5" hidden="1" customHeight="1" outlineLevel="1" x14ac:dyDescent="0.25">
      <c r="A209" s="57"/>
      <c r="B209" s="756" t="s">
        <v>230</v>
      </c>
      <c r="C209" s="757"/>
      <c r="D209" s="154"/>
      <c r="E209" s="154"/>
      <c r="F209" s="154"/>
      <c r="G209" s="154"/>
      <c r="H209" s="154"/>
      <c r="I209" s="154"/>
      <c r="J209" s="154"/>
      <c r="K209" s="154"/>
      <c r="L209" s="154"/>
      <c r="M209" s="155"/>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row>
    <row r="210" spans="1:37" ht="16.5" hidden="1" customHeight="1" outlineLevel="1" x14ac:dyDescent="0.25">
      <c r="A210" s="57"/>
      <c r="B210" s="69"/>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row>
    <row r="211" spans="1:37" ht="16.5" hidden="1" customHeight="1" outlineLevel="1" x14ac:dyDescent="0.25">
      <c r="A211" s="57"/>
      <c r="B211" s="69"/>
      <c r="C211" s="14"/>
      <c r="D211" s="14"/>
      <c r="E211" s="751" t="s">
        <v>231</v>
      </c>
      <c r="F211" s="599"/>
      <c r="G211" s="599"/>
      <c r="H211" s="599"/>
      <c r="I211" s="599"/>
      <c r="J211" s="599"/>
      <c r="K211" s="599"/>
      <c r="L211" s="599"/>
      <c r="M211" s="600"/>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row>
    <row r="212" spans="1:37" ht="15.75" hidden="1" customHeight="1" outlineLevel="1" x14ac:dyDescent="0.25">
      <c r="A212" s="57"/>
      <c r="B212" s="156"/>
      <c r="C212" s="157"/>
      <c r="D212" s="157"/>
      <c r="E212" s="158" t="s">
        <v>232</v>
      </c>
      <c r="F212" s="158" t="s">
        <v>232</v>
      </c>
      <c r="G212" s="158" t="s">
        <v>233</v>
      </c>
      <c r="H212" s="158" t="s">
        <v>233</v>
      </c>
      <c r="I212" s="158" t="s">
        <v>234</v>
      </c>
      <c r="J212" s="158" t="s">
        <v>234</v>
      </c>
      <c r="K212" s="753" t="s">
        <v>235</v>
      </c>
      <c r="L212" s="670"/>
      <c r="M212" s="755" t="s">
        <v>236</v>
      </c>
      <c r="N212" s="159"/>
      <c r="O212" s="159"/>
      <c r="P212" s="14"/>
      <c r="Q212" s="14"/>
      <c r="R212" s="14"/>
      <c r="S212" s="14"/>
      <c r="T212" s="14"/>
      <c r="U212" s="14"/>
      <c r="V212" s="14"/>
      <c r="W212" s="14"/>
      <c r="X212" s="14"/>
      <c r="Y212" s="14"/>
      <c r="Z212" s="14"/>
      <c r="AA212" s="14"/>
      <c r="AB212" s="14"/>
      <c r="AC212" s="14"/>
      <c r="AD212" s="14"/>
      <c r="AE212" s="14"/>
      <c r="AF212" s="14"/>
      <c r="AG212" s="14"/>
      <c r="AH212" s="14"/>
      <c r="AI212" s="14"/>
      <c r="AJ212" s="14"/>
      <c r="AK212" s="14"/>
    </row>
    <row r="213" spans="1:37" ht="15.75" hidden="1" customHeight="1" outlineLevel="1" x14ac:dyDescent="0.25">
      <c r="A213" s="57"/>
      <c r="B213" s="754" t="str">
        <f>CONCATENATE("Items para Plan Operativo ",'PDI-03'!E38)</f>
        <v>Items para Plan Operativo 1. Análisis de Empleos</v>
      </c>
      <c r="C213" s="600"/>
      <c r="D213" s="160" t="s">
        <v>237</v>
      </c>
      <c r="E213" s="161" t="s">
        <v>126</v>
      </c>
      <c r="F213" s="161" t="s">
        <v>127</v>
      </c>
      <c r="G213" s="161" t="s">
        <v>126</v>
      </c>
      <c r="H213" s="161" t="s">
        <v>127</v>
      </c>
      <c r="I213" s="161" t="s">
        <v>126</v>
      </c>
      <c r="J213" s="161" t="s">
        <v>127</v>
      </c>
      <c r="K213" s="161" t="s">
        <v>238</v>
      </c>
      <c r="L213" s="161" t="s">
        <v>239</v>
      </c>
      <c r="M213" s="680"/>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row>
    <row r="214" spans="1:37" ht="15.75" hidden="1" customHeight="1" outlineLevel="1" x14ac:dyDescent="0.25">
      <c r="A214" s="57" t="s">
        <v>109</v>
      </c>
      <c r="B214" s="160">
        <v>1</v>
      </c>
      <c r="C214" s="162" t="s">
        <v>240</v>
      </c>
      <c r="D214" s="163"/>
      <c r="E214" s="164">
        <f t="shared" ref="E214:J214" si="68">INDEX($D$168:$AE$170,MATCH(E$212,$C$168:$C$170,0),MATCH($A214&amp;E$213,$D$164:$AE$164,0))</f>
        <v>0</v>
      </c>
      <c r="F214" s="164">
        <f t="shared" si="68"/>
        <v>117443781.4821997</v>
      </c>
      <c r="G214" s="164">
        <f t="shared" si="68"/>
        <v>0</v>
      </c>
      <c r="H214" s="164">
        <f t="shared" si="68"/>
        <v>120967094.92666569</v>
      </c>
      <c r="I214" s="164">
        <f t="shared" si="68"/>
        <v>0</v>
      </c>
      <c r="J214" s="164">
        <f t="shared" si="68"/>
        <v>124596107.77446567</v>
      </c>
      <c r="K214" s="165">
        <f t="shared" ref="K214:K228" si="69">E214+G214+I214</f>
        <v>0</v>
      </c>
      <c r="L214" s="165">
        <f t="shared" ref="L214:L228" si="70">F214+H214+J214</f>
        <v>363006984.18333107</v>
      </c>
      <c r="M214" s="165">
        <f t="shared" ref="M214:M228" si="71">+K214+L214</f>
        <v>363006984.18333107</v>
      </c>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row>
    <row r="215" spans="1:37" ht="15.75" hidden="1" customHeight="1" outlineLevel="1" x14ac:dyDescent="0.25">
      <c r="A215" s="57" t="s">
        <v>110</v>
      </c>
      <c r="B215" s="160">
        <v>2</v>
      </c>
      <c r="C215" s="162" t="s">
        <v>110</v>
      </c>
      <c r="D215" s="163"/>
      <c r="E215" s="164">
        <f t="shared" ref="E215:J215" si="72">INDEX($D$168:$AE$170,MATCH(E$212,$C$168:$C$170,0),MATCH($A215&amp;E$213,$D$164:$AE$164,0))</f>
        <v>0</v>
      </c>
      <c r="F215" s="164">
        <f t="shared" si="72"/>
        <v>0</v>
      </c>
      <c r="G215" s="164">
        <f t="shared" si="72"/>
        <v>0</v>
      </c>
      <c r="H215" s="164">
        <f t="shared" si="72"/>
        <v>0</v>
      </c>
      <c r="I215" s="164">
        <f t="shared" si="72"/>
        <v>0</v>
      </c>
      <c r="J215" s="164">
        <f t="shared" si="72"/>
        <v>0</v>
      </c>
      <c r="K215" s="166">
        <f t="shared" si="69"/>
        <v>0</v>
      </c>
      <c r="L215" s="166">
        <f t="shared" si="70"/>
        <v>0</v>
      </c>
      <c r="M215" s="165">
        <f t="shared" si="71"/>
        <v>0</v>
      </c>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row>
    <row r="216" spans="1:37" ht="15.75" hidden="1" customHeight="1" outlineLevel="1" x14ac:dyDescent="0.25">
      <c r="A216" s="57" t="s">
        <v>111</v>
      </c>
      <c r="B216" s="160">
        <v>3</v>
      </c>
      <c r="C216" s="162" t="s">
        <v>111</v>
      </c>
      <c r="D216" s="163"/>
      <c r="E216" s="164">
        <f t="shared" ref="E216:J216" si="73">INDEX($D$168:$AE$170,MATCH(E$212,$C$168:$C$170,0),MATCH($A216&amp;E$213,$D$164:$AE$164,0))</f>
        <v>0</v>
      </c>
      <c r="F216" s="164">
        <f t="shared" si="73"/>
        <v>0</v>
      </c>
      <c r="G216" s="164">
        <f t="shared" si="73"/>
        <v>0</v>
      </c>
      <c r="H216" s="164">
        <f t="shared" si="73"/>
        <v>0</v>
      </c>
      <c r="I216" s="164">
        <f t="shared" si="73"/>
        <v>0</v>
      </c>
      <c r="J216" s="164">
        <f t="shared" si="73"/>
        <v>0</v>
      </c>
      <c r="K216" s="166">
        <f t="shared" si="69"/>
        <v>0</v>
      </c>
      <c r="L216" s="166">
        <f t="shared" si="70"/>
        <v>0</v>
      </c>
      <c r="M216" s="165">
        <f t="shared" si="71"/>
        <v>0</v>
      </c>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37" ht="15.75" hidden="1" customHeight="1" outlineLevel="1" x14ac:dyDescent="0.25">
      <c r="A217" s="57" t="s">
        <v>112</v>
      </c>
      <c r="B217" s="160">
        <v>4</v>
      </c>
      <c r="C217" s="162" t="s">
        <v>241</v>
      </c>
      <c r="D217" s="163"/>
      <c r="E217" s="164">
        <f t="shared" ref="E217:J217" si="74">INDEX($D$168:$AE$170,MATCH(E$212,$C$168:$C$170,0),MATCH($A217&amp;E$213,$D$164:$AE$164,0))</f>
        <v>0</v>
      </c>
      <c r="F217" s="164">
        <f t="shared" si="74"/>
        <v>0</v>
      </c>
      <c r="G217" s="164">
        <f t="shared" si="74"/>
        <v>0</v>
      </c>
      <c r="H217" s="164">
        <f t="shared" si="74"/>
        <v>0</v>
      </c>
      <c r="I217" s="164">
        <f t="shared" si="74"/>
        <v>0</v>
      </c>
      <c r="J217" s="164">
        <f t="shared" si="74"/>
        <v>0</v>
      </c>
      <c r="K217" s="166">
        <f t="shared" si="69"/>
        <v>0</v>
      </c>
      <c r="L217" s="166">
        <f t="shared" si="70"/>
        <v>0</v>
      </c>
      <c r="M217" s="165">
        <f t="shared" si="71"/>
        <v>0</v>
      </c>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row>
    <row r="218" spans="1:37" ht="15.75" hidden="1" customHeight="1" outlineLevel="1" x14ac:dyDescent="0.25">
      <c r="A218" s="57" t="s">
        <v>113</v>
      </c>
      <c r="B218" s="160">
        <v>5</v>
      </c>
      <c r="C218" s="162" t="s">
        <v>113</v>
      </c>
      <c r="D218" s="163"/>
      <c r="E218" s="164">
        <f t="shared" ref="E218:J218" si="75">INDEX($D$168:$AE$170,MATCH(E$212,$C$168:$C$170,0),MATCH($A218&amp;E$213,$D$164:$AE$164,0))</f>
        <v>0</v>
      </c>
      <c r="F218" s="164">
        <f t="shared" si="75"/>
        <v>0</v>
      </c>
      <c r="G218" s="164">
        <f t="shared" si="75"/>
        <v>0</v>
      </c>
      <c r="H218" s="164">
        <f t="shared" si="75"/>
        <v>0</v>
      </c>
      <c r="I218" s="164">
        <f t="shared" si="75"/>
        <v>0</v>
      </c>
      <c r="J218" s="164">
        <f t="shared" si="75"/>
        <v>0</v>
      </c>
      <c r="K218" s="166">
        <f t="shared" si="69"/>
        <v>0</v>
      </c>
      <c r="L218" s="166">
        <f t="shared" si="70"/>
        <v>0</v>
      </c>
      <c r="M218" s="165">
        <f t="shared" si="71"/>
        <v>0</v>
      </c>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row>
    <row r="219" spans="1:37" ht="15.75" hidden="1" customHeight="1" outlineLevel="1" x14ac:dyDescent="0.25">
      <c r="A219" s="57" t="s">
        <v>114</v>
      </c>
      <c r="B219" s="160">
        <f t="shared" ref="B219:B227" si="76">1+B218</f>
        <v>6</v>
      </c>
      <c r="C219" s="162" t="s">
        <v>242</v>
      </c>
      <c r="D219" s="163"/>
      <c r="E219" s="164">
        <f t="shared" ref="E219:J219" si="77">INDEX($D$168:$AE$170,MATCH(E$212,$C$168:$C$170,0),MATCH($A219&amp;E$213,$D$164:$AE$164,0))</f>
        <v>0</v>
      </c>
      <c r="F219" s="164">
        <f t="shared" si="77"/>
        <v>0</v>
      </c>
      <c r="G219" s="164">
        <f t="shared" si="77"/>
        <v>0</v>
      </c>
      <c r="H219" s="164">
        <f t="shared" si="77"/>
        <v>0</v>
      </c>
      <c r="I219" s="164">
        <f t="shared" si="77"/>
        <v>0</v>
      </c>
      <c r="J219" s="164">
        <f t="shared" si="77"/>
        <v>0</v>
      </c>
      <c r="K219" s="166">
        <f t="shared" si="69"/>
        <v>0</v>
      </c>
      <c r="L219" s="166">
        <f t="shared" si="70"/>
        <v>0</v>
      </c>
      <c r="M219" s="165">
        <f t="shared" si="71"/>
        <v>0</v>
      </c>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row>
    <row r="220" spans="1:37" ht="15.75" hidden="1" customHeight="1" outlineLevel="1" x14ac:dyDescent="0.25">
      <c r="A220" s="57" t="s">
        <v>115</v>
      </c>
      <c r="B220" s="160">
        <f t="shared" si="76"/>
        <v>7</v>
      </c>
      <c r="C220" s="162" t="s">
        <v>115</v>
      </c>
      <c r="D220" s="162"/>
      <c r="E220" s="164">
        <f t="shared" ref="E220:J220" si="78">INDEX($D$168:$AE$170,MATCH(E$212,$C$168:$C$170,0),MATCH($A220&amp;E$213,$D$164:$AE$164,0))</f>
        <v>0</v>
      </c>
      <c r="F220" s="164">
        <f t="shared" si="78"/>
        <v>0</v>
      </c>
      <c r="G220" s="164">
        <f t="shared" si="78"/>
        <v>0</v>
      </c>
      <c r="H220" s="164">
        <f t="shared" si="78"/>
        <v>0</v>
      </c>
      <c r="I220" s="164">
        <f t="shared" si="78"/>
        <v>0</v>
      </c>
      <c r="J220" s="164">
        <f t="shared" si="78"/>
        <v>0</v>
      </c>
      <c r="K220" s="166">
        <f t="shared" si="69"/>
        <v>0</v>
      </c>
      <c r="L220" s="166">
        <f t="shared" si="70"/>
        <v>0</v>
      </c>
      <c r="M220" s="165">
        <f t="shared" si="71"/>
        <v>0</v>
      </c>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row>
    <row r="221" spans="1:37" ht="15.75" hidden="1" customHeight="1" outlineLevel="1" x14ac:dyDescent="0.25">
      <c r="A221" s="57" t="s">
        <v>116</v>
      </c>
      <c r="B221" s="160">
        <f t="shared" si="76"/>
        <v>8</v>
      </c>
      <c r="C221" s="162" t="s">
        <v>116</v>
      </c>
      <c r="D221" s="163"/>
      <c r="E221" s="164">
        <f t="shared" ref="E221:J221" si="79">INDEX($D$168:$AE$170,MATCH(E$212,$C$168:$C$170,0),MATCH($A221&amp;E$213,$D$164:$AE$164,0))</f>
        <v>0</v>
      </c>
      <c r="F221" s="164">
        <f t="shared" si="79"/>
        <v>0</v>
      </c>
      <c r="G221" s="164">
        <f t="shared" si="79"/>
        <v>0</v>
      </c>
      <c r="H221" s="164">
        <f t="shared" si="79"/>
        <v>0</v>
      </c>
      <c r="I221" s="164">
        <f t="shared" si="79"/>
        <v>0</v>
      </c>
      <c r="J221" s="164">
        <f t="shared" si="79"/>
        <v>0</v>
      </c>
      <c r="K221" s="166">
        <f t="shared" si="69"/>
        <v>0</v>
      </c>
      <c r="L221" s="166">
        <f t="shared" si="70"/>
        <v>0</v>
      </c>
      <c r="M221" s="165">
        <f t="shared" si="71"/>
        <v>0</v>
      </c>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row>
    <row r="222" spans="1:37" ht="15.75" hidden="1" customHeight="1" outlineLevel="1" x14ac:dyDescent="0.25">
      <c r="A222" s="57" t="s">
        <v>117</v>
      </c>
      <c r="B222" s="160">
        <f t="shared" si="76"/>
        <v>9</v>
      </c>
      <c r="C222" s="162" t="s">
        <v>117</v>
      </c>
      <c r="D222" s="163"/>
      <c r="E222" s="164">
        <f t="shared" ref="E222:J222" si="80">INDEX($D$168:$AE$170,MATCH(E$212,$C$168:$C$170,0),MATCH($A222&amp;E$213,$D$164:$AE$164,0))</f>
        <v>0</v>
      </c>
      <c r="F222" s="164">
        <f t="shared" si="80"/>
        <v>0</v>
      </c>
      <c r="G222" s="164">
        <f t="shared" si="80"/>
        <v>0</v>
      </c>
      <c r="H222" s="164">
        <f t="shared" si="80"/>
        <v>0</v>
      </c>
      <c r="I222" s="164">
        <f t="shared" si="80"/>
        <v>0</v>
      </c>
      <c r="J222" s="164">
        <f t="shared" si="80"/>
        <v>0</v>
      </c>
      <c r="K222" s="166">
        <f t="shared" si="69"/>
        <v>0</v>
      </c>
      <c r="L222" s="166">
        <f t="shared" si="70"/>
        <v>0</v>
      </c>
      <c r="M222" s="165">
        <f t="shared" si="71"/>
        <v>0</v>
      </c>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row>
    <row r="223" spans="1:37" ht="15.75" hidden="1" customHeight="1" outlineLevel="1" x14ac:dyDescent="0.25">
      <c r="A223" s="57" t="s">
        <v>118</v>
      </c>
      <c r="B223" s="160">
        <f t="shared" si="76"/>
        <v>10</v>
      </c>
      <c r="C223" s="162" t="s">
        <v>243</v>
      </c>
      <c r="D223" s="163"/>
      <c r="E223" s="164">
        <f t="shared" ref="E223:J223" si="81">INDEX($D$168:$AE$170,MATCH(E$212,$C$168:$C$170,0),MATCH($A223&amp;E$213,$D$164:$AE$164,0))</f>
        <v>0</v>
      </c>
      <c r="F223" s="164">
        <f t="shared" si="81"/>
        <v>0</v>
      </c>
      <c r="G223" s="164">
        <f t="shared" si="81"/>
        <v>0</v>
      </c>
      <c r="H223" s="164">
        <f t="shared" si="81"/>
        <v>0</v>
      </c>
      <c r="I223" s="164">
        <f t="shared" si="81"/>
        <v>0</v>
      </c>
      <c r="J223" s="164">
        <f t="shared" si="81"/>
        <v>0</v>
      </c>
      <c r="K223" s="166">
        <f t="shared" si="69"/>
        <v>0</v>
      </c>
      <c r="L223" s="166">
        <f t="shared" si="70"/>
        <v>0</v>
      </c>
      <c r="M223" s="165">
        <f t="shared" si="71"/>
        <v>0</v>
      </c>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row>
    <row r="224" spans="1:37" ht="15.75" hidden="1" customHeight="1" outlineLevel="1" x14ac:dyDescent="0.25">
      <c r="A224" s="57" t="s">
        <v>120</v>
      </c>
      <c r="B224" s="160">
        <f t="shared" si="76"/>
        <v>11</v>
      </c>
      <c r="C224" s="162" t="s">
        <v>120</v>
      </c>
      <c r="D224" s="163"/>
      <c r="E224" s="164">
        <f t="shared" ref="E224:J224" si="82">INDEX($D$168:$AE$170,MATCH(E$212,$C$168:$C$170,0),MATCH($A224&amp;E$213,$D$164:$AE$164,0))</f>
        <v>0</v>
      </c>
      <c r="F224" s="164">
        <f t="shared" si="82"/>
        <v>0</v>
      </c>
      <c r="G224" s="164">
        <f t="shared" si="82"/>
        <v>0</v>
      </c>
      <c r="H224" s="164">
        <f t="shared" si="82"/>
        <v>0</v>
      </c>
      <c r="I224" s="164">
        <f t="shared" si="82"/>
        <v>0</v>
      </c>
      <c r="J224" s="164">
        <f t="shared" si="82"/>
        <v>0</v>
      </c>
      <c r="K224" s="166">
        <f t="shared" si="69"/>
        <v>0</v>
      </c>
      <c r="L224" s="166">
        <f t="shared" si="70"/>
        <v>0</v>
      </c>
      <c r="M224" s="165">
        <f t="shared" si="71"/>
        <v>0</v>
      </c>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row>
    <row r="225" spans="1:37" ht="15.75" hidden="1" customHeight="1" outlineLevel="1" x14ac:dyDescent="0.25">
      <c r="A225" s="57" t="s">
        <v>122</v>
      </c>
      <c r="B225" s="160">
        <f t="shared" si="76"/>
        <v>12</v>
      </c>
      <c r="C225" s="162" t="s">
        <v>122</v>
      </c>
      <c r="D225" s="163"/>
      <c r="E225" s="164">
        <f t="shared" ref="E225:J225" si="83">INDEX($D$168:$AE$170,MATCH(E$212,$C$168:$C$170,0),MATCH($A225&amp;E$213,$D$164:$AE$164,0))</f>
        <v>0</v>
      </c>
      <c r="F225" s="164">
        <f t="shared" si="83"/>
        <v>0</v>
      </c>
      <c r="G225" s="164">
        <f t="shared" si="83"/>
        <v>0</v>
      </c>
      <c r="H225" s="164">
        <f t="shared" si="83"/>
        <v>0</v>
      </c>
      <c r="I225" s="164">
        <f t="shared" si="83"/>
        <v>0</v>
      </c>
      <c r="J225" s="164">
        <f t="shared" si="83"/>
        <v>0</v>
      </c>
      <c r="K225" s="166">
        <f t="shared" si="69"/>
        <v>0</v>
      </c>
      <c r="L225" s="166">
        <f t="shared" si="70"/>
        <v>0</v>
      </c>
      <c r="M225" s="165">
        <f t="shared" si="71"/>
        <v>0</v>
      </c>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row>
    <row r="226" spans="1:37" ht="15.75" hidden="1" customHeight="1" outlineLevel="1" x14ac:dyDescent="0.25">
      <c r="A226" s="57" t="s">
        <v>123</v>
      </c>
      <c r="B226" s="160">
        <f t="shared" si="76"/>
        <v>13</v>
      </c>
      <c r="C226" s="162" t="s">
        <v>123</v>
      </c>
      <c r="D226" s="163"/>
      <c r="E226" s="164">
        <f t="shared" ref="E226:J226" si="84">INDEX($D$168:$AE$170,MATCH(E$212,$C$168:$C$170,0),MATCH($A226&amp;E$213,$D$164:$AE$164,0))</f>
        <v>4000000</v>
      </c>
      <c r="F226" s="164">
        <f t="shared" si="84"/>
        <v>0</v>
      </c>
      <c r="G226" s="164">
        <f t="shared" si="84"/>
        <v>4120000</v>
      </c>
      <c r="H226" s="164">
        <f t="shared" si="84"/>
        <v>0</v>
      </c>
      <c r="I226" s="164">
        <f t="shared" si="84"/>
        <v>4243600</v>
      </c>
      <c r="J226" s="164">
        <f t="shared" si="84"/>
        <v>0</v>
      </c>
      <c r="K226" s="166">
        <f t="shared" si="69"/>
        <v>12363600</v>
      </c>
      <c r="L226" s="166">
        <f t="shared" si="70"/>
        <v>0</v>
      </c>
      <c r="M226" s="165">
        <f t="shared" si="71"/>
        <v>12363600</v>
      </c>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row>
    <row r="227" spans="1:37" ht="15.75" hidden="1" customHeight="1" outlineLevel="1" x14ac:dyDescent="0.25">
      <c r="A227" s="57" t="s">
        <v>124</v>
      </c>
      <c r="B227" s="160">
        <f t="shared" si="76"/>
        <v>14</v>
      </c>
      <c r="C227" s="162" t="s">
        <v>124</v>
      </c>
      <c r="D227" s="163"/>
      <c r="E227" s="164">
        <f t="shared" ref="E227:J227" si="85">INDEX($D$168:$AE$170,MATCH(E$212,$C$168:$C$170,0),MATCH($A227&amp;E$213,$D$164:$AE$164,0))</f>
        <v>0</v>
      </c>
      <c r="F227" s="164">
        <f t="shared" si="85"/>
        <v>0</v>
      </c>
      <c r="G227" s="164">
        <f t="shared" si="85"/>
        <v>0</v>
      </c>
      <c r="H227" s="164">
        <f t="shared" si="85"/>
        <v>0</v>
      </c>
      <c r="I227" s="164">
        <f t="shared" si="85"/>
        <v>0</v>
      </c>
      <c r="J227" s="164">
        <f t="shared" si="85"/>
        <v>0</v>
      </c>
      <c r="K227" s="166">
        <f t="shared" si="69"/>
        <v>0</v>
      </c>
      <c r="L227" s="166">
        <f t="shared" si="70"/>
        <v>0</v>
      </c>
      <c r="M227" s="165">
        <f t="shared" si="71"/>
        <v>0</v>
      </c>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row>
    <row r="228" spans="1:37" ht="15.75" hidden="1" customHeight="1" outlineLevel="1" x14ac:dyDescent="0.25">
      <c r="A228" s="57"/>
      <c r="B228" s="14"/>
      <c r="C228" s="752" t="s">
        <v>244</v>
      </c>
      <c r="D228" s="600"/>
      <c r="E228" s="167">
        <f t="shared" ref="E228:J228" si="86">SUM(E214:E227)</f>
        <v>4000000</v>
      </c>
      <c r="F228" s="167">
        <f t="shared" si="86"/>
        <v>117443781.4821997</v>
      </c>
      <c r="G228" s="167">
        <f t="shared" si="86"/>
        <v>4120000</v>
      </c>
      <c r="H228" s="167">
        <f t="shared" si="86"/>
        <v>120967094.92666569</v>
      </c>
      <c r="I228" s="167">
        <f t="shared" si="86"/>
        <v>4243600</v>
      </c>
      <c r="J228" s="167">
        <f t="shared" si="86"/>
        <v>124596107.77446567</v>
      </c>
      <c r="K228" s="168">
        <f t="shared" si="69"/>
        <v>12363600</v>
      </c>
      <c r="L228" s="168">
        <f t="shared" si="70"/>
        <v>363006984.18333107</v>
      </c>
      <c r="M228" s="168">
        <f t="shared" si="71"/>
        <v>375370584.18333107</v>
      </c>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row>
    <row r="229" spans="1:37" ht="15.75" hidden="1" customHeight="1" outlineLevel="1" x14ac:dyDescent="0.25">
      <c r="A229" s="57"/>
      <c r="B229" s="169"/>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0" spans="1:37" ht="15.75" hidden="1" customHeight="1" outlineLevel="1" x14ac:dyDescent="0.25">
      <c r="A230" s="57"/>
      <c r="B230" s="169"/>
      <c r="C230" s="14"/>
      <c r="D230" s="14"/>
      <c r="E230" s="751" t="s">
        <v>231</v>
      </c>
      <c r="F230" s="599"/>
      <c r="G230" s="599"/>
      <c r="H230" s="599"/>
      <c r="I230" s="599"/>
      <c r="J230" s="599"/>
      <c r="K230" s="599"/>
      <c r="L230" s="599"/>
      <c r="M230" s="600"/>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row>
    <row r="231" spans="1:37" ht="16.5" hidden="1" customHeight="1" outlineLevel="1" x14ac:dyDescent="0.25">
      <c r="A231" s="57"/>
      <c r="B231" s="156"/>
      <c r="C231" s="157"/>
      <c r="D231" s="157"/>
      <c r="E231" s="158" t="s">
        <v>232</v>
      </c>
      <c r="F231" s="158" t="s">
        <v>232</v>
      </c>
      <c r="G231" s="158" t="s">
        <v>233</v>
      </c>
      <c r="H231" s="158" t="s">
        <v>233</v>
      </c>
      <c r="I231" s="158" t="s">
        <v>234</v>
      </c>
      <c r="J231" s="158" t="s">
        <v>234</v>
      </c>
      <c r="K231" s="753" t="s">
        <v>235</v>
      </c>
      <c r="L231" s="670"/>
      <c r="M231" s="755" t="s">
        <v>236</v>
      </c>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1:37" ht="15.75" hidden="1" customHeight="1" outlineLevel="1" x14ac:dyDescent="0.25">
      <c r="A232" s="57"/>
      <c r="B232" s="754" t="str">
        <f>CONCATENATE("Items para Plan Operativo ",'PDI-03'!E39)</f>
        <v>Items para Plan Operativo 2. Fortalecimiento Organizacional</v>
      </c>
      <c r="C232" s="600"/>
      <c r="D232" s="160" t="s">
        <v>237</v>
      </c>
      <c r="E232" s="161" t="s">
        <v>126</v>
      </c>
      <c r="F232" s="161" t="s">
        <v>127</v>
      </c>
      <c r="G232" s="161" t="s">
        <v>126</v>
      </c>
      <c r="H232" s="161" t="s">
        <v>127</v>
      </c>
      <c r="I232" s="161" t="s">
        <v>126</v>
      </c>
      <c r="J232" s="161" t="s">
        <v>127</v>
      </c>
      <c r="K232" s="161" t="s">
        <v>238</v>
      </c>
      <c r="L232" s="161" t="s">
        <v>239</v>
      </c>
      <c r="M232" s="680"/>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row>
    <row r="233" spans="1:37" ht="15.75" hidden="1" customHeight="1" outlineLevel="1" x14ac:dyDescent="0.25">
      <c r="A233" s="57" t="s">
        <v>109</v>
      </c>
      <c r="B233" s="160">
        <v>1</v>
      </c>
      <c r="C233" s="162" t="s">
        <v>240</v>
      </c>
      <c r="D233" s="163"/>
      <c r="E233" s="164">
        <f t="shared" ref="E233:J233" si="87">INDEX($D$173:$AE$175,MATCH(E$231,$C$173:$C$175,0),MATCH($A233&amp;E$232,$D$164:$AE$164,0))</f>
        <v>0</v>
      </c>
      <c r="F233" s="164">
        <f t="shared" si="87"/>
        <v>59372735.482200034</v>
      </c>
      <c r="G233" s="164">
        <f t="shared" si="87"/>
        <v>0</v>
      </c>
      <c r="H233" s="164">
        <f t="shared" si="87"/>
        <v>61153917.546666034</v>
      </c>
      <c r="I233" s="164">
        <f t="shared" si="87"/>
        <v>0</v>
      </c>
      <c r="J233" s="164">
        <f t="shared" si="87"/>
        <v>62988535.073066019</v>
      </c>
      <c r="K233" s="165">
        <f t="shared" ref="K233:K247" si="88">E233+G233+I233</f>
        <v>0</v>
      </c>
      <c r="L233" s="165">
        <f t="shared" ref="L233:L247" si="89">F233+H233+J233</f>
        <v>183515188.10193208</v>
      </c>
      <c r="M233" s="165">
        <f t="shared" ref="M233:M247" si="90">+K233+L233</f>
        <v>183515188.10193208</v>
      </c>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row>
    <row r="234" spans="1:37" ht="15.75" hidden="1" customHeight="1" outlineLevel="1" x14ac:dyDescent="0.25">
      <c r="A234" s="57" t="s">
        <v>110</v>
      </c>
      <c r="B234" s="160">
        <v>2</v>
      </c>
      <c r="C234" s="162" t="s">
        <v>110</v>
      </c>
      <c r="D234" s="163"/>
      <c r="E234" s="164">
        <f t="shared" ref="E234:J234" si="91">INDEX($D$173:$AE$175,MATCH(E$231,$C$173:$C$175,0),MATCH($A234&amp;E$232,$D$164:$AE$164,0))</f>
        <v>0</v>
      </c>
      <c r="F234" s="164">
        <f t="shared" si="91"/>
        <v>0</v>
      </c>
      <c r="G234" s="164">
        <f t="shared" si="91"/>
        <v>0</v>
      </c>
      <c r="H234" s="164">
        <f t="shared" si="91"/>
        <v>0</v>
      </c>
      <c r="I234" s="164">
        <f t="shared" si="91"/>
        <v>0</v>
      </c>
      <c r="J234" s="164">
        <f t="shared" si="91"/>
        <v>0</v>
      </c>
      <c r="K234" s="166">
        <f t="shared" si="88"/>
        <v>0</v>
      </c>
      <c r="L234" s="166">
        <f t="shared" si="89"/>
        <v>0</v>
      </c>
      <c r="M234" s="165">
        <f t="shared" si="90"/>
        <v>0</v>
      </c>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row>
    <row r="235" spans="1:37" ht="15.75" hidden="1" customHeight="1" outlineLevel="1" x14ac:dyDescent="0.25">
      <c r="A235" s="57" t="s">
        <v>111</v>
      </c>
      <c r="B235" s="160">
        <v>3</v>
      </c>
      <c r="C235" s="162" t="s">
        <v>111</v>
      </c>
      <c r="D235" s="163"/>
      <c r="E235" s="164">
        <f t="shared" ref="E235:J235" si="92">INDEX($D$173:$AE$175,MATCH(E$231,$C$173:$C$175,0),MATCH($A235&amp;E$232,$D$164:$AE$164,0))</f>
        <v>0</v>
      </c>
      <c r="F235" s="164">
        <f t="shared" si="92"/>
        <v>0</v>
      </c>
      <c r="G235" s="164">
        <f t="shared" si="92"/>
        <v>0</v>
      </c>
      <c r="H235" s="164">
        <f t="shared" si="92"/>
        <v>0</v>
      </c>
      <c r="I235" s="164">
        <f t="shared" si="92"/>
        <v>0</v>
      </c>
      <c r="J235" s="164">
        <f t="shared" si="92"/>
        <v>0</v>
      </c>
      <c r="K235" s="166">
        <f t="shared" si="88"/>
        <v>0</v>
      </c>
      <c r="L235" s="166">
        <f t="shared" si="89"/>
        <v>0</v>
      </c>
      <c r="M235" s="165">
        <f t="shared" si="90"/>
        <v>0</v>
      </c>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row>
    <row r="236" spans="1:37" ht="15.75" hidden="1" customHeight="1" outlineLevel="1" x14ac:dyDescent="0.25">
      <c r="A236" s="57" t="s">
        <v>112</v>
      </c>
      <c r="B236" s="160">
        <v>4</v>
      </c>
      <c r="C236" s="162" t="s">
        <v>241</v>
      </c>
      <c r="D236" s="163"/>
      <c r="E236" s="164">
        <f t="shared" ref="E236:J236" si="93">INDEX($D$173:$AE$175,MATCH(E$231,$C$173:$C$175,0),MATCH($A236&amp;E$232,$D$164:$AE$164,0))</f>
        <v>0</v>
      </c>
      <c r="F236" s="164">
        <f t="shared" si="93"/>
        <v>0</v>
      </c>
      <c r="G236" s="164">
        <f t="shared" si="93"/>
        <v>0</v>
      </c>
      <c r="H236" s="164">
        <f t="shared" si="93"/>
        <v>0</v>
      </c>
      <c r="I236" s="164">
        <f t="shared" si="93"/>
        <v>0</v>
      </c>
      <c r="J236" s="164">
        <f t="shared" si="93"/>
        <v>0</v>
      </c>
      <c r="K236" s="166">
        <f t="shared" si="88"/>
        <v>0</v>
      </c>
      <c r="L236" s="166">
        <f t="shared" si="89"/>
        <v>0</v>
      </c>
      <c r="M236" s="165">
        <f t="shared" si="90"/>
        <v>0</v>
      </c>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row>
    <row r="237" spans="1:37" ht="15.75" hidden="1" customHeight="1" outlineLevel="1" x14ac:dyDescent="0.25">
      <c r="A237" s="57" t="s">
        <v>113</v>
      </c>
      <c r="B237" s="160">
        <v>5</v>
      </c>
      <c r="C237" s="162" t="s">
        <v>113</v>
      </c>
      <c r="D237" s="163"/>
      <c r="E237" s="164">
        <f t="shared" ref="E237:J237" si="94">INDEX($D$173:$AE$175,MATCH(E$231,$C$173:$C$175,0),MATCH($A237&amp;E$232,$D$164:$AE$164,0))</f>
        <v>0</v>
      </c>
      <c r="F237" s="164">
        <f t="shared" si="94"/>
        <v>0</v>
      </c>
      <c r="G237" s="164">
        <f t="shared" si="94"/>
        <v>0</v>
      </c>
      <c r="H237" s="164">
        <f t="shared" si="94"/>
        <v>0</v>
      </c>
      <c r="I237" s="164">
        <f t="shared" si="94"/>
        <v>0</v>
      </c>
      <c r="J237" s="164">
        <f t="shared" si="94"/>
        <v>0</v>
      </c>
      <c r="K237" s="166">
        <f t="shared" si="88"/>
        <v>0</v>
      </c>
      <c r="L237" s="166">
        <f t="shared" si="89"/>
        <v>0</v>
      </c>
      <c r="M237" s="165">
        <f t="shared" si="90"/>
        <v>0</v>
      </c>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row>
    <row r="238" spans="1:37" ht="15.75" hidden="1" customHeight="1" outlineLevel="1" x14ac:dyDescent="0.25">
      <c r="A238" s="57" t="s">
        <v>114</v>
      </c>
      <c r="B238" s="160">
        <f t="shared" ref="B238:B246" si="95">1+B237</f>
        <v>6</v>
      </c>
      <c r="C238" s="162" t="s">
        <v>242</v>
      </c>
      <c r="D238" s="163"/>
      <c r="E238" s="164">
        <f t="shared" ref="E238:J238" si="96">INDEX($D$173:$AE$175,MATCH(E$231,$C$173:$C$175,0),MATCH($A238&amp;E$232,$D$164:$AE$164,0))</f>
        <v>0</v>
      </c>
      <c r="F238" s="164">
        <f t="shared" si="96"/>
        <v>0</v>
      </c>
      <c r="G238" s="164">
        <f t="shared" si="96"/>
        <v>0</v>
      </c>
      <c r="H238" s="164">
        <f t="shared" si="96"/>
        <v>0</v>
      </c>
      <c r="I238" s="164">
        <f t="shared" si="96"/>
        <v>0</v>
      </c>
      <c r="J238" s="164">
        <f t="shared" si="96"/>
        <v>0</v>
      </c>
      <c r="K238" s="166">
        <f t="shared" si="88"/>
        <v>0</v>
      </c>
      <c r="L238" s="166">
        <f t="shared" si="89"/>
        <v>0</v>
      </c>
      <c r="M238" s="165">
        <f t="shared" si="90"/>
        <v>0</v>
      </c>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1:37" ht="15.75" hidden="1" customHeight="1" outlineLevel="1" x14ac:dyDescent="0.25">
      <c r="A239" s="57" t="s">
        <v>115</v>
      </c>
      <c r="B239" s="160">
        <f t="shared" si="95"/>
        <v>7</v>
      </c>
      <c r="C239" s="162" t="s">
        <v>115</v>
      </c>
      <c r="D239" s="162"/>
      <c r="E239" s="164">
        <f t="shared" ref="E239:J239" si="97">INDEX($D$173:$AE$175,MATCH(E$231,$C$173:$C$175,0),MATCH($A239&amp;E$232,$D$164:$AE$164,0))</f>
        <v>0</v>
      </c>
      <c r="F239" s="164">
        <f t="shared" si="97"/>
        <v>0</v>
      </c>
      <c r="G239" s="164">
        <f t="shared" si="97"/>
        <v>0</v>
      </c>
      <c r="H239" s="164">
        <f t="shared" si="97"/>
        <v>0</v>
      </c>
      <c r="I239" s="164">
        <f t="shared" si="97"/>
        <v>0</v>
      </c>
      <c r="J239" s="164">
        <f t="shared" si="97"/>
        <v>0</v>
      </c>
      <c r="K239" s="166">
        <f t="shared" si="88"/>
        <v>0</v>
      </c>
      <c r="L239" s="166">
        <f t="shared" si="89"/>
        <v>0</v>
      </c>
      <c r="M239" s="165">
        <f t="shared" si="90"/>
        <v>0</v>
      </c>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row>
    <row r="240" spans="1:37" ht="15.75" hidden="1" customHeight="1" outlineLevel="1" x14ac:dyDescent="0.25">
      <c r="A240" s="57" t="s">
        <v>116</v>
      </c>
      <c r="B240" s="160">
        <f t="shared" si="95"/>
        <v>8</v>
      </c>
      <c r="C240" s="162" t="s">
        <v>116</v>
      </c>
      <c r="D240" s="163"/>
      <c r="E240" s="164">
        <f t="shared" ref="E240:J240" si="98">INDEX($D$173:$AE$175,MATCH(E$231,$C$173:$C$175,0),MATCH($A240&amp;E$232,$D$164:$AE$164,0))</f>
        <v>0</v>
      </c>
      <c r="F240" s="164">
        <f t="shared" si="98"/>
        <v>0</v>
      </c>
      <c r="G240" s="164">
        <f t="shared" si="98"/>
        <v>0</v>
      </c>
      <c r="H240" s="164">
        <f t="shared" si="98"/>
        <v>0</v>
      </c>
      <c r="I240" s="164">
        <f t="shared" si="98"/>
        <v>0</v>
      </c>
      <c r="J240" s="164">
        <f t="shared" si="98"/>
        <v>0</v>
      </c>
      <c r="K240" s="166">
        <f t="shared" si="88"/>
        <v>0</v>
      </c>
      <c r="L240" s="166">
        <f t="shared" si="89"/>
        <v>0</v>
      </c>
      <c r="M240" s="165">
        <f t="shared" si="90"/>
        <v>0</v>
      </c>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row>
    <row r="241" spans="1:37" ht="15.75" hidden="1" customHeight="1" outlineLevel="1" x14ac:dyDescent="0.25">
      <c r="A241" s="57" t="s">
        <v>117</v>
      </c>
      <c r="B241" s="160">
        <f t="shared" si="95"/>
        <v>9</v>
      </c>
      <c r="C241" s="162" t="s">
        <v>117</v>
      </c>
      <c r="D241" s="163"/>
      <c r="E241" s="164">
        <f t="shared" ref="E241:J241" si="99">INDEX($D$173:$AE$175,MATCH(E$231,$C$173:$C$175,0),MATCH($A241&amp;E$232,$D$164:$AE$164,0))</f>
        <v>0</v>
      </c>
      <c r="F241" s="164">
        <f t="shared" si="99"/>
        <v>0</v>
      </c>
      <c r="G241" s="164">
        <f t="shared" si="99"/>
        <v>0</v>
      </c>
      <c r="H241" s="164">
        <f t="shared" si="99"/>
        <v>0</v>
      </c>
      <c r="I241" s="164">
        <f t="shared" si="99"/>
        <v>0</v>
      </c>
      <c r="J241" s="164">
        <f t="shared" si="99"/>
        <v>0</v>
      </c>
      <c r="K241" s="166">
        <f t="shared" si="88"/>
        <v>0</v>
      </c>
      <c r="L241" s="166">
        <f t="shared" si="89"/>
        <v>0</v>
      </c>
      <c r="M241" s="165">
        <f t="shared" si="90"/>
        <v>0</v>
      </c>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row>
    <row r="242" spans="1:37" ht="15.75" hidden="1" customHeight="1" outlineLevel="1" x14ac:dyDescent="0.25">
      <c r="A242" s="57" t="s">
        <v>118</v>
      </c>
      <c r="B242" s="160">
        <f t="shared" si="95"/>
        <v>10</v>
      </c>
      <c r="C242" s="162" t="s">
        <v>243</v>
      </c>
      <c r="D242" s="163"/>
      <c r="E242" s="164">
        <f t="shared" ref="E242:J242" si="100">INDEX($D$173:$AE$175,MATCH(E$231,$C$173:$C$175,0),MATCH($A242&amp;E$232,$D$164:$AE$164,0))</f>
        <v>0</v>
      </c>
      <c r="F242" s="164">
        <f t="shared" si="100"/>
        <v>0</v>
      </c>
      <c r="G242" s="164">
        <f t="shared" si="100"/>
        <v>0</v>
      </c>
      <c r="H242" s="164">
        <f t="shared" si="100"/>
        <v>0</v>
      </c>
      <c r="I242" s="164">
        <f t="shared" si="100"/>
        <v>0</v>
      </c>
      <c r="J242" s="164">
        <f t="shared" si="100"/>
        <v>0</v>
      </c>
      <c r="K242" s="166">
        <f t="shared" si="88"/>
        <v>0</v>
      </c>
      <c r="L242" s="166">
        <f t="shared" si="89"/>
        <v>0</v>
      </c>
      <c r="M242" s="165">
        <f t="shared" si="90"/>
        <v>0</v>
      </c>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row>
    <row r="243" spans="1:37" ht="15.75" hidden="1" customHeight="1" outlineLevel="1" x14ac:dyDescent="0.25">
      <c r="A243" s="57" t="s">
        <v>120</v>
      </c>
      <c r="B243" s="160">
        <f t="shared" si="95"/>
        <v>11</v>
      </c>
      <c r="C243" s="162" t="s">
        <v>120</v>
      </c>
      <c r="D243" s="163"/>
      <c r="E243" s="164">
        <f t="shared" ref="E243:J243" si="101">INDEX($D$173:$AE$175,MATCH(E$231,$C$173:$C$175,0),MATCH($A243&amp;E$232,$D$164:$AE$164,0))</f>
        <v>0</v>
      </c>
      <c r="F243" s="164">
        <f t="shared" si="101"/>
        <v>0</v>
      </c>
      <c r="G243" s="164">
        <f t="shared" si="101"/>
        <v>0</v>
      </c>
      <c r="H243" s="164">
        <f t="shared" si="101"/>
        <v>0</v>
      </c>
      <c r="I243" s="164">
        <f t="shared" si="101"/>
        <v>0</v>
      </c>
      <c r="J243" s="164">
        <f t="shared" si="101"/>
        <v>0</v>
      </c>
      <c r="K243" s="166">
        <f t="shared" si="88"/>
        <v>0</v>
      </c>
      <c r="L243" s="166">
        <f t="shared" si="89"/>
        <v>0</v>
      </c>
      <c r="M243" s="165">
        <f t="shared" si="90"/>
        <v>0</v>
      </c>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row>
    <row r="244" spans="1:37" ht="15.75" hidden="1" customHeight="1" outlineLevel="1" x14ac:dyDescent="0.25">
      <c r="A244" s="57" t="s">
        <v>122</v>
      </c>
      <c r="B244" s="160">
        <f t="shared" si="95"/>
        <v>12</v>
      </c>
      <c r="C244" s="162" t="s">
        <v>122</v>
      </c>
      <c r="D244" s="163"/>
      <c r="E244" s="164">
        <f t="shared" ref="E244:J244" si="102">INDEX($D$173:$AE$175,MATCH(E$231,$C$173:$C$175,0),MATCH($A244&amp;E$232,$D$164:$AE$164,0))</f>
        <v>3000000</v>
      </c>
      <c r="F244" s="164">
        <f t="shared" si="102"/>
        <v>0</v>
      </c>
      <c r="G244" s="164">
        <f t="shared" si="102"/>
        <v>3090000</v>
      </c>
      <c r="H244" s="164">
        <f t="shared" si="102"/>
        <v>0</v>
      </c>
      <c r="I244" s="164">
        <f t="shared" si="102"/>
        <v>3182700</v>
      </c>
      <c r="J244" s="164">
        <f t="shared" si="102"/>
        <v>0</v>
      </c>
      <c r="K244" s="166">
        <f t="shared" si="88"/>
        <v>9272700</v>
      </c>
      <c r="L244" s="166">
        <f t="shared" si="89"/>
        <v>0</v>
      </c>
      <c r="M244" s="165">
        <f t="shared" si="90"/>
        <v>9272700</v>
      </c>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row>
    <row r="245" spans="1:37" ht="15.75" hidden="1" customHeight="1" outlineLevel="1" x14ac:dyDescent="0.25">
      <c r="A245" s="57" t="s">
        <v>123</v>
      </c>
      <c r="B245" s="160">
        <f t="shared" si="95"/>
        <v>13</v>
      </c>
      <c r="C245" s="162" t="s">
        <v>123</v>
      </c>
      <c r="D245" s="163"/>
      <c r="E245" s="164">
        <f t="shared" ref="E245:J245" si="103">INDEX($D$173:$AE$175,MATCH(E$231,$C$173:$C$175,0),MATCH($A245&amp;E$232,$D$164:$AE$164,0))</f>
        <v>4000000</v>
      </c>
      <c r="F245" s="164">
        <f t="shared" si="103"/>
        <v>0</v>
      </c>
      <c r="G245" s="164">
        <f t="shared" si="103"/>
        <v>4120000</v>
      </c>
      <c r="H245" s="164">
        <f t="shared" si="103"/>
        <v>0</v>
      </c>
      <c r="I245" s="164">
        <f t="shared" si="103"/>
        <v>4243600</v>
      </c>
      <c r="J245" s="164">
        <f t="shared" si="103"/>
        <v>0</v>
      </c>
      <c r="K245" s="166">
        <f t="shared" si="88"/>
        <v>12363600</v>
      </c>
      <c r="L245" s="166">
        <f t="shared" si="89"/>
        <v>0</v>
      </c>
      <c r="M245" s="165">
        <f t="shared" si="90"/>
        <v>12363600</v>
      </c>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row>
    <row r="246" spans="1:37" ht="15.75" hidden="1" customHeight="1" outlineLevel="1" x14ac:dyDescent="0.25">
      <c r="A246" s="57" t="s">
        <v>124</v>
      </c>
      <c r="B246" s="160">
        <f t="shared" si="95"/>
        <v>14</v>
      </c>
      <c r="C246" s="162" t="s">
        <v>124</v>
      </c>
      <c r="D246" s="163"/>
      <c r="E246" s="164">
        <f t="shared" ref="E246:J246" si="104">INDEX($D$173:$AE$175,MATCH(E$231,$C$173:$C$175,0),MATCH($A246&amp;E$232,$D$164:$AE$164,0))</f>
        <v>0</v>
      </c>
      <c r="F246" s="164">
        <f t="shared" si="104"/>
        <v>0</v>
      </c>
      <c r="G246" s="164">
        <f t="shared" si="104"/>
        <v>0</v>
      </c>
      <c r="H246" s="164">
        <f t="shared" si="104"/>
        <v>0</v>
      </c>
      <c r="I246" s="164">
        <f t="shared" si="104"/>
        <v>0</v>
      </c>
      <c r="J246" s="164">
        <f t="shared" si="104"/>
        <v>0</v>
      </c>
      <c r="K246" s="166">
        <f t="shared" si="88"/>
        <v>0</v>
      </c>
      <c r="L246" s="166">
        <f t="shared" si="89"/>
        <v>0</v>
      </c>
      <c r="M246" s="165">
        <f t="shared" si="90"/>
        <v>0</v>
      </c>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row>
    <row r="247" spans="1:37" ht="15.75" hidden="1" customHeight="1" outlineLevel="1" x14ac:dyDescent="0.25">
      <c r="A247" s="57"/>
      <c r="B247" s="14"/>
      <c r="C247" s="752" t="s">
        <v>244</v>
      </c>
      <c r="D247" s="600"/>
      <c r="E247" s="167">
        <f t="shared" ref="E247:J247" si="105">SUM(E233:E246)</f>
        <v>7000000</v>
      </c>
      <c r="F247" s="167">
        <f t="shared" si="105"/>
        <v>59372735.482200034</v>
      </c>
      <c r="G247" s="167">
        <f t="shared" si="105"/>
        <v>7210000</v>
      </c>
      <c r="H247" s="167">
        <f t="shared" si="105"/>
        <v>61153917.546666034</v>
      </c>
      <c r="I247" s="167">
        <f t="shared" si="105"/>
        <v>7426300</v>
      </c>
      <c r="J247" s="167">
        <f t="shared" si="105"/>
        <v>62988535.073066019</v>
      </c>
      <c r="K247" s="168">
        <f t="shared" si="88"/>
        <v>21636300</v>
      </c>
      <c r="L247" s="168">
        <f t="shared" si="89"/>
        <v>183515188.10193208</v>
      </c>
      <c r="M247" s="168">
        <f t="shared" si="90"/>
        <v>205151488.10193208</v>
      </c>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row>
    <row r="248" spans="1:37" ht="15.75" hidden="1" customHeight="1" outlineLevel="1" x14ac:dyDescent="0.25">
      <c r="A248" s="57"/>
      <c r="B248" s="169"/>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row>
    <row r="249" spans="1:37" ht="15.75" hidden="1" customHeight="1" outlineLevel="1" x14ac:dyDescent="0.25">
      <c r="A249" s="57"/>
      <c r="B249" s="169"/>
      <c r="C249" s="14"/>
      <c r="D249" s="14"/>
      <c r="E249" s="751" t="s">
        <v>231</v>
      </c>
      <c r="F249" s="599"/>
      <c r="G249" s="599"/>
      <c r="H249" s="599"/>
      <c r="I249" s="599"/>
      <c r="J249" s="599"/>
      <c r="K249" s="599"/>
      <c r="L249" s="599"/>
      <c r="M249" s="600"/>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row>
    <row r="250" spans="1:37" ht="16.5" hidden="1" customHeight="1" outlineLevel="1" x14ac:dyDescent="0.25">
      <c r="A250" s="57"/>
      <c r="B250" s="156"/>
      <c r="C250" s="157"/>
      <c r="D250" s="157"/>
      <c r="E250" s="158" t="s">
        <v>232</v>
      </c>
      <c r="F250" s="158" t="s">
        <v>232</v>
      </c>
      <c r="G250" s="158" t="s">
        <v>233</v>
      </c>
      <c r="H250" s="158" t="s">
        <v>233</v>
      </c>
      <c r="I250" s="158" t="s">
        <v>234</v>
      </c>
      <c r="J250" s="158" t="s">
        <v>234</v>
      </c>
      <c r="K250" s="753" t="s">
        <v>235</v>
      </c>
      <c r="L250" s="670"/>
      <c r="M250" s="755" t="s">
        <v>236</v>
      </c>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row>
    <row r="251" spans="1:37" ht="15.75" hidden="1" customHeight="1" outlineLevel="1" x14ac:dyDescent="0.25">
      <c r="A251" s="57"/>
      <c r="B251" s="754" t="str">
        <f>CONCATENATE("Items para Plan Operativo ",'PDI-03'!E40)</f>
        <v>Items para Plan Operativo 3. Mejoramiento organizacional</v>
      </c>
      <c r="C251" s="600"/>
      <c r="D251" s="160" t="s">
        <v>237</v>
      </c>
      <c r="E251" s="161" t="s">
        <v>126</v>
      </c>
      <c r="F251" s="161" t="s">
        <v>127</v>
      </c>
      <c r="G251" s="161" t="s">
        <v>126</v>
      </c>
      <c r="H251" s="161" t="s">
        <v>127</v>
      </c>
      <c r="I251" s="161" t="s">
        <v>126</v>
      </c>
      <c r="J251" s="161" t="s">
        <v>127</v>
      </c>
      <c r="K251" s="161" t="s">
        <v>238</v>
      </c>
      <c r="L251" s="161" t="s">
        <v>239</v>
      </c>
      <c r="M251" s="680"/>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52" spans="1:37" ht="15.75" hidden="1" customHeight="1" outlineLevel="1" x14ac:dyDescent="0.25">
      <c r="A252" s="57" t="s">
        <v>109</v>
      </c>
      <c r="B252" s="160">
        <v>1</v>
      </c>
      <c r="C252" s="162" t="s">
        <v>240</v>
      </c>
      <c r="D252" s="163"/>
      <c r="E252" s="164">
        <f t="shared" ref="E252:J252" si="106">INDEX($D$178:$AE$180,MATCH(E$250,$C$178:$C$180,0),MATCH($A252&amp;E$251,$D$164:$AE$164,0))</f>
        <v>51830502</v>
      </c>
      <c r="F252" s="164">
        <f t="shared" si="106"/>
        <v>21952275.482200034</v>
      </c>
      <c r="G252" s="164">
        <f t="shared" si="106"/>
        <v>53385417.060000002</v>
      </c>
      <c r="H252" s="164">
        <f t="shared" si="106"/>
        <v>22610843.746666037</v>
      </c>
      <c r="I252" s="164">
        <f t="shared" si="106"/>
        <v>54986979.571800001</v>
      </c>
      <c r="J252" s="164">
        <f t="shared" si="106"/>
        <v>23289169.05906602</v>
      </c>
      <c r="K252" s="165">
        <f t="shared" ref="K252:K266" si="107">E252+G252+I252</f>
        <v>160202898.6318</v>
      </c>
      <c r="L252" s="165">
        <f t="shared" ref="L252:L266" si="108">F252+H252+J252</f>
        <v>67852288.287932098</v>
      </c>
      <c r="M252" s="165">
        <f t="shared" ref="M252:M266" si="109">+K252+L252</f>
        <v>228055186.91973209</v>
      </c>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row>
    <row r="253" spans="1:37" ht="15.75" hidden="1" customHeight="1" outlineLevel="1" x14ac:dyDescent="0.25">
      <c r="A253" s="57" t="s">
        <v>110</v>
      </c>
      <c r="B253" s="160">
        <v>2</v>
      </c>
      <c r="C253" s="162" t="s">
        <v>110</v>
      </c>
      <c r="D253" s="163"/>
      <c r="E253" s="164">
        <f t="shared" ref="E253:J253" si="110">INDEX($D$178:$AE$180,MATCH(E$250,$C$178:$C$180,0),MATCH($A253&amp;E$251,$D$164:$AE$164,0))</f>
        <v>0</v>
      </c>
      <c r="F253" s="164">
        <f t="shared" si="110"/>
        <v>0</v>
      </c>
      <c r="G253" s="164">
        <f t="shared" si="110"/>
        <v>0</v>
      </c>
      <c r="H253" s="164">
        <f t="shared" si="110"/>
        <v>0</v>
      </c>
      <c r="I253" s="164">
        <f t="shared" si="110"/>
        <v>0</v>
      </c>
      <c r="J253" s="164">
        <f t="shared" si="110"/>
        <v>0</v>
      </c>
      <c r="K253" s="166">
        <f t="shared" si="107"/>
        <v>0</v>
      </c>
      <c r="L253" s="166">
        <f t="shared" si="108"/>
        <v>0</v>
      </c>
      <c r="M253" s="165">
        <f t="shared" si="109"/>
        <v>0</v>
      </c>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row>
    <row r="254" spans="1:37" ht="15.75" hidden="1" customHeight="1" outlineLevel="1" x14ac:dyDescent="0.25">
      <c r="A254" s="57" t="s">
        <v>111</v>
      </c>
      <c r="B254" s="160">
        <v>3</v>
      </c>
      <c r="C254" s="162" t="s">
        <v>111</v>
      </c>
      <c r="D254" s="163"/>
      <c r="E254" s="164">
        <f t="shared" ref="E254:J254" si="111">INDEX($D$178:$AE$180,MATCH(E$250,$C$178:$C$180,0),MATCH($A254&amp;E$251,$D$164:$AE$164,0))</f>
        <v>0</v>
      </c>
      <c r="F254" s="164">
        <f t="shared" si="111"/>
        <v>0</v>
      </c>
      <c r="G254" s="164">
        <f t="shared" si="111"/>
        <v>0</v>
      </c>
      <c r="H254" s="164">
        <f t="shared" si="111"/>
        <v>0</v>
      </c>
      <c r="I254" s="164">
        <f t="shared" si="111"/>
        <v>0</v>
      </c>
      <c r="J254" s="164">
        <f t="shared" si="111"/>
        <v>0</v>
      </c>
      <c r="K254" s="166">
        <f t="shared" si="107"/>
        <v>0</v>
      </c>
      <c r="L254" s="166">
        <f t="shared" si="108"/>
        <v>0</v>
      </c>
      <c r="M254" s="165">
        <f t="shared" si="109"/>
        <v>0</v>
      </c>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row>
    <row r="255" spans="1:37" ht="15.75" hidden="1" customHeight="1" outlineLevel="1" x14ac:dyDescent="0.25">
      <c r="A255" s="57" t="s">
        <v>112</v>
      </c>
      <c r="B255" s="160">
        <v>4</v>
      </c>
      <c r="C255" s="162" t="s">
        <v>241</v>
      </c>
      <c r="D255" s="163"/>
      <c r="E255" s="164">
        <f t="shared" ref="E255:J255" si="112">INDEX($D$178:$AE$180,MATCH(E$250,$C$178:$C$180,0),MATCH($A255&amp;E$251,$D$164:$AE$164,0))</f>
        <v>0</v>
      </c>
      <c r="F255" s="164">
        <f t="shared" si="112"/>
        <v>0</v>
      </c>
      <c r="G255" s="164">
        <f t="shared" si="112"/>
        <v>0</v>
      </c>
      <c r="H255" s="164">
        <f t="shared" si="112"/>
        <v>0</v>
      </c>
      <c r="I255" s="164">
        <f t="shared" si="112"/>
        <v>0</v>
      </c>
      <c r="J255" s="164">
        <f t="shared" si="112"/>
        <v>0</v>
      </c>
      <c r="K255" s="166">
        <f t="shared" si="107"/>
        <v>0</v>
      </c>
      <c r="L255" s="166">
        <f t="shared" si="108"/>
        <v>0</v>
      </c>
      <c r="M255" s="165">
        <f t="shared" si="109"/>
        <v>0</v>
      </c>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row>
    <row r="256" spans="1:37" ht="15.75" hidden="1" customHeight="1" outlineLevel="1" x14ac:dyDescent="0.25">
      <c r="A256" s="57" t="s">
        <v>113</v>
      </c>
      <c r="B256" s="160">
        <v>5</v>
      </c>
      <c r="C256" s="162" t="s">
        <v>113</v>
      </c>
      <c r="D256" s="163"/>
      <c r="E256" s="164">
        <f t="shared" ref="E256:J256" si="113">INDEX($D$178:$AE$180,MATCH(E$250,$C$178:$C$180,0),MATCH($A256&amp;E$251,$D$164:$AE$164,0))</f>
        <v>700000</v>
      </c>
      <c r="F256" s="164">
        <f t="shared" si="113"/>
        <v>0</v>
      </c>
      <c r="G256" s="164">
        <f t="shared" si="113"/>
        <v>721000</v>
      </c>
      <c r="H256" s="164">
        <f t="shared" si="113"/>
        <v>0</v>
      </c>
      <c r="I256" s="164">
        <f t="shared" si="113"/>
        <v>742630</v>
      </c>
      <c r="J256" s="164">
        <f t="shared" si="113"/>
        <v>0</v>
      </c>
      <c r="K256" s="166">
        <f t="shared" si="107"/>
        <v>2163630</v>
      </c>
      <c r="L256" s="166">
        <f t="shared" si="108"/>
        <v>0</v>
      </c>
      <c r="M256" s="165">
        <f t="shared" si="109"/>
        <v>2163630</v>
      </c>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row>
    <row r="257" spans="1:37" ht="15.75" hidden="1" customHeight="1" outlineLevel="1" x14ac:dyDescent="0.25">
      <c r="A257" s="57" t="s">
        <v>114</v>
      </c>
      <c r="B257" s="160">
        <f t="shared" ref="B257:B265" si="114">1+B256</f>
        <v>6</v>
      </c>
      <c r="C257" s="162" t="s">
        <v>242</v>
      </c>
      <c r="D257" s="163"/>
      <c r="E257" s="164">
        <f t="shared" ref="E257:J257" si="115">INDEX($D$178:$AE$180,MATCH(E$250,$C$178:$C$180,0),MATCH($A257&amp;E$251,$D$164:$AE$164,0))</f>
        <v>2000000</v>
      </c>
      <c r="F257" s="164">
        <f t="shared" si="115"/>
        <v>0</v>
      </c>
      <c r="G257" s="164">
        <f t="shared" si="115"/>
        <v>2060000</v>
      </c>
      <c r="H257" s="164">
        <f t="shared" si="115"/>
        <v>0</v>
      </c>
      <c r="I257" s="164">
        <f t="shared" si="115"/>
        <v>2121800</v>
      </c>
      <c r="J257" s="164">
        <f t="shared" si="115"/>
        <v>0</v>
      </c>
      <c r="K257" s="166">
        <f t="shared" si="107"/>
        <v>6181800</v>
      </c>
      <c r="L257" s="166">
        <f t="shared" si="108"/>
        <v>0</v>
      </c>
      <c r="M257" s="165">
        <f t="shared" si="109"/>
        <v>6181800</v>
      </c>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row>
    <row r="258" spans="1:37" ht="15.75" hidden="1" customHeight="1" outlineLevel="1" x14ac:dyDescent="0.25">
      <c r="A258" s="57" t="s">
        <v>115</v>
      </c>
      <c r="B258" s="160">
        <f t="shared" si="114"/>
        <v>7</v>
      </c>
      <c r="C258" s="162" t="s">
        <v>115</v>
      </c>
      <c r="D258" s="162"/>
      <c r="E258" s="164">
        <f t="shared" ref="E258:J258" si="116">INDEX($D$178:$AE$180,MATCH(E$250,$C$178:$C$180,0),MATCH($A258&amp;E$251,$D$164:$AE$164,0))</f>
        <v>0</v>
      </c>
      <c r="F258" s="164">
        <f t="shared" si="116"/>
        <v>0</v>
      </c>
      <c r="G258" s="164">
        <f t="shared" si="116"/>
        <v>0</v>
      </c>
      <c r="H258" s="164">
        <f t="shared" si="116"/>
        <v>0</v>
      </c>
      <c r="I258" s="164">
        <f t="shared" si="116"/>
        <v>0</v>
      </c>
      <c r="J258" s="164">
        <f t="shared" si="116"/>
        <v>0</v>
      </c>
      <c r="K258" s="166">
        <f t="shared" si="107"/>
        <v>0</v>
      </c>
      <c r="L258" s="166">
        <f t="shared" si="108"/>
        <v>0</v>
      </c>
      <c r="M258" s="165">
        <f t="shared" si="109"/>
        <v>0</v>
      </c>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row>
    <row r="259" spans="1:37" ht="15.75" hidden="1" customHeight="1" outlineLevel="1" x14ac:dyDescent="0.25">
      <c r="A259" s="57" t="s">
        <v>116</v>
      </c>
      <c r="B259" s="160">
        <f t="shared" si="114"/>
        <v>8</v>
      </c>
      <c r="C259" s="162" t="s">
        <v>116</v>
      </c>
      <c r="D259" s="163"/>
      <c r="E259" s="164">
        <f t="shared" ref="E259:J259" si="117">INDEX($D$178:$AE$180,MATCH(E$250,$C$178:$C$180,0),MATCH($A259&amp;E$251,$D$164:$AE$164,0))</f>
        <v>0</v>
      </c>
      <c r="F259" s="164">
        <f t="shared" si="117"/>
        <v>0</v>
      </c>
      <c r="G259" s="164">
        <f t="shared" si="117"/>
        <v>0</v>
      </c>
      <c r="H259" s="164">
        <f t="shared" si="117"/>
        <v>0</v>
      </c>
      <c r="I259" s="164">
        <f t="shared" si="117"/>
        <v>0</v>
      </c>
      <c r="J259" s="164">
        <f t="shared" si="117"/>
        <v>0</v>
      </c>
      <c r="K259" s="166">
        <f t="shared" si="107"/>
        <v>0</v>
      </c>
      <c r="L259" s="166">
        <f t="shared" si="108"/>
        <v>0</v>
      </c>
      <c r="M259" s="165">
        <f t="shared" si="109"/>
        <v>0</v>
      </c>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row>
    <row r="260" spans="1:37" ht="15.75" hidden="1" customHeight="1" outlineLevel="1" x14ac:dyDescent="0.25">
      <c r="A260" s="57" t="s">
        <v>117</v>
      </c>
      <c r="B260" s="160">
        <f t="shared" si="114"/>
        <v>9</v>
      </c>
      <c r="C260" s="162" t="s">
        <v>117</v>
      </c>
      <c r="D260" s="163"/>
      <c r="E260" s="164">
        <f t="shared" ref="E260:J260" si="118">INDEX($D$178:$AE$180,MATCH(E$250,$C$178:$C$180,0),MATCH($A260&amp;E$251,$D$164:$AE$164,0))</f>
        <v>0</v>
      </c>
      <c r="F260" s="164">
        <f t="shared" si="118"/>
        <v>0</v>
      </c>
      <c r="G260" s="164">
        <f t="shared" si="118"/>
        <v>0</v>
      </c>
      <c r="H260" s="164">
        <f t="shared" si="118"/>
        <v>0</v>
      </c>
      <c r="I260" s="164">
        <f t="shared" si="118"/>
        <v>0</v>
      </c>
      <c r="J260" s="164">
        <f t="shared" si="118"/>
        <v>0</v>
      </c>
      <c r="K260" s="166">
        <f t="shared" si="107"/>
        <v>0</v>
      </c>
      <c r="L260" s="166">
        <f t="shared" si="108"/>
        <v>0</v>
      </c>
      <c r="M260" s="165">
        <f t="shared" si="109"/>
        <v>0</v>
      </c>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row>
    <row r="261" spans="1:37" ht="15.75" hidden="1" customHeight="1" outlineLevel="1" x14ac:dyDescent="0.25">
      <c r="A261" s="57" t="s">
        <v>118</v>
      </c>
      <c r="B261" s="160">
        <f t="shared" si="114"/>
        <v>10</v>
      </c>
      <c r="C261" s="162" t="s">
        <v>243</v>
      </c>
      <c r="D261" s="163"/>
      <c r="E261" s="164">
        <f t="shared" ref="E261:J261" si="119">INDEX($D$178:$AE$180,MATCH(E$250,$C$178:$C$180,0),MATCH($A261&amp;E$251,$D$164:$AE$164,0))</f>
        <v>0</v>
      </c>
      <c r="F261" s="164">
        <f t="shared" si="119"/>
        <v>0</v>
      </c>
      <c r="G261" s="164">
        <f t="shared" si="119"/>
        <v>0</v>
      </c>
      <c r="H261" s="164">
        <f t="shared" si="119"/>
        <v>0</v>
      </c>
      <c r="I261" s="164">
        <f t="shared" si="119"/>
        <v>0</v>
      </c>
      <c r="J261" s="164">
        <f t="shared" si="119"/>
        <v>0</v>
      </c>
      <c r="K261" s="166">
        <f t="shared" si="107"/>
        <v>0</v>
      </c>
      <c r="L261" s="166">
        <f t="shared" si="108"/>
        <v>0</v>
      </c>
      <c r="M261" s="165">
        <f t="shared" si="109"/>
        <v>0</v>
      </c>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row>
    <row r="262" spans="1:37" ht="15.75" hidden="1" customHeight="1" outlineLevel="1" x14ac:dyDescent="0.25">
      <c r="A262" s="57" t="s">
        <v>120</v>
      </c>
      <c r="B262" s="160">
        <f t="shared" si="114"/>
        <v>11</v>
      </c>
      <c r="C262" s="162" t="s">
        <v>120</v>
      </c>
      <c r="D262" s="163"/>
      <c r="E262" s="164">
        <f t="shared" ref="E262:J262" si="120">INDEX($D$178:$AE$180,MATCH(E$250,$C$178:$C$180,0),MATCH($A262&amp;E$251,$D$164:$AE$164,0))</f>
        <v>0</v>
      </c>
      <c r="F262" s="164">
        <f t="shared" si="120"/>
        <v>0</v>
      </c>
      <c r="G262" s="164">
        <f t="shared" si="120"/>
        <v>0</v>
      </c>
      <c r="H262" s="164">
        <f t="shared" si="120"/>
        <v>0</v>
      </c>
      <c r="I262" s="164">
        <f t="shared" si="120"/>
        <v>0</v>
      </c>
      <c r="J262" s="164">
        <f t="shared" si="120"/>
        <v>0</v>
      </c>
      <c r="K262" s="166">
        <f t="shared" si="107"/>
        <v>0</v>
      </c>
      <c r="L262" s="166">
        <f t="shared" si="108"/>
        <v>0</v>
      </c>
      <c r="M262" s="165">
        <f t="shared" si="109"/>
        <v>0</v>
      </c>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row>
    <row r="263" spans="1:37" ht="15.75" hidden="1" customHeight="1" outlineLevel="1" x14ac:dyDescent="0.25">
      <c r="A263" s="57" t="s">
        <v>122</v>
      </c>
      <c r="B263" s="160">
        <f t="shared" si="114"/>
        <v>12</v>
      </c>
      <c r="C263" s="162" t="s">
        <v>122</v>
      </c>
      <c r="D263" s="163"/>
      <c r="E263" s="164">
        <f t="shared" ref="E263:J263" si="121">INDEX($D$178:$AE$180,MATCH(E$250,$C$178:$C$180,0),MATCH($A263&amp;E$251,$D$164:$AE$164,0))</f>
        <v>0</v>
      </c>
      <c r="F263" s="164">
        <f t="shared" si="121"/>
        <v>0</v>
      </c>
      <c r="G263" s="164">
        <f t="shared" si="121"/>
        <v>0</v>
      </c>
      <c r="H263" s="164">
        <f t="shared" si="121"/>
        <v>0</v>
      </c>
      <c r="I263" s="164">
        <f t="shared" si="121"/>
        <v>0</v>
      </c>
      <c r="J263" s="164">
        <f t="shared" si="121"/>
        <v>0</v>
      </c>
      <c r="K263" s="166">
        <f t="shared" si="107"/>
        <v>0</v>
      </c>
      <c r="L263" s="166">
        <f t="shared" si="108"/>
        <v>0</v>
      </c>
      <c r="M263" s="165">
        <f t="shared" si="109"/>
        <v>0</v>
      </c>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row>
    <row r="264" spans="1:37" ht="15.75" hidden="1" customHeight="1" outlineLevel="1" x14ac:dyDescent="0.25">
      <c r="A264" s="57" t="s">
        <v>123</v>
      </c>
      <c r="B264" s="160">
        <f t="shared" si="114"/>
        <v>13</v>
      </c>
      <c r="C264" s="162" t="s">
        <v>123</v>
      </c>
      <c r="D264" s="163"/>
      <c r="E264" s="164">
        <f t="shared" ref="E264:J264" si="122">INDEX($D$178:$AE$180,MATCH(E$250,$C$178:$C$180,0),MATCH($A264&amp;E$251,$D$164:$AE$164,0))</f>
        <v>5000000</v>
      </c>
      <c r="F264" s="164">
        <f t="shared" si="122"/>
        <v>0</v>
      </c>
      <c r="G264" s="164">
        <f t="shared" si="122"/>
        <v>5150000</v>
      </c>
      <c r="H264" s="164">
        <f t="shared" si="122"/>
        <v>0</v>
      </c>
      <c r="I264" s="164">
        <f t="shared" si="122"/>
        <v>5304500</v>
      </c>
      <c r="J264" s="164">
        <f t="shared" si="122"/>
        <v>0</v>
      </c>
      <c r="K264" s="166">
        <f t="shared" si="107"/>
        <v>15454500</v>
      </c>
      <c r="L264" s="166">
        <f t="shared" si="108"/>
        <v>0</v>
      </c>
      <c r="M264" s="165">
        <f t="shared" si="109"/>
        <v>15454500</v>
      </c>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row>
    <row r="265" spans="1:37" ht="15.75" hidden="1" customHeight="1" outlineLevel="1" x14ac:dyDescent="0.25">
      <c r="A265" s="57" t="s">
        <v>124</v>
      </c>
      <c r="B265" s="160">
        <f t="shared" si="114"/>
        <v>14</v>
      </c>
      <c r="C265" s="162" t="s">
        <v>124</v>
      </c>
      <c r="D265" s="163"/>
      <c r="E265" s="164">
        <f t="shared" ref="E265:J265" si="123">INDEX($D$178:$AE$180,MATCH(E$250,$C$178:$C$180,0),MATCH($A265&amp;E$251,$D$164:$AE$164,0))</f>
        <v>0</v>
      </c>
      <c r="F265" s="164">
        <f t="shared" si="123"/>
        <v>0</v>
      </c>
      <c r="G265" s="164">
        <f t="shared" si="123"/>
        <v>0</v>
      </c>
      <c r="H265" s="164">
        <f t="shared" si="123"/>
        <v>0</v>
      </c>
      <c r="I265" s="164">
        <f t="shared" si="123"/>
        <v>0</v>
      </c>
      <c r="J265" s="164">
        <f t="shared" si="123"/>
        <v>0</v>
      </c>
      <c r="K265" s="166">
        <f t="shared" si="107"/>
        <v>0</v>
      </c>
      <c r="L265" s="166">
        <f t="shared" si="108"/>
        <v>0</v>
      </c>
      <c r="M265" s="165">
        <f t="shared" si="109"/>
        <v>0</v>
      </c>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row>
    <row r="266" spans="1:37" ht="15.75" hidden="1" customHeight="1" outlineLevel="1" x14ac:dyDescent="0.25">
      <c r="A266" s="57"/>
      <c r="B266" s="14"/>
      <c r="C266" s="752" t="s">
        <v>244</v>
      </c>
      <c r="D266" s="600"/>
      <c r="E266" s="167">
        <f t="shared" ref="E266:J266" si="124">SUM(E252:E265)</f>
        <v>59530502</v>
      </c>
      <c r="F266" s="167">
        <f t="shared" si="124"/>
        <v>21952275.482200034</v>
      </c>
      <c r="G266" s="167">
        <f t="shared" si="124"/>
        <v>61316417.060000002</v>
      </c>
      <c r="H266" s="167">
        <f t="shared" si="124"/>
        <v>22610843.746666037</v>
      </c>
      <c r="I266" s="167">
        <f t="shared" si="124"/>
        <v>63155909.571800001</v>
      </c>
      <c r="J266" s="167">
        <f t="shared" si="124"/>
        <v>23289169.05906602</v>
      </c>
      <c r="K266" s="168">
        <f t="shared" si="107"/>
        <v>184002828.6318</v>
      </c>
      <c r="L266" s="168">
        <f t="shared" si="108"/>
        <v>67852288.287932098</v>
      </c>
      <c r="M266" s="168">
        <f t="shared" si="109"/>
        <v>251855116.91973209</v>
      </c>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row>
    <row r="267" spans="1:37" ht="15.75" hidden="1" customHeight="1" outlineLevel="1" x14ac:dyDescent="0.25">
      <c r="A267" s="57"/>
      <c r="B267" s="169"/>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row>
    <row r="268" spans="1:37" ht="15.75" hidden="1" customHeight="1" outlineLevel="1" x14ac:dyDescent="0.25">
      <c r="A268" s="57"/>
      <c r="B268" s="169"/>
      <c r="C268" s="14"/>
      <c r="D268" s="14"/>
      <c r="E268" s="751" t="s">
        <v>231</v>
      </c>
      <c r="F268" s="599"/>
      <c r="G268" s="599"/>
      <c r="H268" s="599"/>
      <c r="I268" s="599"/>
      <c r="J268" s="599"/>
      <c r="K268" s="599"/>
      <c r="L268" s="599"/>
      <c r="M268" s="600"/>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row>
    <row r="269" spans="1:37" ht="16.5" hidden="1" customHeight="1" outlineLevel="1" x14ac:dyDescent="0.25">
      <c r="A269" s="57"/>
      <c r="B269" s="156"/>
      <c r="C269" s="157"/>
      <c r="D269" s="157"/>
      <c r="E269" s="158" t="s">
        <v>232</v>
      </c>
      <c r="F269" s="158" t="s">
        <v>232</v>
      </c>
      <c r="G269" s="158" t="s">
        <v>233</v>
      </c>
      <c r="H269" s="158" t="s">
        <v>233</v>
      </c>
      <c r="I269" s="158" t="s">
        <v>234</v>
      </c>
      <c r="J269" s="158" t="s">
        <v>234</v>
      </c>
      <c r="K269" s="753" t="s">
        <v>235</v>
      </c>
      <c r="L269" s="670"/>
      <c r="M269" s="755" t="s">
        <v>236</v>
      </c>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row>
    <row r="270" spans="1:37" ht="15.75" hidden="1" customHeight="1" outlineLevel="1" x14ac:dyDescent="0.25">
      <c r="A270" s="57"/>
      <c r="B270" s="754" t="e">
        <f>CONCATENATE("Items para Plan Operativo ",'PDI-03'!#REF!)</f>
        <v>#REF!</v>
      </c>
      <c r="C270" s="600"/>
      <c r="D270" s="160" t="s">
        <v>237</v>
      </c>
      <c r="E270" s="161" t="s">
        <v>126</v>
      </c>
      <c r="F270" s="161" t="s">
        <v>127</v>
      </c>
      <c r="G270" s="161" t="s">
        <v>126</v>
      </c>
      <c r="H270" s="161" t="s">
        <v>127</v>
      </c>
      <c r="I270" s="161" t="s">
        <v>126</v>
      </c>
      <c r="J270" s="161" t="s">
        <v>127</v>
      </c>
      <c r="K270" s="161" t="s">
        <v>238</v>
      </c>
      <c r="L270" s="161" t="s">
        <v>239</v>
      </c>
      <c r="M270" s="680"/>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row>
    <row r="271" spans="1:37" ht="15.75" hidden="1" customHeight="1" outlineLevel="1" x14ac:dyDescent="0.25">
      <c r="A271" s="57" t="s">
        <v>109</v>
      </c>
      <c r="B271" s="160">
        <v>1</v>
      </c>
      <c r="C271" s="162" t="s">
        <v>240</v>
      </c>
      <c r="D271" s="163"/>
      <c r="E271" s="164">
        <f t="shared" ref="E271:J271" si="125">INDEX($D$183:$AE$185,MATCH(E$269,$C$183:$C$185,0),MATCH($A271&amp;E$270,$D$164:$AE$164,0))</f>
        <v>0</v>
      </c>
      <c r="F271" s="164">
        <f t="shared" si="125"/>
        <v>0</v>
      </c>
      <c r="G271" s="164">
        <f t="shared" si="125"/>
        <v>0</v>
      </c>
      <c r="H271" s="164">
        <f t="shared" si="125"/>
        <v>0</v>
      </c>
      <c r="I271" s="164">
        <f t="shared" si="125"/>
        <v>0</v>
      </c>
      <c r="J271" s="164">
        <f t="shared" si="125"/>
        <v>0</v>
      </c>
      <c r="K271" s="165">
        <f t="shared" ref="K271:K285" si="126">E271+G271+I271</f>
        <v>0</v>
      </c>
      <c r="L271" s="165">
        <f t="shared" ref="L271:L285" si="127">F271+H271+J271</f>
        <v>0</v>
      </c>
      <c r="M271" s="165">
        <f t="shared" ref="M271:M285" si="128">+K271+L271</f>
        <v>0</v>
      </c>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row>
    <row r="272" spans="1:37" ht="15.75" hidden="1" customHeight="1" outlineLevel="1" x14ac:dyDescent="0.25">
      <c r="A272" s="57" t="s">
        <v>110</v>
      </c>
      <c r="B272" s="160">
        <v>2</v>
      </c>
      <c r="C272" s="162" t="s">
        <v>110</v>
      </c>
      <c r="D272" s="163"/>
      <c r="E272" s="164">
        <f t="shared" ref="E272:J272" si="129">INDEX($D$183:$AE$185,MATCH(E$269,$C$183:$C$185,0),MATCH($A272&amp;E$270,$D$164:$AE$164,0))</f>
        <v>0</v>
      </c>
      <c r="F272" s="164">
        <f t="shared" si="129"/>
        <v>0</v>
      </c>
      <c r="G272" s="164">
        <f t="shared" si="129"/>
        <v>0</v>
      </c>
      <c r="H272" s="164">
        <f t="shared" si="129"/>
        <v>0</v>
      </c>
      <c r="I272" s="164">
        <f t="shared" si="129"/>
        <v>0</v>
      </c>
      <c r="J272" s="164">
        <f t="shared" si="129"/>
        <v>0</v>
      </c>
      <c r="K272" s="166">
        <f t="shared" si="126"/>
        <v>0</v>
      </c>
      <c r="L272" s="166">
        <f t="shared" si="127"/>
        <v>0</v>
      </c>
      <c r="M272" s="165">
        <f t="shared" si="128"/>
        <v>0</v>
      </c>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row>
    <row r="273" spans="1:37" ht="15.75" hidden="1" customHeight="1" outlineLevel="1" x14ac:dyDescent="0.25">
      <c r="A273" s="57" t="s">
        <v>111</v>
      </c>
      <c r="B273" s="160">
        <v>3</v>
      </c>
      <c r="C273" s="162" t="s">
        <v>111</v>
      </c>
      <c r="D273" s="163"/>
      <c r="E273" s="164">
        <f t="shared" ref="E273:J273" si="130">INDEX($D$183:$AE$185,MATCH(E$269,$C$183:$C$185,0),MATCH($A273&amp;E$270,$D$164:$AE$164,0))</f>
        <v>0</v>
      </c>
      <c r="F273" s="164">
        <f t="shared" si="130"/>
        <v>0</v>
      </c>
      <c r="G273" s="164">
        <f t="shared" si="130"/>
        <v>0</v>
      </c>
      <c r="H273" s="164">
        <f t="shared" si="130"/>
        <v>0</v>
      </c>
      <c r="I273" s="164">
        <f t="shared" si="130"/>
        <v>0</v>
      </c>
      <c r="J273" s="164">
        <f t="shared" si="130"/>
        <v>0</v>
      </c>
      <c r="K273" s="166">
        <f t="shared" si="126"/>
        <v>0</v>
      </c>
      <c r="L273" s="166">
        <f t="shared" si="127"/>
        <v>0</v>
      </c>
      <c r="M273" s="165">
        <f t="shared" si="128"/>
        <v>0</v>
      </c>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row>
    <row r="274" spans="1:37" ht="15.75" hidden="1" customHeight="1" outlineLevel="1" x14ac:dyDescent="0.25">
      <c r="A274" s="57" t="s">
        <v>112</v>
      </c>
      <c r="B274" s="160">
        <v>4</v>
      </c>
      <c r="C274" s="162" t="s">
        <v>241</v>
      </c>
      <c r="D274" s="163"/>
      <c r="E274" s="164">
        <f t="shared" ref="E274:J274" si="131">INDEX($D$183:$AE$185,MATCH(E$269,$C$183:$C$185,0),MATCH($A274&amp;E$270,$D$164:$AE$164,0))</f>
        <v>0</v>
      </c>
      <c r="F274" s="164">
        <f t="shared" si="131"/>
        <v>0</v>
      </c>
      <c r="G274" s="164">
        <f t="shared" si="131"/>
        <v>0</v>
      </c>
      <c r="H274" s="164">
        <f t="shared" si="131"/>
        <v>0</v>
      </c>
      <c r="I274" s="164">
        <f t="shared" si="131"/>
        <v>0</v>
      </c>
      <c r="J274" s="164">
        <f t="shared" si="131"/>
        <v>0</v>
      </c>
      <c r="K274" s="166">
        <f t="shared" si="126"/>
        <v>0</v>
      </c>
      <c r="L274" s="166">
        <f t="shared" si="127"/>
        <v>0</v>
      </c>
      <c r="M274" s="165">
        <f t="shared" si="128"/>
        <v>0</v>
      </c>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row>
    <row r="275" spans="1:37" ht="15.75" hidden="1" customHeight="1" outlineLevel="1" x14ac:dyDescent="0.25">
      <c r="A275" s="57" t="s">
        <v>113</v>
      </c>
      <c r="B275" s="160">
        <v>5</v>
      </c>
      <c r="C275" s="162" t="s">
        <v>113</v>
      </c>
      <c r="D275" s="163"/>
      <c r="E275" s="164">
        <f t="shared" ref="E275:J275" si="132">INDEX($D$183:$AE$185,MATCH(E$269,$C$183:$C$185,0),MATCH($A275&amp;E$270,$D$164:$AE$164,0))</f>
        <v>0</v>
      </c>
      <c r="F275" s="164">
        <f t="shared" si="132"/>
        <v>0</v>
      </c>
      <c r="G275" s="164">
        <f t="shared" si="132"/>
        <v>0</v>
      </c>
      <c r="H275" s="164">
        <f t="shared" si="132"/>
        <v>0</v>
      </c>
      <c r="I275" s="164">
        <f t="shared" si="132"/>
        <v>0</v>
      </c>
      <c r="J275" s="164">
        <f t="shared" si="132"/>
        <v>0</v>
      </c>
      <c r="K275" s="166">
        <f t="shared" si="126"/>
        <v>0</v>
      </c>
      <c r="L275" s="166">
        <f t="shared" si="127"/>
        <v>0</v>
      </c>
      <c r="M275" s="165">
        <f t="shared" si="128"/>
        <v>0</v>
      </c>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row>
    <row r="276" spans="1:37" ht="15.75" hidden="1" customHeight="1" outlineLevel="1" x14ac:dyDescent="0.25">
      <c r="A276" s="57" t="s">
        <v>114</v>
      </c>
      <c r="B276" s="160">
        <f t="shared" ref="B276:B284" si="133">1+B275</f>
        <v>6</v>
      </c>
      <c r="C276" s="162" t="s">
        <v>242</v>
      </c>
      <c r="D276" s="163"/>
      <c r="E276" s="164">
        <f t="shared" ref="E276:J276" si="134">INDEX($D$183:$AE$185,MATCH(E$269,$C$183:$C$185,0),MATCH($A276&amp;E$270,$D$164:$AE$164,0))</f>
        <v>0</v>
      </c>
      <c r="F276" s="164">
        <f t="shared" si="134"/>
        <v>0</v>
      </c>
      <c r="G276" s="164">
        <f t="shared" si="134"/>
        <v>0</v>
      </c>
      <c r="H276" s="164">
        <f t="shared" si="134"/>
        <v>0</v>
      </c>
      <c r="I276" s="164">
        <f t="shared" si="134"/>
        <v>0</v>
      </c>
      <c r="J276" s="164">
        <f t="shared" si="134"/>
        <v>0</v>
      </c>
      <c r="K276" s="166">
        <f t="shared" si="126"/>
        <v>0</v>
      </c>
      <c r="L276" s="166">
        <f t="shared" si="127"/>
        <v>0</v>
      </c>
      <c r="M276" s="165">
        <f t="shared" si="128"/>
        <v>0</v>
      </c>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row>
    <row r="277" spans="1:37" ht="15.75" hidden="1" customHeight="1" outlineLevel="1" x14ac:dyDescent="0.25">
      <c r="A277" s="57" t="s">
        <v>115</v>
      </c>
      <c r="B277" s="160">
        <f t="shared" si="133"/>
        <v>7</v>
      </c>
      <c r="C277" s="162" t="s">
        <v>115</v>
      </c>
      <c r="D277" s="162"/>
      <c r="E277" s="164">
        <f t="shared" ref="E277:J277" si="135">INDEX($D$183:$AE$185,MATCH(E$269,$C$183:$C$185,0),MATCH($A277&amp;E$270,$D$164:$AE$164,0))</f>
        <v>0</v>
      </c>
      <c r="F277" s="164">
        <f t="shared" si="135"/>
        <v>0</v>
      </c>
      <c r="G277" s="164">
        <f t="shared" si="135"/>
        <v>0</v>
      </c>
      <c r="H277" s="164">
        <f t="shared" si="135"/>
        <v>0</v>
      </c>
      <c r="I277" s="164">
        <f t="shared" si="135"/>
        <v>0</v>
      </c>
      <c r="J277" s="164">
        <f t="shared" si="135"/>
        <v>0</v>
      </c>
      <c r="K277" s="166">
        <f t="shared" si="126"/>
        <v>0</v>
      </c>
      <c r="L277" s="166">
        <f t="shared" si="127"/>
        <v>0</v>
      </c>
      <c r="M277" s="165">
        <f t="shared" si="128"/>
        <v>0</v>
      </c>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row>
    <row r="278" spans="1:37" ht="15.75" hidden="1" customHeight="1" outlineLevel="1" x14ac:dyDescent="0.25">
      <c r="A278" s="57" t="s">
        <v>116</v>
      </c>
      <c r="B278" s="160">
        <f t="shared" si="133"/>
        <v>8</v>
      </c>
      <c r="C278" s="162" t="s">
        <v>116</v>
      </c>
      <c r="D278" s="163"/>
      <c r="E278" s="164">
        <f t="shared" ref="E278:J278" si="136">INDEX($D$183:$AE$185,MATCH(E$269,$C$183:$C$185,0),MATCH($A278&amp;E$270,$D$164:$AE$164,0))</f>
        <v>0</v>
      </c>
      <c r="F278" s="164">
        <f t="shared" si="136"/>
        <v>0</v>
      </c>
      <c r="G278" s="164">
        <f t="shared" si="136"/>
        <v>0</v>
      </c>
      <c r="H278" s="164">
        <f t="shared" si="136"/>
        <v>0</v>
      </c>
      <c r="I278" s="164">
        <f t="shared" si="136"/>
        <v>0</v>
      </c>
      <c r="J278" s="164">
        <f t="shared" si="136"/>
        <v>0</v>
      </c>
      <c r="K278" s="166">
        <f t="shared" si="126"/>
        <v>0</v>
      </c>
      <c r="L278" s="166">
        <f t="shared" si="127"/>
        <v>0</v>
      </c>
      <c r="M278" s="165">
        <f t="shared" si="128"/>
        <v>0</v>
      </c>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row>
    <row r="279" spans="1:37" ht="15.75" hidden="1" customHeight="1" outlineLevel="1" x14ac:dyDescent="0.25">
      <c r="A279" s="57" t="s">
        <v>117</v>
      </c>
      <c r="B279" s="160">
        <f t="shared" si="133"/>
        <v>9</v>
      </c>
      <c r="C279" s="162" t="s">
        <v>117</v>
      </c>
      <c r="D279" s="163"/>
      <c r="E279" s="164">
        <f t="shared" ref="E279:J279" si="137">INDEX($D$183:$AE$185,MATCH(E$269,$C$183:$C$185,0),MATCH($A279&amp;E$270,$D$164:$AE$164,0))</f>
        <v>0</v>
      </c>
      <c r="F279" s="164">
        <f t="shared" si="137"/>
        <v>0</v>
      </c>
      <c r="G279" s="164">
        <f t="shared" si="137"/>
        <v>0</v>
      </c>
      <c r="H279" s="164">
        <f t="shared" si="137"/>
        <v>0</v>
      </c>
      <c r="I279" s="164">
        <f t="shared" si="137"/>
        <v>0</v>
      </c>
      <c r="J279" s="164">
        <f t="shared" si="137"/>
        <v>0</v>
      </c>
      <c r="K279" s="166">
        <f t="shared" si="126"/>
        <v>0</v>
      </c>
      <c r="L279" s="166">
        <f t="shared" si="127"/>
        <v>0</v>
      </c>
      <c r="M279" s="165">
        <f t="shared" si="128"/>
        <v>0</v>
      </c>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row>
    <row r="280" spans="1:37" ht="15.75" hidden="1" customHeight="1" outlineLevel="1" x14ac:dyDescent="0.25">
      <c r="A280" s="57" t="s">
        <v>118</v>
      </c>
      <c r="B280" s="160">
        <f t="shared" si="133"/>
        <v>10</v>
      </c>
      <c r="C280" s="162" t="s">
        <v>243</v>
      </c>
      <c r="D280" s="163"/>
      <c r="E280" s="164">
        <f t="shared" ref="E280:J280" si="138">INDEX($D$183:$AE$185,MATCH(E$269,$C$183:$C$185,0),MATCH($A280&amp;E$270,$D$164:$AE$164,0))</f>
        <v>0</v>
      </c>
      <c r="F280" s="164">
        <f t="shared" si="138"/>
        <v>0</v>
      </c>
      <c r="G280" s="164">
        <f t="shared" si="138"/>
        <v>0</v>
      </c>
      <c r="H280" s="164">
        <f t="shared" si="138"/>
        <v>0</v>
      </c>
      <c r="I280" s="164">
        <f t="shared" si="138"/>
        <v>0</v>
      </c>
      <c r="J280" s="164">
        <f t="shared" si="138"/>
        <v>0</v>
      </c>
      <c r="K280" s="166">
        <f t="shared" si="126"/>
        <v>0</v>
      </c>
      <c r="L280" s="166">
        <f t="shared" si="127"/>
        <v>0</v>
      </c>
      <c r="M280" s="165">
        <f t="shared" si="128"/>
        <v>0</v>
      </c>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row>
    <row r="281" spans="1:37" ht="15.75" hidden="1" customHeight="1" outlineLevel="1" x14ac:dyDescent="0.25">
      <c r="A281" s="57" t="s">
        <v>120</v>
      </c>
      <c r="B281" s="160">
        <f t="shared" si="133"/>
        <v>11</v>
      </c>
      <c r="C281" s="162" t="s">
        <v>120</v>
      </c>
      <c r="D281" s="163"/>
      <c r="E281" s="164">
        <f t="shared" ref="E281:J281" si="139">INDEX($D$183:$AE$185,MATCH(E$269,$C$183:$C$185,0),MATCH($A281&amp;E$270,$D$164:$AE$164,0))</f>
        <v>0</v>
      </c>
      <c r="F281" s="164">
        <f t="shared" si="139"/>
        <v>0</v>
      </c>
      <c r="G281" s="164">
        <f t="shared" si="139"/>
        <v>0</v>
      </c>
      <c r="H281" s="164">
        <f t="shared" si="139"/>
        <v>0</v>
      </c>
      <c r="I281" s="164">
        <f t="shared" si="139"/>
        <v>0</v>
      </c>
      <c r="J281" s="164">
        <f t="shared" si="139"/>
        <v>0</v>
      </c>
      <c r="K281" s="166">
        <f t="shared" si="126"/>
        <v>0</v>
      </c>
      <c r="L281" s="166">
        <f t="shared" si="127"/>
        <v>0</v>
      </c>
      <c r="M281" s="165">
        <f t="shared" si="128"/>
        <v>0</v>
      </c>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row>
    <row r="282" spans="1:37" ht="15.75" hidden="1" customHeight="1" outlineLevel="1" x14ac:dyDescent="0.25">
      <c r="A282" s="57" t="s">
        <v>122</v>
      </c>
      <c r="B282" s="160">
        <f t="shared" si="133"/>
        <v>12</v>
      </c>
      <c r="C282" s="162" t="s">
        <v>122</v>
      </c>
      <c r="D282" s="163"/>
      <c r="E282" s="164">
        <f t="shared" ref="E282:J282" si="140">INDEX($D$183:$AE$185,MATCH(E$269,$C$183:$C$185,0),MATCH($A282&amp;E$270,$D$164:$AE$164,0))</f>
        <v>0</v>
      </c>
      <c r="F282" s="164">
        <f t="shared" si="140"/>
        <v>0</v>
      </c>
      <c r="G282" s="164">
        <f t="shared" si="140"/>
        <v>0</v>
      </c>
      <c r="H282" s="164">
        <f t="shared" si="140"/>
        <v>0</v>
      </c>
      <c r="I282" s="164">
        <f t="shared" si="140"/>
        <v>0</v>
      </c>
      <c r="J282" s="164">
        <f t="shared" si="140"/>
        <v>0</v>
      </c>
      <c r="K282" s="166">
        <f t="shared" si="126"/>
        <v>0</v>
      </c>
      <c r="L282" s="166">
        <f t="shared" si="127"/>
        <v>0</v>
      </c>
      <c r="M282" s="165">
        <f t="shared" si="128"/>
        <v>0</v>
      </c>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row>
    <row r="283" spans="1:37" ht="15.75" hidden="1" customHeight="1" outlineLevel="1" x14ac:dyDescent="0.25">
      <c r="A283" s="57" t="s">
        <v>123</v>
      </c>
      <c r="B283" s="160">
        <f t="shared" si="133"/>
        <v>13</v>
      </c>
      <c r="C283" s="162" t="s">
        <v>123</v>
      </c>
      <c r="D283" s="163"/>
      <c r="E283" s="164">
        <f t="shared" ref="E283:J283" si="141">INDEX($D$183:$AE$185,MATCH(E$269,$C$183:$C$185,0),MATCH($A283&amp;E$270,$D$164:$AE$164,0))</f>
        <v>0</v>
      </c>
      <c r="F283" s="164">
        <f t="shared" si="141"/>
        <v>0</v>
      </c>
      <c r="G283" s="164">
        <f t="shared" si="141"/>
        <v>0</v>
      </c>
      <c r="H283" s="164">
        <f t="shared" si="141"/>
        <v>0</v>
      </c>
      <c r="I283" s="164">
        <f t="shared" si="141"/>
        <v>0</v>
      </c>
      <c r="J283" s="164">
        <f t="shared" si="141"/>
        <v>0</v>
      </c>
      <c r="K283" s="166">
        <f t="shared" si="126"/>
        <v>0</v>
      </c>
      <c r="L283" s="166">
        <f t="shared" si="127"/>
        <v>0</v>
      </c>
      <c r="M283" s="165">
        <f t="shared" si="128"/>
        <v>0</v>
      </c>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row>
    <row r="284" spans="1:37" ht="15.75" hidden="1" customHeight="1" outlineLevel="1" x14ac:dyDescent="0.25">
      <c r="A284" s="57" t="s">
        <v>124</v>
      </c>
      <c r="B284" s="160">
        <f t="shared" si="133"/>
        <v>14</v>
      </c>
      <c r="C284" s="162" t="s">
        <v>124</v>
      </c>
      <c r="D284" s="163"/>
      <c r="E284" s="164">
        <f t="shared" ref="E284:J284" si="142">INDEX($D$183:$AE$185,MATCH(E$269,$C$183:$C$185,0),MATCH($A284&amp;E$270,$D$164:$AE$164,0))</f>
        <v>0</v>
      </c>
      <c r="F284" s="164">
        <f t="shared" si="142"/>
        <v>0</v>
      </c>
      <c r="G284" s="164">
        <f t="shared" si="142"/>
        <v>0</v>
      </c>
      <c r="H284" s="164">
        <f t="shared" si="142"/>
        <v>0</v>
      </c>
      <c r="I284" s="164">
        <f t="shared" si="142"/>
        <v>0</v>
      </c>
      <c r="J284" s="164">
        <f t="shared" si="142"/>
        <v>0</v>
      </c>
      <c r="K284" s="166">
        <f t="shared" si="126"/>
        <v>0</v>
      </c>
      <c r="L284" s="166">
        <f t="shared" si="127"/>
        <v>0</v>
      </c>
      <c r="M284" s="165">
        <f t="shared" si="128"/>
        <v>0</v>
      </c>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row>
    <row r="285" spans="1:37" ht="15.75" hidden="1" customHeight="1" outlineLevel="1" x14ac:dyDescent="0.25">
      <c r="A285" s="57"/>
      <c r="B285" s="14"/>
      <c r="C285" s="752" t="s">
        <v>244</v>
      </c>
      <c r="D285" s="600"/>
      <c r="E285" s="167">
        <f t="shared" ref="E285:J285" si="143">SUM(E271:E284)</f>
        <v>0</v>
      </c>
      <c r="F285" s="167">
        <f t="shared" si="143"/>
        <v>0</v>
      </c>
      <c r="G285" s="167">
        <f t="shared" si="143"/>
        <v>0</v>
      </c>
      <c r="H285" s="167">
        <f t="shared" si="143"/>
        <v>0</v>
      </c>
      <c r="I285" s="167">
        <f t="shared" si="143"/>
        <v>0</v>
      </c>
      <c r="J285" s="167">
        <f t="shared" si="143"/>
        <v>0</v>
      </c>
      <c r="K285" s="168">
        <f t="shared" si="126"/>
        <v>0</v>
      </c>
      <c r="L285" s="168">
        <f t="shared" si="127"/>
        <v>0</v>
      </c>
      <c r="M285" s="168">
        <f t="shared" si="128"/>
        <v>0</v>
      </c>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row>
    <row r="286" spans="1:37" ht="15.75" hidden="1" customHeight="1" outlineLevel="1" x14ac:dyDescent="0.25">
      <c r="A286" s="57"/>
      <c r="B286" s="169"/>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7" spans="1:37" ht="15.75" hidden="1" customHeight="1" outlineLevel="1" x14ac:dyDescent="0.25">
      <c r="A287" s="57"/>
      <c r="B287" s="169"/>
      <c r="C287" s="14"/>
      <c r="D287" s="14"/>
      <c r="E287" s="751" t="s">
        <v>231</v>
      </c>
      <c r="F287" s="599"/>
      <c r="G287" s="599"/>
      <c r="H287" s="599"/>
      <c r="I287" s="599"/>
      <c r="J287" s="599"/>
      <c r="K287" s="599"/>
      <c r="L287" s="599"/>
      <c r="M287" s="600"/>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row>
    <row r="288" spans="1:37" ht="16.5" hidden="1" customHeight="1" outlineLevel="1" x14ac:dyDescent="0.25">
      <c r="A288" s="57"/>
      <c r="B288" s="156"/>
      <c r="C288" s="157"/>
      <c r="D288" s="157"/>
      <c r="E288" s="158" t="s">
        <v>232</v>
      </c>
      <c r="F288" s="158" t="s">
        <v>232</v>
      </c>
      <c r="G288" s="158" t="s">
        <v>233</v>
      </c>
      <c r="H288" s="158" t="s">
        <v>233</v>
      </c>
      <c r="I288" s="158" t="s">
        <v>234</v>
      </c>
      <c r="J288" s="158" t="s">
        <v>234</v>
      </c>
      <c r="K288" s="753" t="s">
        <v>235</v>
      </c>
      <c r="L288" s="670"/>
      <c r="M288" s="755" t="s">
        <v>236</v>
      </c>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row>
    <row r="289" spans="1:37" ht="15.75" hidden="1" customHeight="1" outlineLevel="1" x14ac:dyDescent="0.25">
      <c r="A289" s="57"/>
      <c r="B289" s="754" t="e">
        <f>CONCATENATE("Items para Plan Operativo ",'PDI-03'!#REF!)</f>
        <v>#REF!</v>
      </c>
      <c r="C289" s="600"/>
      <c r="D289" s="160" t="s">
        <v>237</v>
      </c>
      <c r="E289" s="161" t="s">
        <v>126</v>
      </c>
      <c r="F289" s="161" t="s">
        <v>127</v>
      </c>
      <c r="G289" s="161" t="s">
        <v>126</v>
      </c>
      <c r="H289" s="161" t="s">
        <v>127</v>
      </c>
      <c r="I289" s="161" t="s">
        <v>126</v>
      </c>
      <c r="J289" s="161" t="s">
        <v>127</v>
      </c>
      <c r="K289" s="161" t="s">
        <v>238</v>
      </c>
      <c r="L289" s="172" t="s">
        <v>239</v>
      </c>
      <c r="M289" s="680"/>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row>
    <row r="290" spans="1:37" ht="15.75" hidden="1" customHeight="1" outlineLevel="1" x14ac:dyDescent="0.25">
      <c r="A290" s="57" t="s">
        <v>109</v>
      </c>
      <c r="B290" s="160">
        <v>1</v>
      </c>
      <c r="C290" s="162" t="s">
        <v>240</v>
      </c>
      <c r="D290" s="163"/>
      <c r="E290" s="164">
        <f t="shared" ref="E290:J290" si="144">INDEX($D$188:$AE$190,MATCH(E$288,$C$188:$C$190,0),MATCH($A290&amp;E$289,$D$164:$AE$164,0))</f>
        <v>0</v>
      </c>
      <c r="F290" s="164">
        <f t="shared" si="144"/>
        <v>0</v>
      </c>
      <c r="G290" s="164">
        <f t="shared" si="144"/>
        <v>0</v>
      </c>
      <c r="H290" s="164">
        <f t="shared" si="144"/>
        <v>0</v>
      </c>
      <c r="I290" s="164">
        <f t="shared" si="144"/>
        <v>0</v>
      </c>
      <c r="J290" s="164">
        <f t="shared" si="144"/>
        <v>0</v>
      </c>
      <c r="K290" s="165">
        <f t="shared" ref="K290:K304" si="145">E290+G290+I290</f>
        <v>0</v>
      </c>
      <c r="L290" s="165">
        <f t="shared" ref="L290:L304" si="146">F290+H290+J290</f>
        <v>0</v>
      </c>
      <c r="M290" s="165">
        <f t="shared" ref="M290:M304" si="147">+K290+L290</f>
        <v>0</v>
      </c>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row>
    <row r="291" spans="1:37" ht="15.75" hidden="1" customHeight="1" outlineLevel="1" x14ac:dyDescent="0.25">
      <c r="A291" s="57" t="s">
        <v>110</v>
      </c>
      <c r="B291" s="160">
        <v>2</v>
      </c>
      <c r="C291" s="162" t="s">
        <v>110</v>
      </c>
      <c r="D291" s="163"/>
      <c r="E291" s="164">
        <f t="shared" ref="E291:J291" si="148">INDEX($D$188:$AE$190,MATCH(E$288,$C$188:$C$190,0),MATCH($A291&amp;E$289,$D$164:$AE$164,0))</f>
        <v>0</v>
      </c>
      <c r="F291" s="164">
        <f t="shared" si="148"/>
        <v>0</v>
      </c>
      <c r="G291" s="164">
        <f t="shared" si="148"/>
        <v>0</v>
      </c>
      <c r="H291" s="164">
        <f t="shared" si="148"/>
        <v>0</v>
      </c>
      <c r="I291" s="164">
        <f t="shared" si="148"/>
        <v>0</v>
      </c>
      <c r="J291" s="164">
        <f t="shared" si="148"/>
        <v>0</v>
      </c>
      <c r="K291" s="166">
        <f t="shared" si="145"/>
        <v>0</v>
      </c>
      <c r="L291" s="166">
        <f t="shared" si="146"/>
        <v>0</v>
      </c>
      <c r="M291" s="165">
        <f t="shared" si="147"/>
        <v>0</v>
      </c>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row>
    <row r="292" spans="1:37" ht="15.75" hidden="1" customHeight="1" outlineLevel="1" x14ac:dyDescent="0.25">
      <c r="A292" s="57" t="s">
        <v>111</v>
      </c>
      <c r="B292" s="160">
        <v>3</v>
      </c>
      <c r="C292" s="162" t="s">
        <v>111</v>
      </c>
      <c r="D292" s="163"/>
      <c r="E292" s="164">
        <f t="shared" ref="E292:J292" si="149">INDEX($D$188:$AE$190,MATCH(E$288,$C$188:$C$190,0),MATCH($A292&amp;E$289,$D$164:$AE$164,0))</f>
        <v>0</v>
      </c>
      <c r="F292" s="164">
        <f t="shared" si="149"/>
        <v>0</v>
      </c>
      <c r="G292" s="164">
        <f t="shared" si="149"/>
        <v>0</v>
      </c>
      <c r="H292" s="164">
        <f t="shared" si="149"/>
        <v>0</v>
      </c>
      <c r="I292" s="164">
        <f t="shared" si="149"/>
        <v>0</v>
      </c>
      <c r="J292" s="164">
        <f t="shared" si="149"/>
        <v>0</v>
      </c>
      <c r="K292" s="166">
        <f t="shared" si="145"/>
        <v>0</v>
      </c>
      <c r="L292" s="166">
        <f t="shared" si="146"/>
        <v>0</v>
      </c>
      <c r="M292" s="165">
        <f t="shared" si="147"/>
        <v>0</v>
      </c>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row>
    <row r="293" spans="1:37" ht="15.75" hidden="1" customHeight="1" outlineLevel="1" x14ac:dyDescent="0.25">
      <c r="A293" s="57" t="s">
        <v>112</v>
      </c>
      <c r="B293" s="160">
        <v>4</v>
      </c>
      <c r="C293" s="162" t="s">
        <v>241</v>
      </c>
      <c r="D293" s="163"/>
      <c r="E293" s="164">
        <f t="shared" ref="E293:J293" si="150">INDEX($D$188:$AE$190,MATCH(E$288,$C$188:$C$190,0),MATCH($A293&amp;E$289,$D$164:$AE$164,0))</f>
        <v>0</v>
      </c>
      <c r="F293" s="164">
        <f t="shared" si="150"/>
        <v>0</v>
      </c>
      <c r="G293" s="164">
        <f t="shared" si="150"/>
        <v>0</v>
      </c>
      <c r="H293" s="164">
        <f t="shared" si="150"/>
        <v>0</v>
      </c>
      <c r="I293" s="164">
        <f t="shared" si="150"/>
        <v>0</v>
      </c>
      <c r="J293" s="164">
        <f t="shared" si="150"/>
        <v>0</v>
      </c>
      <c r="K293" s="166">
        <f t="shared" si="145"/>
        <v>0</v>
      </c>
      <c r="L293" s="166">
        <f t="shared" si="146"/>
        <v>0</v>
      </c>
      <c r="M293" s="165">
        <f t="shared" si="147"/>
        <v>0</v>
      </c>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row>
    <row r="294" spans="1:37" ht="15.75" hidden="1" customHeight="1" outlineLevel="1" x14ac:dyDescent="0.25">
      <c r="A294" s="57" t="s">
        <v>113</v>
      </c>
      <c r="B294" s="160">
        <v>5</v>
      </c>
      <c r="C294" s="162" t="s">
        <v>113</v>
      </c>
      <c r="D294" s="163"/>
      <c r="E294" s="164">
        <f t="shared" ref="E294:J294" si="151">INDEX($D$188:$AE$190,MATCH(E$288,$C$188:$C$190,0),MATCH($A294&amp;E$289,$D$164:$AE$164,0))</f>
        <v>0</v>
      </c>
      <c r="F294" s="164">
        <f t="shared" si="151"/>
        <v>0</v>
      </c>
      <c r="G294" s="164">
        <f t="shared" si="151"/>
        <v>0</v>
      </c>
      <c r="H294" s="164">
        <f t="shared" si="151"/>
        <v>0</v>
      </c>
      <c r="I294" s="164">
        <f t="shared" si="151"/>
        <v>0</v>
      </c>
      <c r="J294" s="164">
        <f t="shared" si="151"/>
        <v>0</v>
      </c>
      <c r="K294" s="166">
        <f t="shared" si="145"/>
        <v>0</v>
      </c>
      <c r="L294" s="166">
        <f t="shared" si="146"/>
        <v>0</v>
      </c>
      <c r="M294" s="165">
        <f t="shared" si="147"/>
        <v>0</v>
      </c>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row>
    <row r="295" spans="1:37" ht="15.75" hidden="1" customHeight="1" outlineLevel="1" x14ac:dyDescent="0.25">
      <c r="A295" s="57" t="s">
        <v>114</v>
      </c>
      <c r="B295" s="160">
        <f t="shared" ref="B295:B303" si="152">1+B294</f>
        <v>6</v>
      </c>
      <c r="C295" s="162" t="s">
        <v>242</v>
      </c>
      <c r="D295" s="163"/>
      <c r="E295" s="164">
        <f t="shared" ref="E295:J295" si="153">INDEX($D$188:$AE$190,MATCH(E$288,$C$188:$C$190,0),MATCH($A295&amp;E$289,$D$164:$AE$164,0))</f>
        <v>0</v>
      </c>
      <c r="F295" s="164">
        <f t="shared" si="153"/>
        <v>0</v>
      </c>
      <c r="G295" s="164">
        <f t="shared" si="153"/>
        <v>0</v>
      </c>
      <c r="H295" s="164">
        <f t="shared" si="153"/>
        <v>0</v>
      </c>
      <c r="I295" s="164">
        <f t="shared" si="153"/>
        <v>0</v>
      </c>
      <c r="J295" s="164">
        <f t="shared" si="153"/>
        <v>0</v>
      </c>
      <c r="K295" s="166">
        <f t="shared" si="145"/>
        <v>0</v>
      </c>
      <c r="L295" s="166">
        <f t="shared" si="146"/>
        <v>0</v>
      </c>
      <c r="M295" s="165">
        <f t="shared" si="147"/>
        <v>0</v>
      </c>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row r="296" spans="1:37" ht="15.75" hidden="1" customHeight="1" outlineLevel="1" x14ac:dyDescent="0.25">
      <c r="A296" s="57" t="s">
        <v>115</v>
      </c>
      <c r="B296" s="160">
        <f t="shared" si="152"/>
        <v>7</v>
      </c>
      <c r="C296" s="162" t="s">
        <v>115</v>
      </c>
      <c r="D296" s="162"/>
      <c r="E296" s="164">
        <f t="shared" ref="E296:J296" si="154">INDEX($D$188:$AE$190,MATCH(E$288,$C$188:$C$190,0),MATCH($A296&amp;E$289,$D$164:$AE$164,0))</f>
        <v>0</v>
      </c>
      <c r="F296" s="164">
        <f t="shared" si="154"/>
        <v>0</v>
      </c>
      <c r="G296" s="164">
        <f t="shared" si="154"/>
        <v>0</v>
      </c>
      <c r="H296" s="164">
        <f t="shared" si="154"/>
        <v>0</v>
      </c>
      <c r="I296" s="164">
        <f t="shared" si="154"/>
        <v>0</v>
      </c>
      <c r="J296" s="164">
        <f t="shared" si="154"/>
        <v>0</v>
      </c>
      <c r="K296" s="166">
        <f t="shared" si="145"/>
        <v>0</v>
      </c>
      <c r="L296" s="166">
        <f t="shared" si="146"/>
        <v>0</v>
      </c>
      <c r="M296" s="165">
        <f t="shared" si="147"/>
        <v>0</v>
      </c>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row>
    <row r="297" spans="1:37" ht="15.75" hidden="1" customHeight="1" outlineLevel="1" x14ac:dyDescent="0.25">
      <c r="A297" s="57" t="s">
        <v>116</v>
      </c>
      <c r="B297" s="160">
        <f t="shared" si="152"/>
        <v>8</v>
      </c>
      <c r="C297" s="162" t="s">
        <v>116</v>
      </c>
      <c r="D297" s="163"/>
      <c r="E297" s="164">
        <f t="shared" ref="E297:J297" si="155">INDEX($D$188:$AE$190,MATCH(E$288,$C$188:$C$190,0),MATCH($A297&amp;E$289,$D$164:$AE$164,0))</f>
        <v>0</v>
      </c>
      <c r="F297" s="164">
        <f t="shared" si="155"/>
        <v>0</v>
      </c>
      <c r="G297" s="164">
        <f t="shared" si="155"/>
        <v>0</v>
      </c>
      <c r="H297" s="164">
        <f t="shared" si="155"/>
        <v>0</v>
      </c>
      <c r="I297" s="164">
        <f t="shared" si="155"/>
        <v>0</v>
      </c>
      <c r="J297" s="164">
        <f t="shared" si="155"/>
        <v>0</v>
      </c>
      <c r="K297" s="166">
        <f t="shared" si="145"/>
        <v>0</v>
      </c>
      <c r="L297" s="166">
        <f t="shared" si="146"/>
        <v>0</v>
      </c>
      <c r="M297" s="165">
        <f t="shared" si="147"/>
        <v>0</v>
      </c>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row>
    <row r="298" spans="1:37" ht="15.75" hidden="1" customHeight="1" outlineLevel="1" x14ac:dyDescent="0.25">
      <c r="A298" s="57" t="s">
        <v>117</v>
      </c>
      <c r="B298" s="160">
        <f t="shared" si="152"/>
        <v>9</v>
      </c>
      <c r="C298" s="162" t="s">
        <v>117</v>
      </c>
      <c r="D298" s="163"/>
      <c r="E298" s="164">
        <f t="shared" ref="E298:J298" si="156">INDEX($D$188:$AE$190,MATCH(E$288,$C$188:$C$190,0),MATCH($A298&amp;E$289,$D$164:$AE$164,0))</f>
        <v>0</v>
      </c>
      <c r="F298" s="164">
        <f t="shared" si="156"/>
        <v>0</v>
      </c>
      <c r="G298" s="164">
        <f t="shared" si="156"/>
        <v>0</v>
      </c>
      <c r="H298" s="164">
        <f t="shared" si="156"/>
        <v>0</v>
      </c>
      <c r="I298" s="164">
        <f t="shared" si="156"/>
        <v>0</v>
      </c>
      <c r="J298" s="164">
        <f t="shared" si="156"/>
        <v>0</v>
      </c>
      <c r="K298" s="166">
        <f t="shared" si="145"/>
        <v>0</v>
      </c>
      <c r="L298" s="166">
        <f t="shared" si="146"/>
        <v>0</v>
      </c>
      <c r="M298" s="165">
        <f t="shared" si="147"/>
        <v>0</v>
      </c>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row>
    <row r="299" spans="1:37" ht="15.75" hidden="1" customHeight="1" outlineLevel="1" x14ac:dyDescent="0.25">
      <c r="A299" s="57" t="s">
        <v>118</v>
      </c>
      <c r="B299" s="160">
        <f t="shared" si="152"/>
        <v>10</v>
      </c>
      <c r="C299" s="162" t="s">
        <v>243</v>
      </c>
      <c r="D299" s="163"/>
      <c r="E299" s="164">
        <f t="shared" ref="E299:J299" si="157">INDEX($D$188:$AE$190,MATCH(E$288,$C$188:$C$190,0),MATCH($A299&amp;E$289,$D$164:$AE$164,0))</f>
        <v>0</v>
      </c>
      <c r="F299" s="164">
        <f t="shared" si="157"/>
        <v>0</v>
      </c>
      <c r="G299" s="164">
        <f t="shared" si="157"/>
        <v>0</v>
      </c>
      <c r="H299" s="164">
        <f t="shared" si="157"/>
        <v>0</v>
      </c>
      <c r="I299" s="164">
        <f t="shared" si="157"/>
        <v>0</v>
      </c>
      <c r="J299" s="164">
        <f t="shared" si="157"/>
        <v>0</v>
      </c>
      <c r="K299" s="166">
        <f t="shared" si="145"/>
        <v>0</v>
      </c>
      <c r="L299" s="166">
        <f t="shared" si="146"/>
        <v>0</v>
      </c>
      <c r="M299" s="165">
        <f t="shared" si="147"/>
        <v>0</v>
      </c>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row>
    <row r="300" spans="1:37" ht="15.75" hidden="1" customHeight="1" outlineLevel="1" x14ac:dyDescent="0.25">
      <c r="A300" s="57" t="s">
        <v>120</v>
      </c>
      <c r="B300" s="160">
        <f t="shared" si="152"/>
        <v>11</v>
      </c>
      <c r="C300" s="162" t="s">
        <v>120</v>
      </c>
      <c r="D300" s="163"/>
      <c r="E300" s="164">
        <f t="shared" ref="E300:J300" si="158">INDEX($D$188:$AE$190,MATCH(E$288,$C$188:$C$190,0),MATCH($A300&amp;E$289,$D$164:$AE$164,0))</f>
        <v>0</v>
      </c>
      <c r="F300" s="164">
        <f t="shared" si="158"/>
        <v>0</v>
      </c>
      <c r="G300" s="164">
        <f t="shared" si="158"/>
        <v>0</v>
      </c>
      <c r="H300" s="164">
        <f t="shared" si="158"/>
        <v>0</v>
      </c>
      <c r="I300" s="164">
        <f t="shared" si="158"/>
        <v>0</v>
      </c>
      <c r="J300" s="164">
        <f t="shared" si="158"/>
        <v>0</v>
      </c>
      <c r="K300" s="166">
        <f t="shared" si="145"/>
        <v>0</v>
      </c>
      <c r="L300" s="166">
        <f t="shared" si="146"/>
        <v>0</v>
      </c>
      <c r="M300" s="165">
        <f t="shared" si="147"/>
        <v>0</v>
      </c>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row>
    <row r="301" spans="1:37" ht="15.75" hidden="1" customHeight="1" outlineLevel="1" x14ac:dyDescent="0.25">
      <c r="A301" s="57" t="s">
        <v>122</v>
      </c>
      <c r="B301" s="160">
        <f t="shared" si="152"/>
        <v>12</v>
      </c>
      <c r="C301" s="162" t="s">
        <v>122</v>
      </c>
      <c r="D301" s="163"/>
      <c r="E301" s="164">
        <f t="shared" ref="E301:J301" si="159">INDEX($D$188:$AE$190,MATCH(E$288,$C$188:$C$190,0),MATCH($A301&amp;E$289,$D$164:$AE$164,0))</f>
        <v>0</v>
      </c>
      <c r="F301" s="164">
        <f t="shared" si="159"/>
        <v>0</v>
      </c>
      <c r="G301" s="164">
        <f t="shared" si="159"/>
        <v>0</v>
      </c>
      <c r="H301" s="164">
        <f t="shared" si="159"/>
        <v>0</v>
      </c>
      <c r="I301" s="164">
        <f t="shared" si="159"/>
        <v>0</v>
      </c>
      <c r="J301" s="164">
        <f t="shared" si="159"/>
        <v>0</v>
      </c>
      <c r="K301" s="166">
        <f t="shared" si="145"/>
        <v>0</v>
      </c>
      <c r="L301" s="166">
        <f t="shared" si="146"/>
        <v>0</v>
      </c>
      <c r="M301" s="165">
        <f t="shared" si="147"/>
        <v>0</v>
      </c>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row>
    <row r="302" spans="1:37" ht="15.75" hidden="1" customHeight="1" outlineLevel="1" x14ac:dyDescent="0.25">
      <c r="A302" s="57" t="s">
        <v>123</v>
      </c>
      <c r="B302" s="160">
        <f t="shared" si="152"/>
        <v>13</v>
      </c>
      <c r="C302" s="162" t="s">
        <v>123</v>
      </c>
      <c r="D302" s="163"/>
      <c r="E302" s="164">
        <f t="shared" ref="E302:J302" si="160">INDEX($D$188:$AE$190,MATCH(E$288,$C$188:$C$190,0),MATCH($A302&amp;E$289,$D$164:$AE$164,0))</f>
        <v>0</v>
      </c>
      <c r="F302" s="164">
        <f t="shared" si="160"/>
        <v>0</v>
      </c>
      <c r="G302" s="164">
        <f t="shared" si="160"/>
        <v>0</v>
      </c>
      <c r="H302" s="164">
        <f t="shared" si="160"/>
        <v>0</v>
      </c>
      <c r="I302" s="164">
        <f t="shared" si="160"/>
        <v>0</v>
      </c>
      <c r="J302" s="164">
        <f t="shared" si="160"/>
        <v>0</v>
      </c>
      <c r="K302" s="166">
        <f t="shared" si="145"/>
        <v>0</v>
      </c>
      <c r="L302" s="166">
        <f t="shared" si="146"/>
        <v>0</v>
      </c>
      <c r="M302" s="165">
        <f t="shared" si="147"/>
        <v>0</v>
      </c>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row>
    <row r="303" spans="1:37" ht="15.75" hidden="1" customHeight="1" outlineLevel="1" x14ac:dyDescent="0.25">
      <c r="A303" s="57" t="s">
        <v>124</v>
      </c>
      <c r="B303" s="160">
        <f t="shared" si="152"/>
        <v>14</v>
      </c>
      <c r="C303" s="162" t="s">
        <v>124</v>
      </c>
      <c r="D303" s="163"/>
      <c r="E303" s="164">
        <f t="shared" ref="E303:J303" si="161">INDEX($D$188:$AE$190,MATCH(E$288,$C$188:$C$190,0),MATCH($A303&amp;E$289,$D$164:$AE$164,0))</f>
        <v>0</v>
      </c>
      <c r="F303" s="164">
        <f t="shared" si="161"/>
        <v>0</v>
      </c>
      <c r="G303" s="164">
        <f t="shared" si="161"/>
        <v>0</v>
      </c>
      <c r="H303" s="164">
        <f t="shared" si="161"/>
        <v>0</v>
      </c>
      <c r="I303" s="164">
        <f t="shared" si="161"/>
        <v>0</v>
      </c>
      <c r="J303" s="164">
        <f t="shared" si="161"/>
        <v>0</v>
      </c>
      <c r="K303" s="166">
        <f t="shared" si="145"/>
        <v>0</v>
      </c>
      <c r="L303" s="166">
        <f t="shared" si="146"/>
        <v>0</v>
      </c>
      <c r="M303" s="165">
        <f t="shared" si="147"/>
        <v>0</v>
      </c>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row>
    <row r="304" spans="1:37" ht="15.75" hidden="1" customHeight="1" outlineLevel="1" x14ac:dyDescent="0.25">
      <c r="A304" s="57"/>
      <c r="B304" s="14"/>
      <c r="C304" s="752" t="s">
        <v>244</v>
      </c>
      <c r="D304" s="600"/>
      <c r="E304" s="167">
        <f t="shared" ref="E304:J304" si="162">SUM(E290:E303)</f>
        <v>0</v>
      </c>
      <c r="F304" s="167">
        <f t="shared" si="162"/>
        <v>0</v>
      </c>
      <c r="G304" s="167">
        <f t="shared" si="162"/>
        <v>0</v>
      </c>
      <c r="H304" s="167">
        <f t="shared" si="162"/>
        <v>0</v>
      </c>
      <c r="I304" s="167">
        <f t="shared" si="162"/>
        <v>0</v>
      </c>
      <c r="J304" s="167">
        <f t="shared" si="162"/>
        <v>0</v>
      </c>
      <c r="K304" s="168">
        <f t="shared" si="145"/>
        <v>0</v>
      </c>
      <c r="L304" s="168">
        <f t="shared" si="146"/>
        <v>0</v>
      </c>
      <c r="M304" s="168">
        <f t="shared" si="147"/>
        <v>0</v>
      </c>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row>
    <row r="305" spans="1:37" ht="15.75" customHeight="1" collapsed="1" x14ac:dyDescent="0.25">
      <c r="A305" s="57"/>
      <c r="B305" s="169"/>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row>
    <row r="306" spans="1:37" ht="15.75" customHeight="1" x14ac:dyDescent="0.25">
      <c r="A306" s="57"/>
      <c r="B306" s="173"/>
      <c r="C306" s="174" t="s">
        <v>251</v>
      </c>
      <c r="D306" s="175"/>
      <c r="E306" s="175"/>
      <c r="F306" s="175"/>
      <c r="G306" s="175"/>
      <c r="H306" s="175"/>
      <c r="I306" s="175"/>
      <c r="J306" s="175"/>
      <c r="K306" s="175"/>
      <c r="L306" s="175"/>
      <c r="M306" s="175"/>
      <c r="N306" s="176"/>
      <c r="O306" s="176"/>
      <c r="P306" s="176"/>
      <c r="Q306" s="176"/>
      <c r="R306" s="177"/>
      <c r="S306" s="14"/>
      <c r="T306" s="14"/>
      <c r="U306" s="14"/>
      <c r="V306" s="14"/>
      <c r="W306" s="14"/>
      <c r="X306" s="14"/>
      <c r="Y306" s="14"/>
      <c r="Z306" s="14"/>
      <c r="AA306" s="14"/>
      <c r="AB306" s="14"/>
      <c r="AC306" s="14"/>
      <c r="AD306" s="14"/>
      <c r="AE306" s="14"/>
      <c r="AF306" s="14"/>
      <c r="AG306" s="14"/>
      <c r="AH306" s="14"/>
      <c r="AI306" s="14"/>
      <c r="AJ306" s="14"/>
      <c r="AK306" s="14"/>
    </row>
    <row r="307" spans="1:37" ht="15.75" customHeight="1" x14ac:dyDescent="0.25">
      <c r="A307" s="57"/>
      <c r="B307" s="173"/>
      <c r="C307" s="173"/>
      <c r="D307" s="178" t="s">
        <v>252</v>
      </c>
      <c r="E307" s="179">
        <v>0.03</v>
      </c>
      <c r="F307" s="173"/>
      <c r="G307" s="173"/>
      <c r="H307" s="173"/>
      <c r="I307" s="173"/>
      <c r="J307" s="173"/>
      <c r="K307" s="173"/>
      <c r="L307" s="173"/>
      <c r="M307" s="173"/>
      <c r="N307" s="14"/>
      <c r="O307" s="14"/>
      <c r="P307" s="14"/>
      <c r="Q307" s="14"/>
      <c r="R307" s="180"/>
      <c r="S307" s="180"/>
      <c r="T307" s="180"/>
      <c r="U307" s="180"/>
      <c r="V307" s="180"/>
      <c r="W307" s="180"/>
      <c r="X307" s="180"/>
      <c r="Y307" s="180"/>
      <c r="Z307" s="14"/>
      <c r="AA307" s="14"/>
      <c r="AB307" s="14"/>
      <c r="AC307" s="14"/>
      <c r="AD307" s="14"/>
      <c r="AE307" s="14"/>
      <c r="AF307" s="14"/>
      <c r="AG307" s="14"/>
      <c r="AH307" s="14"/>
      <c r="AI307" s="14"/>
      <c r="AJ307" s="14"/>
      <c r="AK307" s="14"/>
    </row>
    <row r="308" spans="1:37" ht="30" customHeight="1" x14ac:dyDescent="0.25">
      <c r="A308" s="57"/>
      <c r="B308" s="14"/>
      <c r="C308" s="763" t="s">
        <v>100</v>
      </c>
      <c r="D308" s="760" t="s">
        <v>253</v>
      </c>
      <c r="E308" s="599"/>
      <c r="F308" s="599"/>
      <c r="G308" s="599"/>
      <c r="H308" s="599"/>
      <c r="I308" s="599"/>
      <c r="J308" s="599"/>
      <c r="K308" s="600"/>
      <c r="L308" s="751" t="s">
        <v>254</v>
      </c>
      <c r="M308" s="599"/>
      <c r="N308" s="599"/>
      <c r="O308" s="599"/>
      <c r="P308" s="599"/>
      <c r="Q308" s="599"/>
      <c r="R308" s="600"/>
      <c r="S308" s="180"/>
      <c r="T308" s="180"/>
      <c r="U308" s="180"/>
      <c r="V308" s="180"/>
      <c r="W308" s="180"/>
      <c r="X308" s="180"/>
      <c r="Y308" s="180"/>
      <c r="Z308" s="14"/>
      <c r="AA308" s="14"/>
      <c r="AB308" s="14"/>
      <c r="AC308" s="14"/>
      <c r="AD308" s="14"/>
      <c r="AE308" s="14"/>
      <c r="AF308" s="14"/>
      <c r="AG308" s="14"/>
      <c r="AH308" s="14"/>
      <c r="AI308" s="14"/>
      <c r="AJ308" s="14"/>
      <c r="AK308" s="14"/>
    </row>
    <row r="309" spans="1:37" ht="51.75" customHeight="1" x14ac:dyDescent="0.25">
      <c r="A309" s="57"/>
      <c r="B309" s="14"/>
      <c r="C309" s="612"/>
      <c r="D309" s="181">
        <v>2020</v>
      </c>
      <c r="E309" s="181">
        <v>2021</v>
      </c>
      <c r="F309" s="181">
        <v>2022</v>
      </c>
      <c r="G309" s="182" t="s">
        <v>236</v>
      </c>
      <c r="H309" s="183" t="s">
        <v>255</v>
      </c>
      <c r="I309" s="183" t="s">
        <v>256</v>
      </c>
      <c r="J309" s="184" t="s">
        <v>257</v>
      </c>
      <c r="K309" s="161" t="s">
        <v>258</v>
      </c>
      <c r="L309" s="185" t="s">
        <v>259</v>
      </c>
      <c r="M309" s="185" t="s">
        <v>260</v>
      </c>
      <c r="N309" s="185" t="s">
        <v>261</v>
      </c>
      <c r="O309" s="185" t="s">
        <v>262</v>
      </c>
      <c r="P309" s="185" t="s">
        <v>263</v>
      </c>
      <c r="Q309" s="762" t="s">
        <v>264</v>
      </c>
      <c r="R309" s="600"/>
      <c r="S309" s="180"/>
      <c r="T309" s="180"/>
      <c r="U309" s="180"/>
      <c r="V309" s="180"/>
      <c r="W309" s="180"/>
      <c r="X309" s="180"/>
      <c r="Y309" s="180"/>
      <c r="Z309" s="14"/>
      <c r="AA309" s="14"/>
      <c r="AB309" s="14"/>
      <c r="AC309" s="14"/>
      <c r="AD309" s="14"/>
      <c r="AE309" s="14"/>
      <c r="AF309" s="14"/>
      <c r="AG309" s="14"/>
      <c r="AH309" s="14"/>
      <c r="AI309" s="14"/>
      <c r="AJ309" s="14"/>
      <c r="AK309" s="14"/>
    </row>
    <row r="310" spans="1:37" ht="35.25" customHeight="1" x14ac:dyDescent="0.25">
      <c r="A310" s="57"/>
      <c r="B310" s="14"/>
      <c r="C310" s="680"/>
      <c r="D310" s="181"/>
      <c r="E310" s="181"/>
      <c r="F310" s="181"/>
      <c r="G310" s="182"/>
      <c r="H310" s="183"/>
      <c r="I310" s="183"/>
      <c r="J310" s="185"/>
      <c r="K310" s="161"/>
      <c r="L310" s="185"/>
      <c r="M310" s="185"/>
      <c r="N310" s="185"/>
      <c r="O310" s="185"/>
      <c r="P310" s="185"/>
      <c r="Q310" s="186" t="s">
        <v>265</v>
      </c>
      <c r="R310" s="185" t="s">
        <v>266</v>
      </c>
      <c r="S310" s="187"/>
      <c r="T310" s="180"/>
      <c r="U310" s="180"/>
      <c r="V310" s="180"/>
      <c r="W310" s="180"/>
      <c r="X310" s="180"/>
      <c r="Y310" s="180"/>
      <c r="Z310" s="14"/>
      <c r="AA310" s="14"/>
      <c r="AB310" s="14"/>
      <c r="AC310" s="14"/>
      <c r="AD310" s="14"/>
      <c r="AE310" s="14"/>
      <c r="AF310" s="14"/>
      <c r="AG310" s="14"/>
      <c r="AH310" s="14"/>
      <c r="AI310" s="14"/>
      <c r="AJ310" s="14"/>
      <c r="AK310" s="14"/>
    </row>
    <row r="311" spans="1:37" ht="15.75" customHeight="1" x14ac:dyDescent="0.25">
      <c r="A311" s="57"/>
      <c r="B311" s="14"/>
      <c r="C311" s="188" t="str">
        <f>+C25</f>
        <v>1. Análisis de Empleos</v>
      </c>
      <c r="D311" s="189">
        <f>+AH138</f>
        <v>121443781.4821997</v>
      </c>
      <c r="E311" s="189">
        <f>+AH147</f>
        <v>125087094.92666569</v>
      </c>
      <c r="F311" s="189">
        <f>+AH156</f>
        <v>128839707.77446567</v>
      </c>
      <c r="G311" s="190">
        <f>SUM(D311:F311)</f>
        <v>375370584.18333107</v>
      </c>
      <c r="H311" s="189">
        <f>+AF167</f>
        <v>12363600</v>
      </c>
      <c r="I311" s="191">
        <f>+AG167</f>
        <v>363006984.18333107</v>
      </c>
      <c r="J311" s="191">
        <f>+G323+G334+G345</f>
        <v>245563202.70113134</v>
      </c>
      <c r="K311" s="191">
        <f>I311-J311</f>
        <v>117443781.48219973</v>
      </c>
      <c r="L311" s="191">
        <f t="shared" ref="L311:R311" si="163">+I323+I334+I345</f>
        <v>0</v>
      </c>
      <c r="M311" s="191">
        <f t="shared" si="163"/>
        <v>0</v>
      </c>
      <c r="N311" s="191">
        <f t="shared" si="163"/>
        <v>0</v>
      </c>
      <c r="O311" s="191">
        <f t="shared" si="163"/>
        <v>0</v>
      </c>
      <c r="P311" s="191">
        <f t="shared" si="163"/>
        <v>0</v>
      </c>
      <c r="Q311" s="191">
        <f t="shared" si="163"/>
        <v>0</v>
      </c>
      <c r="R311" s="191">
        <f t="shared" si="163"/>
        <v>0</v>
      </c>
      <c r="S311" s="192"/>
      <c r="T311" s="192"/>
      <c r="U311" s="192"/>
      <c r="V311" s="180"/>
      <c r="W311" s="180"/>
      <c r="X311" s="180"/>
      <c r="Y311" s="180"/>
      <c r="Z311" s="14"/>
      <c r="AA311" s="14"/>
      <c r="AB311" s="14"/>
      <c r="AC311" s="14"/>
      <c r="AD311" s="14"/>
      <c r="AE311" s="14"/>
      <c r="AF311" s="14"/>
      <c r="AG311" s="14"/>
      <c r="AH311" s="14"/>
      <c r="AI311" s="14"/>
      <c r="AJ311" s="14"/>
      <c r="AK311" s="14"/>
    </row>
    <row r="312" spans="1:37" ht="15.75" customHeight="1" x14ac:dyDescent="0.25">
      <c r="A312" s="57"/>
      <c r="B312" s="14"/>
      <c r="C312" s="188" t="str">
        <f>+C47</f>
        <v>2. Fortalecimiento Organizacional</v>
      </c>
      <c r="D312" s="189">
        <f>+AH139</f>
        <v>66372735.482200034</v>
      </c>
      <c r="E312" s="189">
        <f>+AH148</f>
        <v>68363917.546666026</v>
      </c>
      <c r="F312" s="189">
        <f>+AH157</f>
        <v>70414835.073066026</v>
      </c>
      <c r="G312" s="190">
        <f>SUM(D312:F312)</f>
        <v>205151488.10193208</v>
      </c>
      <c r="H312" s="189">
        <f>+AF172</f>
        <v>21636300</v>
      </c>
      <c r="I312" s="191">
        <f>+AG172</f>
        <v>183515188.10193208</v>
      </c>
      <c r="J312" s="191">
        <f>+G324+G335+G346</f>
        <v>124142452.61973205</v>
      </c>
      <c r="K312" s="191">
        <f>I312-J312</f>
        <v>59372735.482200027</v>
      </c>
      <c r="L312" s="191">
        <f t="shared" ref="L312:R312" si="164">+I324+I335+I346</f>
        <v>0</v>
      </c>
      <c r="M312" s="191">
        <f t="shared" si="164"/>
        <v>0</v>
      </c>
      <c r="N312" s="191">
        <f t="shared" si="164"/>
        <v>0</v>
      </c>
      <c r="O312" s="191">
        <f t="shared" si="164"/>
        <v>0</v>
      </c>
      <c r="P312" s="191">
        <f t="shared" si="164"/>
        <v>0</v>
      </c>
      <c r="Q312" s="191">
        <f t="shared" si="164"/>
        <v>0</v>
      </c>
      <c r="R312" s="191">
        <f t="shared" si="164"/>
        <v>0</v>
      </c>
      <c r="S312" s="193"/>
      <c r="T312" s="193"/>
      <c r="U312" s="193"/>
      <c r="V312" s="180"/>
      <c r="W312" s="180"/>
      <c r="X312" s="180"/>
      <c r="Y312" s="180"/>
      <c r="Z312" s="14"/>
      <c r="AA312" s="14"/>
      <c r="AB312" s="14"/>
      <c r="AC312" s="14"/>
      <c r="AD312" s="14"/>
      <c r="AE312" s="14"/>
      <c r="AF312" s="14"/>
      <c r="AG312" s="14"/>
      <c r="AH312" s="14"/>
      <c r="AI312" s="14"/>
      <c r="AJ312" s="14"/>
      <c r="AK312" s="14"/>
    </row>
    <row r="313" spans="1:37" ht="15.75" customHeight="1" x14ac:dyDescent="0.25">
      <c r="A313" s="57"/>
      <c r="B313" s="14"/>
      <c r="C313" s="188" t="str">
        <f>+C69</f>
        <v>3. Mejoramiento organizacional</v>
      </c>
      <c r="D313" s="189">
        <f>+AH140</f>
        <v>81482777.482200027</v>
      </c>
      <c r="E313" s="189">
        <f>+AH149</f>
        <v>83927260.806666046</v>
      </c>
      <c r="F313" s="189">
        <f>+AH158</f>
        <v>86445078.630866021</v>
      </c>
      <c r="G313" s="190">
        <f>SUM(D313:F313)</f>
        <v>251855116.91973209</v>
      </c>
      <c r="H313" s="189">
        <f>+AF177</f>
        <v>184002828.6318</v>
      </c>
      <c r="I313" s="191">
        <f>+AG177</f>
        <v>67852288.287932098</v>
      </c>
      <c r="J313" s="191">
        <f>+G325+G336+G347</f>
        <v>45900012.805732056</v>
      </c>
      <c r="K313" s="191">
        <f>I313-J313</f>
        <v>21952275.482200041</v>
      </c>
      <c r="L313" s="191">
        <f t="shared" ref="L313:R313" si="165">+I325+I336+I347</f>
        <v>0</v>
      </c>
      <c r="M313" s="191">
        <f t="shared" si="165"/>
        <v>0</v>
      </c>
      <c r="N313" s="191">
        <f t="shared" si="165"/>
        <v>0</v>
      </c>
      <c r="O313" s="191">
        <f t="shared" si="165"/>
        <v>0</v>
      </c>
      <c r="P313" s="191">
        <f t="shared" si="165"/>
        <v>0</v>
      </c>
      <c r="Q313" s="191">
        <f t="shared" si="165"/>
        <v>0</v>
      </c>
      <c r="R313" s="191">
        <f t="shared" si="165"/>
        <v>0</v>
      </c>
      <c r="S313" s="193"/>
      <c r="T313" s="193"/>
      <c r="U313" s="193"/>
      <c r="V313" s="180"/>
      <c r="W313" s="180"/>
      <c r="X313" s="180"/>
      <c r="Y313" s="180"/>
      <c r="Z313" s="14"/>
      <c r="AA313" s="14"/>
      <c r="AB313" s="14"/>
      <c r="AC313" s="14"/>
      <c r="AD313" s="14"/>
      <c r="AE313" s="14"/>
      <c r="AF313" s="14"/>
      <c r="AG313" s="14"/>
      <c r="AH313" s="14"/>
      <c r="AI313" s="14"/>
      <c r="AJ313" s="14"/>
      <c r="AK313" s="14"/>
    </row>
    <row r="314" spans="1:37" ht="15.75" hidden="1" customHeight="1" x14ac:dyDescent="0.25">
      <c r="A314" s="57"/>
      <c r="B314" s="14"/>
      <c r="C314" s="188" t="e">
        <f>+C91</f>
        <v>#REF!</v>
      </c>
      <c r="D314" s="189">
        <v>0</v>
      </c>
      <c r="E314" s="189">
        <v>0</v>
      </c>
      <c r="F314" s="189">
        <v>0</v>
      </c>
      <c r="G314" s="190">
        <f>SUM(D314:F314)</f>
        <v>0</v>
      </c>
      <c r="H314" s="189">
        <f>+AF182</f>
        <v>0</v>
      </c>
      <c r="I314" s="191">
        <f>+AG182</f>
        <v>0</v>
      </c>
      <c r="J314" s="191">
        <f>+G326+G337+G348</f>
        <v>0</v>
      </c>
      <c r="K314" s="191">
        <f>I314-J314</f>
        <v>0</v>
      </c>
      <c r="L314" s="191">
        <f t="shared" ref="L314:R314" si="166">+I326+I337+I348</f>
        <v>0</v>
      </c>
      <c r="M314" s="191">
        <f t="shared" si="166"/>
        <v>0</v>
      </c>
      <c r="N314" s="191">
        <f t="shared" si="166"/>
        <v>0</v>
      </c>
      <c r="O314" s="191">
        <f t="shared" si="166"/>
        <v>0</v>
      </c>
      <c r="P314" s="191">
        <f t="shared" si="166"/>
        <v>0</v>
      </c>
      <c r="Q314" s="191">
        <f t="shared" si="166"/>
        <v>0</v>
      </c>
      <c r="R314" s="191">
        <f t="shared" si="166"/>
        <v>0</v>
      </c>
      <c r="S314" s="193"/>
      <c r="T314" s="193"/>
      <c r="U314" s="193"/>
      <c r="V314" s="180"/>
      <c r="W314" s="180"/>
      <c r="X314" s="180"/>
      <c r="Y314" s="180"/>
      <c r="Z314" s="14"/>
      <c r="AA314" s="14"/>
      <c r="AB314" s="14"/>
      <c r="AC314" s="14"/>
      <c r="AD314" s="14"/>
      <c r="AE314" s="14"/>
      <c r="AF314" s="14"/>
      <c r="AG314" s="14"/>
      <c r="AH314" s="14"/>
      <c r="AI314" s="14"/>
      <c r="AJ314" s="14"/>
      <c r="AK314" s="14"/>
    </row>
    <row r="315" spans="1:37" ht="15.75" hidden="1" customHeight="1" x14ac:dyDescent="0.25">
      <c r="A315" s="57"/>
      <c r="B315" s="14"/>
      <c r="C315" s="188" t="e">
        <f>+C113</f>
        <v>#REF!</v>
      </c>
      <c r="D315" s="189">
        <v>0</v>
      </c>
      <c r="E315" s="189">
        <v>0</v>
      </c>
      <c r="F315" s="189">
        <v>0</v>
      </c>
      <c r="G315" s="190">
        <f>SUM(D315:F315)</f>
        <v>0</v>
      </c>
      <c r="H315" s="189">
        <f>+AF187</f>
        <v>0</v>
      </c>
      <c r="I315" s="191">
        <f>+AG187</f>
        <v>0</v>
      </c>
      <c r="J315" s="191">
        <f>+G327+G338+G349</f>
        <v>0</v>
      </c>
      <c r="K315" s="191">
        <f>I315-J315</f>
        <v>0</v>
      </c>
      <c r="L315" s="191">
        <f t="shared" ref="L315:R315" si="167">+I327+I338+I349</f>
        <v>0</v>
      </c>
      <c r="M315" s="191">
        <f t="shared" si="167"/>
        <v>0</v>
      </c>
      <c r="N315" s="191">
        <f t="shared" si="167"/>
        <v>0</v>
      </c>
      <c r="O315" s="191">
        <f t="shared" si="167"/>
        <v>0</v>
      </c>
      <c r="P315" s="191">
        <f t="shared" si="167"/>
        <v>0</v>
      </c>
      <c r="Q315" s="191">
        <f t="shared" si="167"/>
        <v>0</v>
      </c>
      <c r="R315" s="191">
        <f t="shared" si="167"/>
        <v>0</v>
      </c>
      <c r="S315" s="193"/>
      <c r="T315" s="193"/>
      <c r="U315" s="193"/>
      <c r="V315" s="180"/>
      <c r="W315" s="180"/>
      <c r="X315" s="180"/>
      <c r="Y315" s="180"/>
      <c r="Z315" s="14"/>
      <c r="AA315" s="14"/>
      <c r="AB315" s="14"/>
      <c r="AC315" s="14"/>
      <c r="AD315" s="14"/>
      <c r="AE315" s="14"/>
      <c r="AF315" s="14"/>
      <c r="AG315" s="14"/>
      <c r="AH315" s="14"/>
      <c r="AI315" s="14"/>
      <c r="AJ315" s="14"/>
      <c r="AK315" s="14"/>
    </row>
    <row r="316" spans="1:37" ht="15.75" customHeight="1" x14ac:dyDescent="0.25">
      <c r="A316" s="57"/>
      <c r="B316" s="14"/>
      <c r="C316" s="194" t="s">
        <v>267</v>
      </c>
      <c r="D316" s="195">
        <f t="shared" ref="D316:I316" si="168">SUM(D311:D315)</f>
        <v>269299294.44659972</v>
      </c>
      <c r="E316" s="195">
        <f t="shared" si="168"/>
        <v>277378273.27999777</v>
      </c>
      <c r="F316" s="195">
        <f t="shared" si="168"/>
        <v>285699621.47839773</v>
      </c>
      <c r="G316" s="195">
        <f t="shared" si="168"/>
        <v>832377189.20499527</v>
      </c>
      <c r="H316" s="195">
        <f t="shared" si="168"/>
        <v>218002728.6318</v>
      </c>
      <c r="I316" s="195">
        <f t="shared" si="168"/>
        <v>614374460.57319522</v>
      </c>
      <c r="J316" s="195"/>
      <c r="K316" s="195">
        <f t="shared" ref="K316:R316" si="169">SUM(K311:K315)</f>
        <v>198768792.44659978</v>
      </c>
      <c r="L316" s="195">
        <f t="shared" si="169"/>
        <v>0</v>
      </c>
      <c r="M316" s="195">
        <f t="shared" si="169"/>
        <v>0</v>
      </c>
      <c r="N316" s="195">
        <f t="shared" si="169"/>
        <v>0</v>
      </c>
      <c r="O316" s="195">
        <f t="shared" si="169"/>
        <v>0</v>
      </c>
      <c r="P316" s="195">
        <f t="shared" si="169"/>
        <v>0</v>
      </c>
      <c r="Q316" s="195">
        <f t="shared" si="169"/>
        <v>0</v>
      </c>
      <c r="R316" s="195">
        <f t="shared" si="169"/>
        <v>0</v>
      </c>
      <c r="S316" s="180"/>
      <c r="T316" s="180"/>
      <c r="U316" s="180"/>
      <c r="V316" s="180"/>
      <c r="W316" s="180"/>
      <c r="X316" s="180"/>
      <c r="Y316" s="180"/>
      <c r="Z316" s="14"/>
      <c r="AA316" s="14"/>
      <c r="AB316" s="14"/>
      <c r="AC316" s="14"/>
      <c r="AD316" s="14"/>
      <c r="AE316" s="14"/>
      <c r="AF316" s="14"/>
      <c r="AG316" s="14"/>
      <c r="AH316" s="14"/>
      <c r="AI316" s="14"/>
      <c r="AJ316" s="14"/>
      <c r="AK316" s="14"/>
    </row>
    <row r="317" spans="1:37" ht="14.25" customHeight="1" x14ac:dyDescent="0.25">
      <c r="A317" s="57"/>
      <c r="B317" s="14"/>
      <c r="C317" s="36"/>
      <c r="D317" s="196">
        <v>941808560.23000002</v>
      </c>
      <c r="E317" s="196"/>
      <c r="F317" s="14"/>
      <c r="G317" s="197" t="s">
        <v>129</v>
      </c>
      <c r="H317" s="198">
        <f>H316/G316</f>
        <v>0.2619037756669122</v>
      </c>
      <c r="I317" s="199">
        <f>I316/$G$316</f>
        <v>0.73809622433308775</v>
      </c>
      <c r="J317" s="199"/>
      <c r="K317" s="199">
        <f>K316/$G$316</f>
        <v>0.2387965396269979</v>
      </c>
      <c r="L317" s="200"/>
      <c r="M317" s="14"/>
      <c r="N317" s="196">
        <v>941808560.23000002</v>
      </c>
      <c r="O317" s="14"/>
      <c r="P317" s="14"/>
      <c r="Q317" s="14"/>
      <c r="R317" s="14"/>
      <c r="S317" s="180"/>
      <c r="T317" s="180"/>
      <c r="U317" s="180"/>
      <c r="V317" s="180"/>
      <c r="W317" s="180"/>
      <c r="X317" s="180"/>
      <c r="Y317" s="180"/>
      <c r="Z317" s="14"/>
      <c r="AA317" s="14"/>
      <c r="AB317" s="14"/>
      <c r="AC317" s="14"/>
      <c r="AD317" s="14"/>
      <c r="AE317" s="14"/>
      <c r="AF317" s="14"/>
      <c r="AG317" s="14"/>
      <c r="AH317" s="14"/>
      <c r="AI317" s="14"/>
      <c r="AJ317" s="14"/>
      <c r="AK317" s="14"/>
    </row>
    <row r="318" spans="1:37" ht="16.5" customHeight="1" x14ac:dyDescent="0.25">
      <c r="A318" s="57"/>
      <c r="B318" s="14"/>
      <c r="C318" s="36"/>
      <c r="D318" s="196">
        <v>-107794641.23000002</v>
      </c>
      <c r="E318" s="196"/>
      <c r="F318" s="14"/>
      <c r="G318" s="201">
        <f>H317+I317+K317</f>
        <v>1.238796539626998</v>
      </c>
      <c r="H318" s="196"/>
      <c r="I318" s="196"/>
      <c r="J318" s="196"/>
      <c r="K318" s="196"/>
      <c r="L318" s="196"/>
      <c r="M318" s="196">
        <v>54047675.089101434</v>
      </c>
      <c r="N318" s="102"/>
      <c r="O318" s="202"/>
      <c r="P318" s="202"/>
      <c r="Q318" s="14"/>
      <c r="R318" s="180"/>
      <c r="S318" s="180"/>
      <c r="T318" s="180"/>
      <c r="U318" s="180"/>
      <c r="V318" s="180"/>
      <c r="W318" s="180"/>
      <c r="X318" s="180"/>
      <c r="Y318" s="180"/>
      <c r="Z318" s="14"/>
      <c r="AA318" s="14"/>
      <c r="AB318" s="14"/>
      <c r="AC318" s="14"/>
      <c r="AD318" s="14"/>
      <c r="AE318" s="14"/>
      <c r="AF318" s="14"/>
      <c r="AG318" s="14"/>
      <c r="AH318" s="14"/>
      <c r="AI318" s="14"/>
      <c r="AJ318" s="14"/>
      <c r="AK318" s="14"/>
    </row>
    <row r="319" spans="1:37" ht="18.75" customHeight="1" x14ac:dyDescent="0.25">
      <c r="A319" s="57"/>
      <c r="B319" s="36"/>
      <c r="C319" s="174" t="s">
        <v>268</v>
      </c>
      <c r="D319" s="175"/>
      <c r="E319" s="175"/>
      <c r="F319" s="175"/>
      <c r="G319" s="175"/>
      <c r="H319" s="175"/>
      <c r="I319" s="175"/>
      <c r="J319" s="175"/>
      <c r="K319" s="175"/>
      <c r="L319" s="175"/>
      <c r="M319" s="175"/>
      <c r="N319" s="176"/>
      <c r="O319" s="176"/>
      <c r="P319" s="176"/>
      <c r="Q319" s="176"/>
      <c r="R319" s="177"/>
      <c r="S319" s="180"/>
      <c r="T319" s="180"/>
      <c r="U319" s="180"/>
      <c r="V319" s="180"/>
      <c r="W319" s="180"/>
      <c r="X319" s="180"/>
      <c r="Y319" s="180"/>
      <c r="Z319" s="14"/>
      <c r="AA319" s="14"/>
      <c r="AB319" s="14"/>
      <c r="AC319" s="14"/>
      <c r="AD319" s="14"/>
      <c r="AE319" s="14"/>
      <c r="AF319" s="14"/>
      <c r="AG319" s="14"/>
      <c r="AH319" s="14"/>
      <c r="AI319" s="14"/>
      <c r="AJ319" s="14"/>
      <c r="AK319" s="14"/>
    </row>
    <row r="320" spans="1:37" ht="16.5" customHeight="1" outlineLevel="1" x14ac:dyDescent="0.25">
      <c r="A320" s="57"/>
      <c r="B320" s="14"/>
      <c r="C320" s="764" t="s">
        <v>100</v>
      </c>
      <c r="D320" s="765" t="str">
        <f>"Presupuesto general plurianual (Pesos) "&amp;D321</f>
        <v>Presupuesto general plurianual (Pesos) 2020</v>
      </c>
      <c r="E320" s="669"/>
      <c r="F320" s="669"/>
      <c r="G320" s="669"/>
      <c r="H320" s="766"/>
      <c r="I320" s="753" t="s">
        <v>254</v>
      </c>
      <c r="J320" s="669"/>
      <c r="K320" s="669"/>
      <c r="L320" s="669"/>
      <c r="M320" s="669"/>
      <c r="N320" s="669"/>
      <c r="O320" s="670"/>
      <c r="P320" s="14"/>
      <c r="Q320" s="14"/>
      <c r="R320" s="180"/>
      <c r="S320" s="180"/>
      <c r="T320" s="180"/>
      <c r="U320" s="180"/>
      <c r="V320" s="180"/>
      <c r="W320" s="180"/>
      <c r="X320" s="180"/>
      <c r="Y320" s="180"/>
      <c r="Z320" s="14"/>
      <c r="AA320" s="14"/>
      <c r="AB320" s="14"/>
      <c r="AC320" s="14"/>
      <c r="AD320" s="14"/>
      <c r="AE320" s="14"/>
      <c r="AF320" s="14"/>
      <c r="AG320" s="14"/>
      <c r="AH320" s="14"/>
      <c r="AI320" s="14"/>
      <c r="AJ320" s="14"/>
      <c r="AK320" s="14"/>
    </row>
    <row r="321" spans="1:37" ht="54.75" customHeight="1" outlineLevel="1" x14ac:dyDescent="0.25">
      <c r="A321" s="57"/>
      <c r="B321" s="14"/>
      <c r="C321" s="612"/>
      <c r="D321" s="181">
        <v>2020</v>
      </c>
      <c r="E321" s="183" t="s">
        <v>255</v>
      </c>
      <c r="F321" s="183" t="s">
        <v>256</v>
      </c>
      <c r="G321" s="203" t="s">
        <v>257</v>
      </c>
      <c r="H321" s="161" t="s">
        <v>258</v>
      </c>
      <c r="I321" s="185" t="s">
        <v>259</v>
      </c>
      <c r="J321" s="185" t="s">
        <v>260</v>
      </c>
      <c r="K321" s="185" t="s">
        <v>261</v>
      </c>
      <c r="L321" s="185" t="s">
        <v>262</v>
      </c>
      <c r="M321" s="185" t="s">
        <v>263</v>
      </c>
      <c r="N321" s="762" t="s">
        <v>264</v>
      </c>
      <c r="O321" s="600"/>
      <c r="P321" s="14"/>
      <c r="Q321" s="14"/>
      <c r="R321" s="180"/>
      <c r="S321" s="180"/>
      <c r="T321" s="180"/>
      <c r="U321" s="180"/>
      <c r="V321" s="180"/>
      <c r="W321" s="180"/>
      <c r="X321" s="180"/>
      <c r="Y321" s="180"/>
      <c r="Z321" s="14"/>
      <c r="AA321" s="14"/>
      <c r="AB321" s="14"/>
      <c r="AC321" s="14"/>
      <c r="AD321" s="14"/>
      <c r="AE321" s="14"/>
      <c r="AF321" s="14"/>
      <c r="AG321" s="14"/>
      <c r="AH321" s="14"/>
      <c r="AI321" s="14"/>
      <c r="AJ321" s="14"/>
      <c r="AK321" s="14"/>
    </row>
    <row r="322" spans="1:37" ht="33.75" customHeight="1" outlineLevel="1" x14ac:dyDescent="0.25">
      <c r="A322" s="57"/>
      <c r="B322" s="14"/>
      <c r="C322" s="680"/>
      <c r="D322" s="181" t="s">
        <v>162</v>
      </c>
      <c r="E322" s="183" t="s">
        <v>162</v>
      </c>
      <c r="F322" s="183" t="s">
        <v>162</v>
      </c>
      <c r="G322" s="185"/>
      <c r="H322" s="161"/>
      <c r="I322" s="185"/>
      <c r="J322" s="185"/>
      <c r="K322" s="185"/>
      <c r="L322" s="185"/>
      <c r="M322" s="185"/>
      <c r="N322" s="186" t="s">
        <v>265</v>
      </c>
      <c r="O322" s="185" t="s">
        <v>266</v>
      </c>
      <c r="P322" s="14"/>
      <c r="Q322" s="14"/>
      <c r="R322" s="180"/>
      <c r="S322" s="180"/>
      <c r="T322" s="180"/>
      <c r="U322" s="180"/>
      <c r="V322" s="180"/>
      <c r="W322" s="180"/>
      <c r="X322" s="180"/>
      <c r="Y322" s="180"/>
      <c r="Z322" s="14"/>
      <c r="AA322" s="14"/>
      <c r="AB322" s="14"/>
      <c r="AC322" s="14"/>
      <c r="AD322" s="14"/>
      <c r="AE322" s="14"/>
      <c r="AF322" s="14"/>
      <c r="AG322" s="14"/>
      <c r="AH322" s="14"/>
      <c r="AI322" s="14"/>
      <c r="AJ322" s="14"/>
      <c r="AK322" s="14"/>
    </row>
    <row r="323" spans="1:37" ht="15.75" customHeight="1" outlineLevel="1" x14ac:dyDescent="0.25">
      <c r="A323" s="57"/>
      <c r="B323" s="14"/>
      <c r="C323" s="188" t="str">
        <f>+C25</f>
        <v>1. Análisis de Empleos</v>
      </c>
      <c r="D323" s="190">
        <f>+AH138</f>
        <v>121443781.4821997</v>
      </c>
      <c r="E323" s="189">
        <f t="shared" ref="E323:F325" si="170">+AF138</f>
        <v>4000000</v>
      </c>
      <c r="F323" s="189">
        <f t="shared" si="170"/>
        <v>117443781.4821997</v>
      </c>
      <c r="G323" s="204"/>
      <c r="H323" s="190">
        <f>F323-G323</f>
        <v>117443781.4821997</v>
      </c>
      <c r="I323" s="204"/>
      <c r="J323" s="204"/>
      <c r="K323" s="204"/>
      <c r="L323" s="204"/>
      <c r="M323" s="204"/>
      <c r="N323" s="205"/>
      <c r="O323" s="205"/>
      <c r="P323" s="14"/>
      <c r="Q323" s="14"/>
      <c r="R323" s="180"/>
      <c r="S323" s="180"/>
      <c r="T323" s="180"/>
      <c r="U323" s="180"/>
      <c r="V323" s="180"/>
      <c r="W323" s="180"/>
      <c r="X323" s="180"/>
      <c r="Y323" s="180"/>
      <c r="Z323" s="14"/>
      <c r="AA323" s="14"/>
      <c r="AB323" s="14"/>
      <c r="AC323" s="14"/>
      <c r="AD323" s="14"/>
      <c r="AE323" s="14"/>
      <c r="AF323" s="14"/>
      <c r="AG323" s="14"/>
      <c r="AH323" s="14"/>
      <c r="AI323" s="14"/>
      <c r="AJ323" s="14"/>
      <c r="AK323" s="14"/>
    </row>
    <row r="324" spans="1:37" ht="15.75" customHeight="1" outlineLevel="1" x14ac:dyDescent="0.25">
      <c r="A324" s="57"/>
      <c r="B324" s="14"/>
      <c r="C324" s="188" t="str">
        <f>+C47</f>
        <v>2. Fortalecimiento Organizacional</v>
      </c>
      <c r="D324" s="190">
        <f>+AH139</f>
        <v>66372735.482200034</v>
      </c>
      <c r="E324" s="189">
        <f t="shared" si="170"/>
        <v>7000000</v>
      </c>
      <c r="F324" s="189">
        <f t="shared" si="170"/>
        <v>59372735.482200034</v>
      </c>
      <c r="G324" s="204"/>
      <c r="H324" s="190">
        <f>F324-G324</f>
        <v>59372735.482200034</v>
      </c>
      <c r="I324" s="204"/>
      <c r="J324" s="204"/>
      <c r="K324" s="204"/>
      <c r="L324" s="204"/>
      <c r="M324" s="204"/>
      <c r="N324" s="205"/>
      <c r="O324" s="205"/>
      <c r="P324" s="14"/>
      <c r="Q324" s="14"/>
      <c r="R324" s="180"/>
      <c r="S324" s="180"/>
      <c r="T324" s="180"/>
      <c r="U324" s="180"/>
      <c r="V324" s="180"/>
      <c r="W324" s="180"/>
      <c r="X324" s="180"/>
      <c r="Y324" s="180"/>
      <c r="Z324" s="14"/>
      <c r="AA324" s="14"/>
      <c r="AB324" s="14"/>
      <c r="AC324" s="14"/>
      <c r="AD324" s="14"/>
      <c r="AE324" s="14"/>
      <c r="AF324" s="14"/>
      <c r="AG324" s="14"/>
      <c r="AH324" s="14"/>
      <c r="AI324" s="14"/>
      <c r="AJ324" s="14"/>
      <c r="AK324" s="14"/>
    </row>
    <row r="325" spans="1:37" ht="15.75" customHeight="1" outlineLevel="1" x14ac:dyDescent="0.25">
      <c r="A325" s="57"/>
      <c r="B325" s="14"/>
      <c r="C325" s="188" t="str">
        <f>+C69</f>
        <v>3. Mejoramiento organizacional</v>
      </c>
      <c r="D325" s="190">
        <f>+AH140</f>
        <v>81482777.482200027</v>
      </c>
      <c r="E325" s="189">
        <f t="shared" si="170"/>
        <v>59530502</v>
      </c>
      <c r="F325" s="189">
        <f t="shared" si="170"/>
        <v>21952275.482200034</v>
      </c>
      <c r="G325" s="204"/>
      <c r="H325" s="190">
        <f>F325-G325</f>
        <v>21952275.482200034</v>
      </c>
      <c r="I325" s="204"/>
      <c r="J325" s="204"/>
      <c r="K325" s="204"/>
      <c r="L325" s="204"/>
      <c r="M325" s="204"/>
      <c r="N325" s="205"/>
      <c r="O325" s="205"/>
      <c r="P325" s="14"/>
      <c r="Q325" s="14"/>
      <c r="R325" s="180"/>
      <c r="S325" s="180"/>
      <c r="T325" s="180"/>
      <c r="U325" s="180"/>
      <c r="V325" s="180"/>
      <c r="W325" s="180"/>
      <c r="X325" s="180"/>
      <c r="Y325" s="180"/>
      <c r="Z325" s="14"/>
      <c r="AA325" s="14"/>
      <c r="AB325" s="14"/>
      <c r="AC325" s="14"/>
      <c r="AD325" s="14"/>
      <c r="AE325" s="14"/>
      <c r="AF325" s="14"/>
      <c r="AG325" s="14"/>
      <c r="AH325" s="14"/>
      <c r="AI325" s="14"/>
      <c r="AJ325" s="14"/>
      <c r="AK325" s="14"/>
    </row>
    <row r="326" spans="1:37" ht="15.75" hidden="1" customHeight="1" outlineLevel="1" x14ac:dyDescent="0.25">
      <c r="A326" s="57"/>
      <c r="B326" s="14"/>
      <c r="C326" s="188" t="e">
        <f>+C91</f>
        <v>#REF!</v>
      </c>
      <c r="D326" s="190">
        <v>0</v>
      </c>
      <c r="E326" s="189">
        <v>0</v>
      </c>
      <c r="F326" s="189">
        <v>0</v>
      </c>
      <c r="G326" s="204"/>
      <c r="H326" s="190">
        <f>F326-G326</f>
        <v>0</v>
      </c>
      <c r="I326" s="204"/>
      <c r="J326" s="204"/>
      <c r="K326" s="204"/>
      <c r="L326" s="204"/>
      <c r="M326" s="204"/>
      <c r="N326" s="205"/>
      <c r="O326" s="205"/>
      <c r="P326" s="14"/>
      <c r="Q326" s="14"/>
      <c r="R326" s="180"/>
      <c r="S326" s="180"/>
      <c r="T326" s="180"/>
      <c r="U326" s="180"/>
      <c r="V326" s="180"/>
      <c r="W326" s="180"/>
      <c r="X326" s="180"/>
      <c r="Y326" s="180"/>
      <c r="Z326" s="14"/>
      <c r="AA326" s="14"/>
      <c r="AB326" s="14"/>
      <c r="AC326" s="14"/>
      <c r="AD326" s="14"/>
      <c r="AE326" s="14"/>
      <c r="AF326" s="14"/>
      <c r="AG326" s="14"/>
      <c r="AH326" s="14"/>
      <c r="AI326" s="14"/>
      <c r="AJ326" s="14"/>
      <c r="AK326" s="14"/>
    </row>
    <row r="327" spans="1:37" ht="15.75" hidden="1" customHeight="1" outlineLevel="1" x14ac:dyDescent="0.25">
      <c r="A327" s="57"/>
      <c r="B327" s="14"/>
      <c r="C327" s="188" t="e">
        <f>+C113</f>
        <v>#REF!</v>
      </c>
      <c r="D327" s="190">
        <v>0</v>
      </c>
      <c r="E327" s="189">
        <v>0</v>
      </c>
      <c r="F327" s="189">
        <v>0</v>
      </c>
      <c r="G327" s="204"/>
      <c r="H327" s="190">
        <f>F327-G327</f>
        <v>0</v>
      </c>
      <c r="I327" s="204"/>
      <c r="J327" s="204"/>
      <c r="K327" s="204"/>
      <c r="L327" s="204"/>
      <c r="M327" s="204"/>
      <c r="N327" s="205"/>
      <c r="O327" s="205"/>
      <c r="P327" s="14"/>
      <c r="Q327" s="14"/>
      <c r="R327" s="180"/>
      <c r="S327" s="180"/>
      <c r="T327" s="180"/>
      <c r="U327" s="180"/>
      <c r="V327" s="180"/>
      <c r="W327" s="180"/>
      <c r="X327" s="180"/>
      <c r="Y327" s="180"/>
      <c r="Z327" s="14"/>
      <c r="AA327" s="14"/>
      <c r="AB327" s="14"/>
      <c r="AC327" s="14"/>
      <c r="AD327" s="14"/>
      <c r="AE327" s="14"/>
      <c r="AF327" s="14"/>
      <c r="AG327" s="14"/>
      <c r="AH327" s="14"/>
      <c r="AI327" s="14"/>
      <c r="AJ327" s="14"/>
      <c r="AK327" s="14"/>
    </row>
    <row r="328" spans="1:37" ht="15.75" customHeight="1" outlineLevel="1" x14ac:dyDescent="0.25">
      <c r="A328" s="57"/>
      <c r="B328" s="14"/>
      <c r="C328" s="194" t="s">
        <v>267</v>
      </c>
      <c r="D328" s="194">
        <f t="shared" ref="D328:O328" si="171">SUM(D323:D327)</f>
        <v>269299294.44659972</v>
      </c>
      <c r="E328" s="195">
        <f t="shared" si="171"/>
        <v>70530502</v>
      </c>
      <c r="F328" s="195">
        <f t="shared" si="171"/>
        <v>198768792.44659975</v>
      </c>
      <c r="G328" s="195">
        <f t="shared" si="171"/>
        <v>0</v>
      </c>
      <c r="H328" s="195">
        <f t="shared" si="171"/>
        <v>198768792.44659975</v>
      </c>
      <c r="I328" s="195">
        <f t="shared" si="171"/>
        <v>0</v>
      </c>
      <c r="J328" s="195">
        <f t="shared" si="171"/>
        <v>0</v>
      </c>
      <c r="K328" s="195">
        <f t="shared" si="171"/>
        <v>0</v>
      </c>
      <c r="L328" s="195">
        <f t="shared" si="171"/>
        <v>0</v>
      </c>
      <c r="M328" s="195">
        <f t="shared" si="171"/>
        <v>0</v>
      </c>
      <c r="N328" s="195">
        <f t="shared" si="171"/>
        <v>0</v>
      </c>
      <c r="O328" s="195">
        <f t="shared" si="171"/>
        <v>0</v>
      </c>
      <c r="P328" s="14"/>
      <c r="Q328" s="14"/>
      <c r="R328" s="180"/>
      <c r="S328" s="180"/>
      <c r="T328" s="180"/>
      <c r="U328" s="180"/>
      <c r="V328" s="180"/>
      <c r="W328" s="180"/>
      <c r="X328" s="180"/>
      <c r="Y328" s="180"/>
      <c r="Z328" s="14"/>
      <c r="AA328" s="14"/>
      <c r="AB328" s="14"/>
      <c r="AC328" s="14"/>
      <c r="AD328" s="14"/>
      <c r="AE328" s="14"/>
      <c r="AF328" s="14"/>
      <c r="AG328" s="14"/>
      <c r="AH328" s="14"/>
      <c r="AI328" s="14"/>
      <c r="AJ328" s="14"/>
      <c r="AK328" s="14"/>
    </row>
    <row r="329" spans="1:37" ht="15.75" customHeight="1" outlineLevel="1" x14ac:dyDescent="0.25">
      <c r="A329" s="57"/>
      <c r="B329" s="14"/>
      <c r="C329" s="14"/>
      <c r="D329" s="197" t="s">
        <v>129</v>
      </c>
      <c r="E329" s="198">
        <f>E328/D328</f>
        <v>0.26190377566691225</v>
      </c>
      <c r="F329" s="199">
        <f>F328/$G$316</f>
        <v>0.23879653962699787</v>
      </c>
      <c r="G329" s="199"/>
      <c r="H329" s="199">
        <f>H328/$G$316</f>
        <v>0.23879653962699787</v>
      </c>
      <c r="I329" s="14"/>
      <c r="J329" s="14"/>
      <c r="K329" s="14"/>
      <c r="L329" s="14"/>
      <c r="M329" s="14"/>
      <c r="N329" s="14"/>
      <c r="O329" s="14"/>
      <c r="P329" s="14"/>
      <c r="Q329" s="14"/>
      <c r="R329" s="180"/>
      <c r="S329" s="180"/>
      <c r="T329" s="180"/>
      <c r="U329" s="180"/>
      <c r="V329" s="180"/>
      <c r="W329" s="180"/>
      <c r="X329" s="180"/>
      <c r="Y329" s="180"/>
      <c r="Z329" s="14"/>
      <c r="AA329" s="14"/>
      <c r="AB329" s="14"/>
      <c r="AC329" s="14"/>
      <c r="AD329" s="14"/>
      <c r="AE329" s="14"/>
      <c r="AF329" s="14"/>
      <c r="AG329" s="14"/>
      <c r="AH329" s="14"/>
      <c r="AI329" s="14"/>
      <c r="AJ329" s="14"/>
      <c r="AK329" s="14"/>
    </row>
    <row r="330" spans="1:37" ht="15.75" customHeight="1" outlineLevel="1" x14ac:dyDescent="0.25">
      <c r="A330" s="57"/>
      <c r="B330" s="14"/>
      <c r="C330" s="14"/>
      <c r="D330" s="206">
        <f>E329+F329+H329</f>
        <v>0.739496854920908</v>
      </c>
      <c r="E330" s="196"/>
      <c r="F330" s="196"/>
      <c r="G330" s="196"/>
      <c r="H330" s="196"/>
      <c r="I330" s="14"/>
      <c r="J330" s="14"/>
      <c r="K330" s="14"/>
      <c r="L330" s="14"/>
      <c r="M330" s="14"/>
      <c r="N330" s="14"/>
      <c r="O330" s="14"/>
      <c r="P330" s="14"/>
      <c r="Q330" s="14"/>
      <c r="R330" s="180"/>
      <c r="S330" s="180"/>
      <c r="T330" s="180"/>
      <c r="U330" s="180"/>
      <c r="V330" s="180"/>
      <c r="W330" s="180"/>
      <c r="X330" s="180"/>
      <c r="Y330" s="180"/>
      <c r="Z330" s="14"/>
      <c r="AA330" s="14"/>
      <c r="AB330" s="14"/>
      <c r="AC330" s="14"/>
      <c r="AD330" s="14"/>
      <c r="AE330" s="14"/>
      <c r="AF330" s="14"/>
      <c r="AG330" s="14"/>
      <c r="AH330" s="14"/>
      <c r="AI330" s="14"/>
      <c r="AJ330" s="14"/>
      <c r="AK330" s="14"/>
    </row>
    <row r="331" spans="1:37" ht="15.75" customHeight="1" outlineLevel="1" x14ac:dyDescent="0.25">
      <c r="A331" s="57"/>
      <c r="B331" s="14"/>
      <c r="C331" s="763" t="s">
        <v>100</v>
      </c>
      <c r="D331" s="760" t="str">
        <f>"Presupuesto general plurianual (Pesos) "&amp;D332</f>
        <v>Presupuesto general plurianual (Pesos) 2021</v>
      </c>
      <c r="E331" s="599"/>
      <c r="F331" s="599"/>
      <c r="G331" s="599"/>
      <c r="H331" s="761"/>
      <c r="I331" s="751" t="s">
        <v>254</v>
      </c>
      <c r="J331" s="599"/>
      <c r="K331" s="599"/>
      <c r="L331" s="599"/>
      <c r="M331" s="599"/>
      <c r="N331" s="599"/>
      <c r="O331" s="600"/>
      <c r="P331" s="14"/>
      <c r="Q331" s="14"/>
      <c r="R331" s="180"/>
      <c r="S331" s="180"/>
      <c r="T331" s="180"/>
      <c r="U331" s="180"/>
      <c r="V331" s="180"/>
      <c r="W331" s="180"/>
      <c r="X331" s="180"/>
      <c r="Y331" s="180"/>
      <c r="Z331" s="14"/>
      <c r="AA331" s="14"/>
      <c r="AB331" s="14"/>
      <c r="AC331" s="14"/>
      <c r="AD331" s="14"/>
      <c r="AE331" s="14"/>
      <c r="AF331" s="14"/>
      <c r="AG331" s="14"/>
      <c r="AH331" s="14"/>
      <c r="AI331" s="14"/>
      <c r="AJ331" s="14"/>
      <c r="AK331" s="14"/>
    </row>
    <row r="332" spans="1:37" ht="50.25" customHeight="1" outlineLevel="1" x14ac:dyDescent="0.25">
      <c r="A332" s="57"/>
      <c r="B332" s="14"/>
      <c r="C332" s="612"/>
      <c r="D332" s="181">
        <v>2021</v>
      </c>
      <c r="E332" s="183" t="s">
        <v>255</v>
      </c>
      <c r="F332" s="183" t="s">
        <v>256</v>
      </c>
      <c r="G332" s="203" t="s">
        <v>257</v>
      </c>
      <c r="H332" s="161" t="s">
        <v>258</v>
      </c>
      <c r="I332" s="185" t="s">
        <v>259</v>
      </c>
      <c r="J332" s="185" t="s">
        <v>260</v>
      </c>
      <c r="K332" s="185" t="s">
        <v>261</v>
      </c>
      <c r="L332" s="185" t="s">
        <v>262</v>
      </c>
      <c r="M332" s="185" t="s">
        <v>263</v>
      </c>
      <c r="N332" s="762" t="s">
        <v>264</v>
      </c>
      <c r="O332" s="600"/>
      <c r="P332" s="14"/>
      <c r="Q332" s="14"/>
      <c r="R332" s="180"/>
      <c r="S332" s="180"/>
      <c r="T332" s="180"/>
      <c r="U332" s="180"/>
      <c r="V332" s="180"/>
      <c r="W332" s="180"/>
      <c r="X332" s="180"/>
      <c r="Y332" s="180"/>
      <c r="Z332" s="14"/>
      <c r="AA332" s="14"/>
      <c r="AB332" s="14"/>
      <c r="AC332" s="14"/>
      <c r="AD332" s="14"/>
      <c r="AE332" s="14"/>
      <c r="AF332" s="14"/>
      <c r="AG332" s="14"/>
      <c r="AH332" s="14"/>
      <c r="AI332" s="14"/>
      <c r="AJ332" s="14"/>
      <c r="AK332" s="14"/>
    </row>
    <row r="333" spans="1:37" ht="30.75" customHeight="1" outlineLevel="1" x14ac:dyDescent="0.25">
      <c r="A333" s="57"/>
      <c r="B333" s="14"/>
      <c r="C333" s="680"/>
      <c r="D333" s="181" t="s">
        <v>162</v>
      </c>
      <c r="E333" s="183" t="s">
        <v>162</v>
      </c>
      <c r="F333" s="183" t="s">
        <v>162</v>
      </c>
      <c r="G333" s="185"/>
      <c r="H333" s="161"/>
      <c r="I333" s="185"/>
      <c r="J333" s="185"/>
      <c r="K333" s="185"/>
      <c r="L333" s="185"/>
      <c r="M333" s="185"/>
      <c r="N333" s="186" t="s">
        <v>265</v>
      </c>
      <c r="O333" s="185" t="s">
        <v>266</v>
      </c>
      <c r="P333" s="14"/>
      <c r="Q333" s="14"/>
      <c r="R333" s="180"/>
      <c r="S333" s="180"/>
      <c r="T333" s="180"/>
      <c r="U333" s="180"/>
      <c r="V333" s="180"/>
      <c r="W333" s="180"/>
      <c r="X333" s="180"/>
      <c r="Y333" s="180"/>
      <c r="Z333" s="14"/>
      <c r="AA333" s="14"/>
      <c r="AB333" s="14"/>
      <c r="AC333" s="14"/>
      <c r="AD333" s="14"/>
      <c r="AE333" s="14"/>
      <c r="AF333" s="14"/>
      <c r="AG333" s="14"/>
      <c r="AH333" s="14"/>
      <c r="AI333" s="14"/>
      <c r="AJ333" s="14"/>
      <c r="AK333" s="14"/>
    </row>
    <row r="334" spans="1:37" ht="15.75" customHeight="1" outlineLevel="1" x14ac:dyDescent="0.25">
      <c r="A334" s="57"/>
      <c r="B334" s="14"/>
      <c r="C334" s="188" t="str">
        <f>+C323</f>
        <v>1. Análisis de Empleos</v>
      </c>
      <c r="D334" s="190">
        <f>+AH147</f>
        <v>125087094.92666569</v>
      </c>
      <c r="E334" s="189">
        <f t="shared" ref="E334:F336" si="172">+AF147</f>
        <v>4120000</v>
      </c>
      <c r="F334" s="189">
        <f t="shared" si="172"/>
        <v>120967094.92666569</v>
      </c>
      <c r="G334" s="204">
        <f>+F334</f>
        <v>120967094.92666569</v>
      </c>
      <c r="H334" s="190">
        <f>F334-G334</f>
        <v>0</v>
      </c>
      <c r="I334" s="204"/>
      <c r="J334" s="204"/>
      <c r="K334" s="204"/>
      <c r="L334" s="204"/>
      <c r="M334" s="204"/>
      <c r="N334" s="205"/>
      <c r="O334" s="205"/>
      <c r="P334" s="14"/>
      <c r="Q334" s="14"/>
      <c r="R334" s="180"/>
      <c r="S334" s="180"/>
      <c r="T334" s="180"/>
      <c r="U334" s="180"/>
      <c r="V334" s="180"/>
      <c r="W334" s="180"/>
      <c r="X334" s="180"/>
      <c r="Y334" s="180"/>
      <c r="Z334" s="14"/>
      <c r="AA334" s="14"/>
      <c r="AB334" s="14"/>
      <c r="AC334" s="14"/>
      <c r="AD334" s="14"/>
      <c r="AE334" s="14"/>
      <c r="AF334" s="14"/>
      <c r="AG334" s="14"/>
      <c r="AH334" s="14"/>
      <c r="AI334" s="14"/>
      <c r="AJ334" s="14"/>
      <c r="AK334" s="14"/>
    </row>
    <row r="335" spans="1:37" ht="15.75" customHeight="1" outlineLevel="1" x14ac:dyDescent="0.25">
      <c r="A335" s="57"/>
      <c r="B335" s="14"/>
      <c r="C335" s="188" t="str">
        <f>+C324</f>
        <v>2. Fortalecimiento Organizacional</v>
      </c>
      <c r="D335" s="190">
        <f>+AH148</f>
        <v>68363917.546666026</v>
      </c>
      <c r="E335" s="189">
        <f t="shared" si="172"/>
        <v>7210000</v>
      </c>
      <c r="F335" s="189">
        <f t="shared" si="172"/>
        <v>61153917.546666034</v>
      </c>
      <c r="G335" s="204">
        <f>+F335</f>
        <v>61153917.546666034</v>
      </c>
      <c r="H335" s="190">
        <f>F335-G335</f>
        <v>0</v>
      </c>
      <c r="I335" s="204"/>
      <c r="J335" s="204"/>
      <c r="K335" s="204"/>
      <c r="L335" s="204"/>
      <c r="M335" s="204"/>
      <c r="N335" s="205"/>
      <c r="O335" s="205"/>
      <c r="P335" s="14"/>
      <c r="Q335" s="14"/>
      <c r="R335" s="180"/>
      <c r="S335" s="180"/>
      <c r="T335" s="180"/>
      <c r="U335" s="180"/>
      <c r="V335" s="180"/>
      <c r="W335" s="180"/>
      <c r="X335" s="180"/>
      <c r="Y335" s="180"/>
      <c r="Z335" s="14"/>
      <c r="AA335" s="14"/>
      <c r="AB335" s="14"/>
      <c r="AC335" s="14"/>
      <c r="AD335" s="14"/>
      <c r="AE335" s="14"/>
      <c r="AF335" s="14"/>
      <c r="AG335" s="14"/>
      <c r="AH335" s="14"/>
      <c r="AI335" s="14"/>
      <c r="AJ335" s="14"/>
      <c r="AK335" s="14"/>
    </row>
    <row r="336" spans="1:37" ht="15.75" customHeight="1" outlineLevel="1" x14ac:dyDescent="0.25">
      <c r="A336" s="57"/>
      <c r="B336" s="14"/>
      <c r="C336" s="188" t="str">
        <f>+C325</f>
        <v>3. Mejoramiento organizacional</v>
      </c>
      <c r="D336" s="190">
        <f>+AH149</f>
        <v>83927260.806666046</v>
      </c>
      <c r="E336" s="189">
        <f t="shared" si="172"/>
        <v>61316417.060000002</v>
      </c>
      <c r="F336" s="189">
        <f t="shared" si="172"/>
        <v>22610843.746666037</v>
      </c>
      <c r="G336" s="204">
        <f>+F336</f>
        <v>22610843.746666037</v>
      </c>
      <c r="H336" s="190">
        <f>F336-G336</f>
        <v>0</v>
      </c>
      <c r="I336" s="204"/>
      <c r="J336" s="204"/>
      <c r="K336" s="204"/>
      <c r="L336" s="204"/>
      <c r="M336" s="204"/>
      <c r="N336" s="205"/>
      <c r="O336" s="205"/>
      <c r="P336" s="14"/>
      <c r="Q336" s="14"/>
      <c r="R336" s="180"/>
      <c r="S336" s="180"/>
      <c r="T336" s="180"/>
      <c r="U336" s="180"/>
      <c r="V336" s="180"/>
      <c r="W336" s="180"/>
      <c r="X336" s="180"/>
      <c r="Y336" s="180"/>
      <c r="Z336" s="14"/>
      <c r="AA336" s="14"/>
      <c r="AB336" s="14"/>
      <c r="AC336" s="14"/>
      <c r="AD336" s="14"/>
      <c r="AE336" s="14"/>
      <c r="AF336" s="14"/>
      <c r="AG336" s="14"/>
      <c r="AH336" s="14"/>
      <c r="AI336" s="14"/>
      <c r="AJ336" s="14"/>
      <c r="AK336" s="14"/>
    </row>
    <row r="337" spans="1:37" ht="15.75" hidden="1" customHeight="1" outlineLevel="1" x14ac:dyDescent="0.25">
      <c r="A337" s="57"/>
      <c r="B337" s="14"/>
      <c r="C337" s="188" t="e">
        <f>+C326</f>
        <v>#REF!</v>
      </c>
      <c r="D337" s="190">
        <v>0</v>
      </c>
      <c r="E337" s="189">
        <v>0</v>
      </c>
      <c r="F337" s="189">
        <v>0</v>
      </c>
      <c r="G337" s="204">
        <f>+F337</f>
        <v>0</v>
      </c>
      <c r="H337" s="190">
        <f>F337-G337</f>
        <v>0</v>
      </c>
      <c r="I337" s="204"/>
      <c r="J337" s="204"/>
      <c r="K337" s="204"/>
      <c r="L337" s="204"/>
      <c r="M337" s="204"/>
      <c r="N337" s="205"/>
      <c r="O337" s="205"/>
      <c r="P337" s="14"/>
      <c r="Q337" s="14"/>
      <c r="R337" s="180"/>
      <c r="S337" s="180"/>
      <c r="T337" s="180"/>
      <c r="U337" s="180"/>
      <c r="V337" s="180"/>
      <c r="W337" s="180"/>
      <c r="X337" s="180"/>
      <c r="Y337" s="180"/>
      <c r="Z337" s="14"/>
      <c r="AA337" s="14"/>
      <c r="AB337" s="14"/>
      <c r="AC337" s="14"/>
      <c r="AD337" s="14"/>
      <c r="AE337" s="14"/>
      <c r="AF337" s="14"/>
      <c r="AG337" s="14"/>
      <c r="AH337" s="14"/>
      <c r="AI337" s="14"/>
      <c r="AJ337" s="14"/>
      <c r="AK337" s="14"/>
    </row>
    <row r="338" spans="1:37" ht="15.75" hidden="1" customHeight="1" outlineLevel="1" x14ac:dyDescent="0.25">
      <c r="A338" s="57"/>
      <c r="B338" s="14"/>
      <c r="C338" s="188" t="e">
        <f>+C327</f>
        <v>#REF!</v>
      </c>
      <c r="D338" s="190">
        <v>0</v>
      </c>
      <c r="E338" s="189">
        <v>0</v>
      </c>
      <c r="F338" s="189">
        <v>0</v>
      </c>
      <c r="G338" s="204">
        <f>+F338</f>
        <v>0</v>
      </c>
      <c r="H338" s="190">
        <f>F338-G338</f>
        <v>0</v>
      </c>
      <c r="I338" s="204"/>
      <c r="J338" s="204"/>
      <c r="K338" s="204"/>
      <c r="L338" s="204"/>
      <c r="M338" s="204"/>
      <c r="N338" s="205"/>
      <c r="O338" s="205"/>
      <c r="P338" s="14"/>
      <c r="Q338" s="14"/>
      <c r="R338" s="180"/>
      <c r="S338" s="180"/>
      <c r="T338" s="180"/>
      <c r="U338" s="180"/>
      <c r="V338" s="180"/>
      <c r="W338" s="180"/>
      <c r="X338" s="180"/>
      <c r="Y338" s="180"/>
      <c r="Z338" s="14"/>
      <c r="AA338" s="14"/>
      <c r="AB338" s="14"/>
      <c r="AC338" s="14"/>
      <c r="AD338" s="14"/>
      <c r="AE338" s="14"/>
      <c r="AF338" s="14"/>
      <c r="AG338" s="14"/>
      <c r="AH338" s="14"/>
      <c r="AI338" s="14"/>
      <c r="AJ338" s="14"/>
      <c r="AK338" s="14"/>
    </row>
    <row r="339" spans="1:37" ht="15.75" customHeight="1" outlineLevel="1" x14ac:dyDescent="0.25">
      <c r="A339" s="57"/>
      <c r="B339" s="14"/>
      <c r="C339" s="194" t="s">
        <v>267</v>
      </c>
      <c r="D339" s="194">
        <f t="shared" ref="D339:O339" si="173">SUM(D334:D338)</f>
        <v>277378273.27999777</v>
      </c>
      <c r="E339" s="195">
        <f t="shared" si="173"/>
        <v>72646417.060000002</v>
      </c>
      <c r="F339" s="195">
        <f t="shared" si="173"/>
        <v>204731856.21999776</v>
      </c>
      <c r="G339" s="195">
        <f t="shared" si="173"/>
        <v>204731856.21999776</v>
      </c>
      <c r="H339" s="195">
        <f t="shared" si="173"/>
        <v>0</v>
      </c>
      <c r="I339" s="195">
        <f t="shared" si="173"/>
        <v>0</v>
      </c>
      <c r="J339" s="195">
        <f t="shared" si="173"/>
        <v>0</v>
      </c>
      <c r="K339" s="195">
        <f t="shared" si="173"/>
        <v>0</v>
      </c>
      <c r="L339" s="195">
        <f t="shared" si="173"/>
        <v>0</v>
      </c>
      <c r="M339" s="195">
        <f t="shared" si="173"/>
        <v>0</v>
      </c>
      <c r="N339" s="195">
        <f t="shared" si="173"/>
        <v>0</v>
      </c>
      <c r="O339" s="195">
        <f t="shared" si="173"/>
        <v>0</v>
      </c>
      <c r="P339" s="14"/>
      <c r="Q339" s="14"/>
      <c r="R339" s="180"/>
      <c r="S339" s="180"/>
      <c r="T339" s="180"/>
      <c r="U339" s="180"/>
      <c r="V339" s="180"/>
      <c r="W339" s="180"/>
      <c r="X339" s="180"/>
      <c r="Y339" s="180"/>
      <c r="Z339" s="14"/>
      <c r="AA339" s="14"/>
      <c r="AB339" s="14"/>
      <c r="AC339" s="14"/>
      <c r="AD339" s="14"/>
      <c r="AE339" s="14"/>
      <c r="AF339" s="14"/>
      <c r="AG339" s="14"/>
      <c r="AH339" s="14"/>
      <c r="AI339" s="14"/>
      <c r="AJ339" s="14"/>
      <c r="AK339" s="14"/>
    </row>
    <row r="340" spans="1:37" ht="15.75" customHeight="1" outlineLevel="1" x14ac:dyDescent="0.25">
      <c r="A340" s="57"/>
      <c r="B340" s="14"/>
      <c r="C340" s="14"/>
      <c r="D340" s="197" t="s">
        <v>129</v>
      </c>
      <c r="E340" s="198">
        <f>E339/D339</f>
        <v>0.2619037756669122</v>
      </c>
      <c r="F340" s="199">
        <f>F339/$G$316</f>
        <v>0.24596043581580782</v>
      </c>
      <c r="G340" s="199"/>
      <c r="H340" s="199">
        <f>H339/$G$316</f>
        <v>0</v>
      </c>
      <c r="I340" s="14"/>
      <c r="J340" s="14"/>
      <c r="K340" s="14"/>
      <c r="L340" s="14"/>
      <c r="M340" s="14"/>
      <c r="N340" s="14"/>
      <c r="O340" s="14"/>
      <c r="P340" s="14"/>
      <c r="Q340" s="14"/>
      <c r="R340" s="180"/>
      <c r="S340" s="180"/>
      <c r="T340" s="180"/>
      <c r="U340" s="180"/>
      <c r="V340" s="180"/>
      <c r="W340" s="180"/>
      <c r="X340" s="180"/>
      <c r="Y340" s="180"/>
      <c r="Z340" s="14"/>
      <c r="AA340" s="14"/>
      <c r="AB340" s="14"/>
      <c r="AC340" s="14"/>
      <c r="AD340" s="14"/>
      <c r="AE340" s="14"/>
      <c r="AF340" s="14"/>
      <c r="AG340" s="14"/>
      <c r="AH340" s="14"/>
      <c r="AI340" s="14"/>
      <c r="AJ340" s="14"/>
      <c r="AK340" s="14"/>
    </row>
    <row r="341" spans="1:37" ht="15.75" customHeight="1" outlineLevel="1" x14ac:dyDescent="0.25">
      <c r="A341" s="57"/>
      <c r="B341" s="14"/>
      <c r="C341" s="14"/>
      <c r="D341" s="14"/>
      <c r="E341" s="14"/>
      <c r="F341" s="14"/>
      <c r="G341" s="14"/>
      <c r="H341" s="14"/>
      <c r="I341" s="14"/>
      <c r="J341" s="14"/>
      <c r="K341" s="14"/>
      <c r="L341" s="14"/>
      <c r="M341" s="14"/>
      <c r="N341" s="14"/>
      <c r="O341" s="14"/>
      <c r="P341" s="14"/>
      <c r="Q341" s="14"/>
      <c r="R341" s="180"/>
      <c r="S341" s="180"/>
      <c r="T341" s="180"/>
      <c r="U341" s="180"/>
      <c r="V341" s="180"/>
      <c r="W341" s="180"/>
      <c r="X341" s="180"/>
      <c r="Y341" s="180"/>
      <c r="Z341" s="14"/>
      <c r="AA341" s="14"/>
      <c r="AB341" s="14"/>
      <c r="AC341" s="14"/>
      <c r="AD341" s="14"/>
      <c r="AE341" s="14"/>
      <c r="AF341" s="14"/>
      <c r="AG341" s="14"/>
      <c r="AH341" s="14"/>
      <c r="AI341" s="14"/>
      <c r="AJ341" s="14"/>
      <c r="AK341" s="14"/>
    </row>
    <row r="342" spans="1:37" ht="15.75" customHeight="1" outlineLevel="1" x14ac:dyDescent="0.25">
      <c r="A342" s="57"/>
      <c r="B342" s="14"/>
      <c r="C342" s="763" t="s">
        <v>100</v>
      </c>
      <c r="D342" s="760" t="str">
        <f>"Presupuesto general plurianual (Pesos) "&amp;D343</f>
        <v>Presupuesto general plurianual (Pesos) 2022</v>
      </c>
      <c r="E342" s="599"/>
      <c r="F342" s="599"/>
      <c r="G342" s="599"/>
      <c r="H342" s="761"/>
      <c r="I342" s="751" t="s">
        <v>254</v>
      </c>
      <c r="J342" s="599"/>
      <c r="K342" s="599"/>
      <c r="L342" s="599"/>
      <c r="M342" s="599"/>
      <c r="N342" s="599"/>
      <c r="O342" s="600"/>
      <c r="P342" s="14"/>
      <c r="Q342" s="14"/>
      <c r="R342" s="180"/>
      <c r="S342" s="180"/>
      <c r="T342" s="180"/>
      <c r="U342" s="180"/>
      <c r="V342" s="180"/>
      <c r="W342" s="180"/>
      <c r="X342" s="180"/>
      <c r="Y342" s="180"/>
      <c r="Z342" s="14"/>
      <c r="AA342" s="14"/>
      <c r="AB342" s="14"/>
      <c r="AC342" s="14"/>
      <c r="AD342" s="14"/>
      <c r="AE342" s="14"/>
      <c r="AF342" s="14"/>
      <c r="AG342" s="14"/>
      <c r="AH342" s="14"/>
      <c r="AI342" s="14"/>
      <c r="AJ342" s="14"/>
      <c r="AK342" s="14"/>
    </row>
    <row r="343" spans="1:37" ht="58.5" customHeight="1" outlineLevel="1" x14ac:dyDescent="0.25">
      <c r="A343" s="57"/>
      <c r="B343" s="14"/>
      <c r="C343" s="612"/>
      <c r="D343" s="181">
        <v>2022</v>
      </c>
      <c r="E343" s="183" t="s">
        <v>255</v>
      </c>
      <c r="F343" s="183" t="s">
        <v>256</v>
      </c>
      <c r="G343" s="203" t="s">
        <v>257</v>
      </c>
      <c r="H343" s="161" t="s">
        <v>258</v>
      </c>
      <c r="I343" s="185" t="s">
        <v>259</v>
      </c>
      <c r="J343" s="185" t="s">
        <v>260</v>
      </c>
      <c r="K343" s="185" t="s">
        <v>261</v>
      </c>
      <c r="L343" s="185" t="s">
        <v>262</v>
      </c>
      <c r="M343" s="185" t="s">
        <v>263</v>
      </c>
      <c r="N343" s="762" t="s">
        <v>264</v>
      </c>
      <c r="O343" s="600"/>
      <c r="P343" s="14"/>
      <c r="Q343" s="14"/>
      <c r="R343" s="180"/>
      <c r="S343" s="180"/>
      <c r="T343" s="180"/>
      <c r="U343" s="180"/>
      <c r="V343" s="180"/>
      <c r="W343" s="180"/>
      <c r="X343" s="180"/>
      <c r="Y343" s="180"/>
      <c r="Z343" s="14"/>
      <c r="AA343" s="14"/>
      <c r="AB343" s="14"/>
      <c r="AC343" s="14"/>
      <c r="AD343" s="14"/>
      <c r="AE343" s="14"/>
      <c r="AF343" s="14"/>
      <c r="AG343" s="14"/>
      <c r="AH343" s="14"/>
      <c r="AI343" s="14"/>
      <c r="AJ343" s="14"/>
      <c r="AK343" s="14"/>
    </row>
    <row r="344" spans="1:37" ht="35.25" customHeight="1" outlineLevel="1" x14ac:dyDescent="0.25">
      <c r="A344" s="57"/>
      <c r="B344" s="14"/>
      <c r="C344" s="680"/>
      <c r="D344" s="181" t="s">
        <v>162</v>
      </c>
      <c r="E344" s="183" t="s">
        <v>162</v>
      </c>
      <c r="F344" s="183" t="s">
        <v>162</v>
      </c>
      <c r="G344" s="185"/>
      <c r="H344" s="161"/>
      <c r="I344" s="185"/>
      <c r="J344" s="185"/>
      <c r="K344" s="185"/>
      <c r="L344" s="185"/>
      <c r="M344" s="185"/>
      <c r="N344" s="186" t="s">
        <v>265</v>
      </c>
      <c r="O344" s="185" t="s">
        <v>266</v>
      </c>
      <c r="P344" s="14"/>
      <c r="Q344" s="14"/>
      <c r="R344" s="180"/>
      <c r="S344" s="180"/>
      <c r="T344" s="180"/>
      <c r="U344" s="180"/>
      <c r="V344" s="180"/>
      <c r="W344" s="180"/>
      <c r="X344" s="180"/>
      <c r="Y344" s="180"/>
      <c r="Z344" s="14"/>
      <c r="AA344" s="14"/>
      <c r="AB344" s="14"/>
      <c r="AC344" s="14"/>
      <c r="AD344" s="14"/>
      <c r="AE344" s="14"/>
      <c r="AF344" s="14"/>
      <c r="AG344" s="14"/>
      <c r="AH344" s="14"/>
      <c r="AI344" s="14"/>
      <c r="AJ344" s="14"/>
      <c r="AK344" s="14"/>
    </row>
    <row r="345" spans="1:37" ht="15.75" customHeight="1" outlineLevel="1" x14ac:dyDescent="0.25">
      <c r="A345" s="57"/>
      <c r="B345" s="14"/>
      <c r="C345" s="188" t="str">
        <f>+C334</f>
        <v>1. Análisis de Empleos</v>
      </c>
      <c r="D345" s="190">
        <f>+AH156</f>
        <v>128839707.77446567</v>
      </c>
      <c r="E345" s="189">
        <f t="shared" ref="E345:F347" si="174">+AF156</f>
        <v>4243600</v>
      </c>
      <c r="F345" s="189">
        <f t="shared" si="174"/>
        <v>124596107.77446567</v>
      </c>
      <c r="G345" s="204">
        <f>+F345</f>
        <v>124596107.77446567</v>
      </c>
      <c r="H345" s="190">
        <f>F345-G345</f>
        <v>0</v>
      </c>
      <c r="I345" s="204"/>
      <c r="J345" s="204"/>
      <c r="K345" s="204"/>
      <c r="L345" s="204"/>
      <c r="M345" s="204"/>
      <c r="N345" s="205"/>
      <c r="O345" s="205"/>
      <c r="P345" s="14"/>
      <c r="Q345" s="14"/>
      <c r="R345" s="180"/>
      <c r="S345" s="180"/>
      <c r="T345" s="180"/>
      <c r="U345" s="180"/>
      <c r="V345" s="180"/>
      <c r="W345" s="14"/>
      <c r="X345" s="14"/>
      <c r="Y345" s="14"/>
      <c r="Z345" s="14"/>
      <c r="AA345" s="14"/>
      <c r="AB345" s="14"/>
      <c r="AC345" s="14"/>
      <c r="AD345" s="14"/>
      <c r="AE345" s="14"/>
      <c r="AF345" s="14"/>
      <c r="AG345" s="14"/>
      <c r="AH345" s="14"/>
      <c r="AI345" s="14"/>
      <c r="AJ345" s="14"/>
      <c r="AK345" s="14"/>
    </row>
    <row r="346" spans="1:37" ht="15.75" customHeight="1" outlineLevel="1" x14ac:dyDescent="0.25">
      <c r="A346" s="207"/>
      <c r="B346" s="208"/>
      <c r="C346" s="188" t="str">
        <f>+C335</f>
        <v>2. Fortalecimiento Organizacional</v>
      </c>
      <c r="D346" s="190">
        <f>+AH157</f>
        <v>70414835.073066026</v>
      </c>
      <c r="E346" s="189">
        <f t="shared" si="174"/>
        <v>7426300</v>
      </c>
      <c r="F346" s="189">
        <f t="shared" si="174"/>
        <v>62988535.073066019</v>
      </c>
      <c r="G346" s="204">
        <f>+F346</f>
        <v>62988535.073066019</v>
      </c>
      <c r="H346" s="190">
        <f>F346-G346</f>
        <v>0</v>
      </c>
      <c r="I346" s="204"/>
      <c r="J346" s="204"/>
      <c r="K346" s="204"/>
      <c r="L346" s="204"/>
      <c r="M346" s="204"/>
      <c r="N346" s="205"/>
      <c r="O346" s="205"/>
      <c r="P346" s="208"/>
      <c r="Q346" s="208"/>
      <c r="R346" s="209"/>
      <c r="S346" s="209"/>
      <c r="T346" s="209"/>
      <c r="U346" s="209"/>
      <c r="V346" s="209"/>
      <c r="W346" s="208"/>
      <c r="X346" s="208"/>
      <c r="Y346" s="208"/>
      <c r="Z346" s="208"/>
      <c r="AA346" s="208"/>
      <c r="AB346" s="208"/>
      <c r="AC346" s="208"/>
      <c r="AD346" s="208"/>
      <c r="AE346" s="208"/>
      <c r="AF346" s="208"/>
      <c r="AG346" s="208"/>
      <c r="AH346" s="208"/>
      <c r="AI346" s="208"/>
      <c r="AJ346" s="208"/>
      <c r="AK346" s="208"/>
    </row>
    <row r="347" spans="1:37" ht="15.75" customHeight="1" outlineLevel="1" x14ac:dyDescent="0.25">
      <c r="A347" s="57"/>
      <c r="B347" s="14"/>
      <c r="C347" s="188" t="str">
        <f>+C336</f>
        <v>3. Mejoramiento organizacional</v>
      </c>
      <c r="D347" s="190">
        <f>+AH158</f>
        <v>86445078.630866021</v>
      </c>
      <c r="E347" s="189">
        <f t="shared" si="174"/>
        <v>63155909.571800001</v>
      </c>
      <c r="F347" s="189">
        <f t="shared" si="174"/>
        <v>23289169.05906602</v>
      </c>
      <c r="G347" s="204">
        <f>+F347</f>
        <v>23289169.05906602</v>
      </c>
      <c r="H347" s="190">
        <f>F347-G347</f>
        <v>0</v>
      </c>
      <c r="I347" s="204"/>
      <c r="J347" s="204"/>
      <c r="K347" s="204"/>
      <c r="L347" s="204"/>
      <c r="M347" s="204"/>
      <c r="N347" s="205"/>
      <c r="O347" s="205"/>
      <c r="P347" s="14"/>
      <c r="Q347" s="14"/>
      <c r="R347" s="180"/>
      <c r="S347" s="180"/>
      <c r="T347" s="180"/>
      <c r="U347" s="180"/>
      <c r="V347" s="180"/>
      <c r="W347" s="14"/>
      <c r="X347" s="14"/>
      <c r="Y347" s="14"/>
      <c r="Z347" s="14"/>
      <c r="AA347" s="14"/>
      <c r="AB347" s="14"/>
      <c r="AC347" s="14"/>
      <c r="AD347" s="14"/>
      <c r="AE347" s="14"/>
      <c r="AF347" s="14"/>
      <c r="AG347" s="14"/>
      <c r="AH347" s="14"/>
      <c r="AI347" s="14"/>
      <c r="AJ347" s="14"/>
      <c r="AK347" s="14"/>
    </row>
    <row r="348" spans="1:37" ht="15.75" hidden="1" customHeight="1" outlineLevel="1" x14ac:dyDescent="0.25">
      <c r="A348" s="57"/>
      <c r="B348" s="14"/>
      <c r="C348" s="188" t="e">
        <f>+C337</f>
        <v>#REF!</v>
      </c>
      <c r="D348" s="190">
        <v>0</v>
      </c>
      <c r="E348" s="189">
        <v>0</v>
      </c>
      <c r="F348" s="189">
        <v>0</v>
      </c>
      <c r="G348" s="204">
        <f>+F348</f>
        <v>0</v>
      </c>
      <c r="H348" s="190">
        <f>F348-G348</f>
        <v>0</v>
      </c>
      <c r="I348" s="204"/>
      <c r="J348" s="204"/>
      <c r="K348" s="204"/>
      <c r="L348" s="204"/>
      <c r="M348" s="204"/>
      <c r="N348" s="205"/>
      <c r="O348" s="205"/>
      <c r="P348" s="14"/>
      <c r="Q348" s="14"/>
      <c r="R348" s="180"/>
      <c r="S348" s="180"/>
      <c r="T348" s="180"/>
      <c r="U348" s="180"/>
      <c r="V348" s="180"/>
      <c r="W348" s="14"/>
      <c r="X348" s="14"/>
      <c r="Y348" s="14"/>
      <c r="Z348" s="14"/>
      <c r="AA348" s="14"/>
      <c r="AB348" s="14"/>
      <c r="AC348" s="14"/>
      <c r="AD348" s="14"/>
      <c r="AE348" s="14"/>
      <c r="AF348" s="14"/>
      <c r="AG348" s="14"/>
      <c r="AH348" s="14"/>
      <c r="AI348" s="14"/>
      <c r="AJ348" s="14"/>
      <c r="AK348" s="14"/>
    </row>
    <row r="349" spans="1:37" ht="15.75" hidden="1" customHeight="1" outlineLevel="1" x14ac:dyDescent="0.25">
      <c r="A349" s="57"/>
      <c r="B349" s="14"/>
      <c r="C349" s="188" t="e">
        <f>+C338</f>
        <v>#REF!</v>
      </c>
      <c r="D349" s="190">
        <v>0</v>
      </c>
      <c r="E349" s="189">
        <v>0</v>
      </c>
      <c r="F349" s="189">
        <v>0</v>
      </c>
      <c r="G349" s="204">
        <f>+F349</f>
        <v>0</v>
      </c>
      <c r="H349" s="190">
        <f>F349-G349</f>
        <v>0</v>
      </c>
      <c r="I349" s="204"/>
      <c r="J349" s="204"/>
      <c r="K349" s="204"/>
      <c r="L349" s="204"/>
      <c r="M349" s="204"/>
      <c r="N349" s="205"/>
      <c r="O349" s="205"/>
      <c r="P349" s="14"/>
      <c r="Q349" s="14"/>
      <c r="R349" s="180"/>
      <c r="S349" s="180"/>
      <c r="T349" s="180"/>
      <c r="U349" s="180"/>
      <c r="V349" s="180"/>
      <c r="W349" s="14"/>
      <c r="X349" s="14"/>
      <c r="Y349" s="14"/>
      <c r="Z349" s="14"/>
      <c r="AA349" s="14"/>
      <c r="AB349" s="14"/>
      <c r="AC349" s="14"/>
      <c r="AD349" s="14"/>
      <c r="AE349" s="14"/>
      <c r="AF349" s="14"/>
      <c r="AG349" s="14"/>
      <c r="AH349" s="14"/>
      <c r="AI349" s="14"/>
      <c r="AJ349" s="14"/>
      <c r="AK349" s="14"/>
    </row>
    <row r="350" spans="1:37" ht="15.75" customHeight="1" outlineLevel="1" x14ac:dyDescent="0.25">
      <c r="A350" s="57"/>
      <c r="B350" s="14"/>
      <c r="C350" s="194" t="s">
        <v>267</v>
      </c>
      <c r="D350" s="194">
        <f t="shared" ref="D350:O350" si="175">SUM(D345:D349)</f>
        <v>285699621.47839773</v>
      </c>
      <c r="E350" s="195">
        <f t="shared" si="175"/>
        <v>74825809.571799994</v>
      </c>
      <c r="F350" s="195">
        <f t="shared" si="175"/>
        <v>210873811.9065977</v>
      </c>
      <c r="G350" s="195">
        <f t="shared" si="175"/>
        <v>210873811.9065977</v>
      </c>
      <c r="H350" s="195">
        <f t="shared" si="175"/>
        <v>0</v>
      </c>
      <c r="I350" s="195">
        <f t="shared" si="175"/>
        <v>0</v>
      </c>
      <c r="J350" s="195">
        <f t="shared" si="175"/>
        <v>0</v>
      </c>
      <c r="K350" s="195">
        <f t="shared" si="175"/>
        <v>0</v>
      </c>
      <c r="L350" s="195">
        <f t="shared" si="175"/>
        <v>0</v>
      </c>
      <c r="M350" s="195">
        <f t="shared" si="175"/>
        <v>0</v>
      </c>
      <c r="N350" s="195">
        <f t="shared" si="175"/>
        <v>0</v>
      </c>
      <c r="O350" s="195">
        <f t="shared" si="175"/>
        <v>0</v>
      </c>
      <c r="P350" s="14"/>
      <c r="Q350" s="14"/>
      <c r="R350" s="180"/>
      <c r="S350" s="180"/>
      <c r="T350" s="180"/>
      <c r="U350" s="180"/>
      <c r="V350" s="180"/>
      <c r="W350" s="14"/>
      <c r="X350" s="14"/>
      <c r="Y350" s="14"/>
      <c r="Z350" s="14"/>
      <c r="AA350" s="14"/>
      <c r="AB350" s="14"/>
      <c r="AC350" s="14"/>
      <c r="AD350" s="14"/>
      <c r="AE350" s="14"/>
      <c r="AF350" s="14"/>
      <c r="AG350" s="14"/>
      <c r="AH350" s="14"/>
      <c r="AI350" s="14"/>
      <c r="AJ350" s="14"/>
      <c r="AK350" s="14"/>
    </row>
    <row r="351" spans="1:37" ht="15.75" customHeight="1" outlineLevel="1" x14ac:dyDescent="0.25">
      <c r="A351" s="57"/>
      <c r="B351" s="14"/>
      <c r="C351" s="14"/>
      <c r="D351" s="197" t="s">
        <v>129</v>
      </c>
      <c r="E351" s="198">
        <f>E350/D350</f>
        <v>0.26190377566691214</v>
      </c>
      <c r="F351" s="199">
        <f>F350/$G$316</f>
        <v>0.25333924889028209</v>
      </c>
      <c r="G351" s="199"/>
      <c r="H351" s="199">
        <f>H350/$G$316</f>
        <v>0</v>
      </c>
      <c r="I351" s="14"/>
      <c r="J351" s="14"/>
      <c r="K351" s="14"/>
      <c r="L351" s="14"/>
      <c r="M351" s="14"/>
      <c r="N351" s="14"/>
      <c r="O351" s="14"/>
      <c r="P351" s="14"/>
      <c r="Q351" s="14"/>
      <c r="R351" s="180"/>
      <c r="S351" s="180"/>
      <c r="T351" s="180"/>
      <c r="U351" s="180"/>
      <c r="V351" s="180"/>
      <c r="W351" s="14"/>
      <c r="X351" s="14"/>
      <c r="Y351" s="14"/>
      <c r="Z351" s="14"/>
      <c r="AA351" s="14"/>
      <c r="AB351" s="14"/>
      <c r="AC351" s="14"/>
      <c r="AD351" s="14"/>
      <c r="AE351" s="14"/>
      <c r="AF351" s="14"/>
      <c r="AG351" s="14"/>
      <c r="AH351" s="14"/>
      <c r="AI351" s="14"/>
      <c r="AJ351" s="14"/>
      <c r="AK351" s="14"/>
    </row>
    <row r="352" spans="1:37" ht="15.75" customHeight="1" x14ac:dyDescent="0.25">
      <c r="A352" s="57"/>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row>
    <row r="353" spans="1:37" ht="15.75" customHeight="1" x14ac:dyDescent="0.25">
      <c r="A353" s="57"/>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row>
    <row r="354" spans="1:37" ht="15.75" customHeight="1" x14ac:dyDescent="0.25">
      <c r="A354" s="57"/>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row>
    <row r="355" spans="1:37" ht="15.75" customHeight="1" x14ac:dyDescent="0.25">
      <c r="A355" s="57"/>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row>
    <row r="356" spans="1:37" ht="15.75" customHeight="1" x14ac:dyDescent="0.25">
      <c r="A356" s="57"/>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row>
    <row r="357" spans="1:37" ht="15.75" customHeight="1" x14ac:dyDescent="0.25">
      <c r="A357" s="57"/>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row>
    <row r="358" spans="1:37" ht="15.75" customHeight="1" x14ac:dyDescent="0.25">
      <c r="A358" s="57"/>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row>
    <row r="359" spans="1:37" ht="15.75" customHeight="1" x14ac:dyDescent="0.25">
      <c r="A359" s="57"/>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row>
    <row r="360" spans="1:37" ht="15.75" customHeight="1" x14ac:dyDescent="0.25">
      <c r="A360" s="57"/>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row>
    <row r="361" spans="1:37" ht="15.75" customHeight="1" x14ac:dyDescent="0.25">
      <c r="A361" s="57"/>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row>
    <row r="362" spans="1:37" ht="15.75" customHeight="1" x14ac:dyDescent="0.25">
      <c r="A362" s="57"/>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row>
    <row r="363" spans="1:37" ht="15.75" customHeight="1" x14ac:dyDescent="0.25">
      <c r="A363" s="57"/>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row>
    <row r="364" spans="1:37" ht="15.75" customHeight="1" x14ac:dyDescent="0.25">
      <c r="A364" s="57"/>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row>
    <row r="365" spans="1:37" ht="15.75" customHeight="1" x14ac:dyDescent="0.25">
      <c r="A365" s="57"/>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row>
    <row r="366" spans="1:37" ht="15.75" customHeight="1" x14ac:dyDescent="0.25">
      <c r="A366" s="57"/>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row>
    <row r="367" spans="1:37" ht="15.75" customHeight="1" x14ac:dyDescent="0.25">
      <c r="A367" s="57"/>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row>
    <row r="368" spans="1:37" ht="15.75" customHeight="1" x14ac:dyDescent="0.25">
      <c r="A368" s="57"/>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row>
    <row r="369" spans="1:37" ht="15.75" customHeight="1" x14ac:dyDescent="0.25">
      <c r="A369" s="57"/>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row>
    <row r="370" spans="1:37" ht="15.75" customHeight="1" x14ac:dyDescent="0.25">
      <c r="A370" s="57"/>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row>
    <row r="371" spans="1:37" ht="15.75" customHeight="1" x14ac:dyDescent="0.25">
      <c r="A371" s="57"/>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row>
    <row r="372" spans="1:37" ht="15.75" customHeight="1" x14ac:dyDescent="0.25">
      <c r="A372" s="57"/>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row>
    <row r="373" spans="1:37" ht="15.75" customHeight="1" x14ac:dyDescent="0.25">
      <c r="A373" s="57"/>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row>
    <row r="374" spans="1:37" ht="15.75" customHeight="1" x14ac:dyDescent="0.25">
      <c r="A374" s="57"/>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row>
    <row r="375" spans="1:37" ht="15.75" customHeight="1" x14ac:dyDescent="0.25">
      <c r="A375" s="57"/>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row>
    <row r="376" spans="1:37" ht="15.75" customHeight="1" x14ac:dyDescent="0.25">
      <c r="A376" s="57"/>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row>
    <row r="377" spans="1:37" ht="15.75" customHeight="1" x14ac:dyDescent="0.25">
      <c r="A377" s="57"/>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row>
    <row r="378" spans="1:37" ht="15.75" customHeight="1" x14ac:dyDescent="0.25">
      <c r="A378" s="57"/>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row>
    <row r="379" spans="1:37" ht="15.75" customHeight="1" x14ac:dyDescent="0.25">
      <c r="A379" s="57"/>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row>
    <row r="380" spans="1:37" ht="15.75" customHeight="1" x14ac:dyDescent="0.25">
      <c r="A380" s="57"/>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row>
    <row r="381" spans="1:37" ht="15.75" customHeight="1" x14ac:dyDescent="0.25">
      <c r="A381" s="57"/>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row>
    <row r="382" spans="1:37" ht="15.75" customHeight="1" x14ac:dyDescent="0.25">
      <c r="A382" s="57"/>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row>
    <row r="383" spans="1:37" ht="15.75" customHeight="1" x14ac:dyDescent="0.25">
      <c r="A383" s="57"/>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row>
    <row r="384" spans="1:37" ht="15.75" customHeight="1" x14ac:dyDescent="0.25">
      <c r="A384" s="57"/>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row>
    <row r="385" spans="1:37" ht="15.75" customHeight="1" x14ac:dyDescent="0.25">
      <c r="A385" s="57"/>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row>
    <row r="386" spans="1:37" ht="15.75" customHeight="1" x14ac:dyDescent="0.25">
      <c r="A386" s="57"/>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row>
    <row r="387" spans="1:37" ht="15.75" customHeight="1" x14ac:dyDescent="0.25">
      <c r="A387" s="57"/>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row>
    <row r="388" spans="1:37" ht="15.75" customHeight="1" x14ac:dyDescent="0.25">
      <c r="A388" s="57"/>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row>
    <row r="389" spans="1:37" ht="15.75" customHeight="1" x14ac:dyDescent="0.25">
      <c r="A389" s="57"/>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row>
    <row r="390" spans="1:37" ht="15.75" customHeight="1" x14ac:dyDescent="0.25">
      <c r="A390" s="57"/>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row>
    <row r="391" spans="1:37" ht="15.75" customHeight="1" x14ac:dyDescent="0.25">
      <c r="A391" s="57"/>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row>
    <row r="392" spans="1:37" ht="15.75" customHeight="1" x14ac:dyDescent="0.25">
      <c r="A392" s="57"/>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row>
    <row r="393" spans="1:37" ht="15.75" customHeight="1" x14ac:dyDescent="0.25">
      <c r="A393" s="57"/>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row>
    <row r="394" spans="1:37" ht="15.75" customHeight="1" x14ac:dyDescent="0.25">
      <c r="A394" s="57"/>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row>
    <row r="395" spans="1:37" ht="15.75" customHeight="1" x14ac:dyDescent="0.25">
      <c r="A395" s="57"/>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row>
    <row r="396" spans="1:37" ht="15.75" customHeight="1" x14ac:dyDescent="0.25">
      <c r="A396" s="57"/>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row>
    <row r="397" spans="1:37" ht="15.75" customHeight="1" x14ac:dyDescent="0.25">
      <c r="A397" s="57"/>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row>
    <row r="398" spans="1:37" ht="15.75" customHeight="1" x14ac:dyDescent="0.25">
      <c r="A398" s="57"/>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row>
    <row r="399" spans="1:37" ht="15.75" customHeight="1" x14ac:dyDescent="0.25">
      <c r="A399" s="57"/>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row>
    <row r="400" spans="1:37" ht="15.75" customHeight="1" x14ac:dyDescent="0.25">
      <c r="A400" s="57"/>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row>
    <row r="401" spans="1:37" ht="15.75" customHeight="1" x14ac:dyDescent="0.25">
      <c r="A401" s="57"/>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row>
    <row r="402" spans="1:37" ht="15.75" customHeight="1" x14ac:dyDescent="0.25">
      <c r="A402" s="57"/>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row>
    <row r="403" spans="1:37" ht="15.75" customHeight="1" x14ac:dyDescent="0.25">
      <c r="A403" s="57"/>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row>
    <row r="404" spans="1:37" ht="15.75" customHeight="1" x14ac:dyDescent="0.25">
      <c r="A404" s="57"/>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row>
    <row r="405" spans="1:37" ht="15.75" customHeight="1" x14ac:dyDescent="0.25">
      <c r="A405" s="57"/>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row>
    <row r="406" spans="1:37" ht="15.75" customHeight="1" x14ac:dyDescent="0.25">
      <c r="A406" s="57"/>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row>
    <row r="407" spans="1:37" ht="15.75" customHeight="1" x14ac:dyDescent="0.25">
      <c r="A407" s="57"/>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row>
    <row r="408" spans="1:37" ht="15.75" customHeight="1" x14ac:dyDescent="0.25">
      <c r="A408" s="57"/>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row>
    <row r="409" spans="1:37" ht="15.75" customHeight="1" x14ac:dyDescent="0.25">
      <c r="A409" s="57"/>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row>
    <row r="410" spans="1:37" ht="15.75" customHeight="1" x14ac:dyDescent="0.25">
      <c r="A410" s="57"/>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row>
    <row r="411" spans="1:37" ht="15.75" customHeight="1" x14ac:dyDescent="0.25">
      <c r="A411" s="57"/>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row>
    <row r="412" spans="1:37" ht="15.75" customHeight="1" x14ac:dyDescent="0.25">
      <c r="A412" s="57"/>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row>
    <row r="413" spans="1:37" ht="15.75" customHeight="1" x14ac:dyDescent="0.25">
      <c r="A413" s="57"/>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row>
    <row r="414" spans="1:37" ht="15.75" customHeight="1" x14ac:dyDescent="0.25">
      <c r="A414" s="57"/>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row>
    <row r="415" spans="1:37" ht="15.75" customHeight="1" x14ac:dyDescent="0.25">
      <c r="A415" s="57"/>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row>
    <row r="416" spans="1:37" ht="15.75" customHeight="1" x14ac:dyDescent="0.25">
      <c r="A416" s="57"/>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row>
    <row r="417" spans="1:37" ht="15.75" customHeight="1" x14ac:dyDescent="0.25">
      <c r="A417" s="57"/>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row>
    <row r="418" spans="1:37" ht="15.75" customHeight="1" x14ac:dyDescent="0.25">
      <c r="A418" s="57"/>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row>
    <row r="419" spans="1:37" ht="15.75" customHeight="1" x14ac:dyDescent="0.25">
      <c r="A419" s="57"/>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row>
    <row r="420" spans="1:37" ht="15.75" customHeight="1" x14ac:dyDescent="0.25">
      <c r="A420" s="57"/>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row>
    <row r="421" spans="1:37" ht="15.75" customHeight="1" x14ac:dyDescent="0.25">
      <c r="A421" s="57"/>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row>
    <row r="422" spans="1:37" ht="15.75" customHeight="1" x14ac:dyDescent="0.25">
      <c r="A422" s="57"/>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row>
    <row r="423" spans="1:37" ht="15.75" customHeight="1" x14ac:dyDescent="0.25">
      <c r="A423" s="57"/>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row>
    <row r="424" spans="1:37" ht="15.75" customHeight="1" x14ac:dyDescent="0.25">
      <c r="A424" s="57"/>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row>
    <row r="425" spans="1:37" ht="15.75" customHeight="1" x14ac:dyDescent="0.25">
      <c r="A425" s="57"/>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row>
    <row r="426" spans="1:37" ht="15.75" customHeight="1" x14ac:dyDescent="0.25">
      <c r="A426" s="57"/>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row>
    <row r="427" spans="1:37" ht="15.75" customHeight="1" x14ac:dyDescent="0.25">
      <c r="A427" s="57"/>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row>
    <row r="428" spans="1:37" ht="15.75" customHeight="1" x14ac:dyDescent="0.25">
      <c r="A428" s="57"/>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row>
    <row r="429" spans="1:37" ht="15.75" customHeight="1" x14ac:dyDescent="0.25">
      <c r="A429" s="57"/>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row>
    <row r="430" spans="1:37" ht="15.75" customHeight="1" x14ac:dyDescent="0.25">
      <c r="A430" s="57"/>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row>
    <row r="431" spans="1:37" ht="15.75" customHeight="1" x14ac:dyDescent="0.25">
      <c r="A431" s="57"/>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row>
    <row r="432" spans="1:37" ht="15.75" customHeight="1" x14ac:dyDescent="0.25">
      <c r="A432" s="57"/>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row>
    <row r="433" spans="1:37" ht="15.75" customHeight="1" x14ac:dyDescent="0.25">
      <c r="A433" s="57"/>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row>
    <row r="434" spans="1:37" ht="15.75" customHeight="1" x14ac:dyDescent="0.25">
      <c r="A434" s="57"/>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row>
    <row r="435" spans="1:37" ht="15.75" customHeight="1" x14ac:dyDescent="0.25">
      <c r="A435" s="57"/>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row>
    <row r="436" spans="1:37" ht="15.75" customHeight="1" x14ac:dyDescent="0.25">
      <c r="A436" s="57"/>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row>
    <row r="437" spans="1:37" ht="15.75" customHeight="1" x14ac:dyDescent="0.25">
      <c r="A437" s="57"/>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row>
    <row r="438" spans="1:37" ht="15.75" customHeight="1" x14ac:dyDescent="0.25">
      <c r="A438" s="57"/>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row>
    <row r="439" spans="1:37" ht="15.75" customHeight="1" x14ac:dyDescent="0.25">
      <c r="A439" s="57"/>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row>
    <row r="440" spans="1:37" ht="15.75" customHeight="1" x14ac:dyDescent="0.25">
      <c r="A440" s="57"/>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row>
    <row r="441" spans="1:37" ht="15.75" customHeight="1" x14ac:dyDescent="0.25">
      <c r="A441" s="57"/>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row>
    <row r="442" spans="1:37" ht="15.75" customHeight="1" x14ac:dyDescent="0.25">
      <c r="A442" s="57"/>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row>
    <row r="443" spans="1:37" ht="15.75" customHeight="1" x14ac:dyDescent="0.25">
      <c r="A443" s="57"/>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row>
    <row r="444" spans="1:37" ht="15.75" customHeight="1" x14ac:dyDescent="0.25">
      <c r="A444" s="57"/>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row>
    <row r="445" spans="1:37" ht="15.75" customHeight="1" x14ac:dyDescent="0.25">
      <c r="A445" s="57"/>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row>
    <row r="446" spans="1:37" ht="15.75" customHeight="1" x14ac:dyDescent="0.25">
      <c r="A446" s="57"/>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row>
    <row r="447" spans="1:37" ht="15.75" customHeight="1" x14ac:dyDescent="0.25">
      <c r="A447" s="57"/>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row>
    <row r="448" spans="1:37" ht="15.75" customHeight="1" x14ac:dyDescent="0.25">
      <c r="A448" s="57"/>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row>
    <row r="449" spans="1:37" ht="15.75" customHeight="1" x14ac:dyDescent="0.25">
      <c r="A449" s="57"/>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row>
    <row r="450" spans="1:37" ht="15.75" customHeight="1" x14ac:dyDescent="0.25">
      <c r="A450" s="57"/>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row>
    <row r="451" spans="1:37" ht="15.75" customHeight="1" x14ac:dyDescent="0.25">
      <c r="A451" s="57"/>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row>
    <row r="452" spans="1:37" ht="15.75" customHeight="1" x14ac:dyDescent="0.25">
      <c r="A452" s="57"/>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row>
    <row r="453" spans="1:37" ht="15.75" customHeight="1" x14ac:dyDescent="0.25">
      <c r="A453" s="57"/>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row>
    <row r="454" spans="1:37" ht="15.75" customHeight="1" x14ac:dyDescent="0.25">
      <c r="A454" s="57"/>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row>
    <row r="455" spans="1:37" ht="15.75" customHeight="1" x14ac:dyDescent="0.25">
      <c r="A455" s="57"/>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row>
    <row r="456" spans="1:37" ht="15.75" customHeight="1" x14ac:dyDescent="0.25">
      <c r="A456" s="57"/>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row>
    <row r="457" spans="1:37" ht="15.75" customHeight="1" x14ac:dyDescent="0.25">
      <c r="A457" s="57"/>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row>
    <row r="458" spans="1:37" ht="15.75" customHeight="1" x14ac:dyDescent="0.25">
      <c r="A458" s="57"/>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row>
    <row r="459" spans="1:37" ht="15.75" customHeight="1" x14ac:dyDescent="0.25">
      <c r="A459" s="57"/>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row>
    <row r="460" spans="1:37" ht="15.75" customHeight="1" x14ac:dyDescent="0.25">
      <c r="A460" s="57"/>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row>
    <row r="461" spans="1:37" ht="15.75" customHeight="1" x14ac:dyDescent="0.25">
      <c r="A461" s="57"/>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row>
    <row r="462" spans="1:37" ht="15.75" customHeight="1" x14ac:dyDescent="0.25">
      <c r="A462" s="57"/>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row>
    <row r="463" spans="1:37" ht="15.75" customHeight="1" x14ac:dyDescent="0.25">
      <c r="A463" s="57"/>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row>
    <row r="464" spans="1:37" ht="15.75" customHeight="1" x14ac:dyDescent="0.25">
      <c r="A464" s="57"/>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row>
    <row r="465" spans="1:37" ht="15.75" customHeight="1" x14ac:dyDescent="0.25">
      <c r="A465" s="57"/>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row>
    <row r="466" spans="1:37" ht="15.75" customHeight="1" x14ac:dyDescent="0.25">
      <c r="A466" s="57"/>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row>
    <row r="467" spans="1:37" ht="15.75" customHeight="1" x14ac:dyDescent="0.25">
      <c r="A467" s="57"/>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row>
    <row r="468" spans="1:37" ht="15.75" customHeight="1" x14ac:dyDescent="0.25">
      <c r="A468" s="57"/>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row>
    <row r="469" spans="1:37" ht="15.75" customHeight="1" x14ac:dyDescent="0.25">
      <c r="A469" s="57"/>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row>
    <row r="470" spans="1:37" ht="15.75" customHeight="1" x14ac:dyDescent="0.25">
      <c r="A470" s="57"/>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row>
    <row r="471" spans="1:37" ht="15.75" customHeight="1" x14ac:dyDescent="0.25">
      <c r="A471" s="57"/>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row>
    <row r="472" spans="1:37" ht="15.75" customHeight="1" x14ac:dyDescent="0.25">
      <c r="A472" s="57"/>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row>
    <row r="473" spans="1:37" ht="15.75" customHeight="1" x14ac:dyDescent="0.25">
      <c r="A473" s="57"/>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row>
    <row r="474" spans="1:37" ht="15.75" customHeight="1" x14ac:dyDescent="0.25">
      <c r="A474" s="57"/>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row>
    <row r="475" spans="1:37" ht="15.75" customHeight="1" x14ac:dyDescent="0.25">
      <c r="A475" s="57"/>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row>
    <row r="476" spans="1:37" ht="15.75" customHeight="1" x14ac:dyDescent="0.25">
      <c r="A476" s="57"/>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row>
    <row r="477" spans="1:37" ht="15.75" customHeight="1" x14ac:dyDescent="0.25">
      <c r="A477" s="57"/>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row>
    <row r="478" spans="1:37" ht="15.75" customHeight="1" x14ac:dyDescent="0.25">
      <c r="A478" s="57"/>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row>
    <row r="479" spans="1:37" ht="15.75" customHeight="1" x14ac:dyDescent="0.25">
      <c r="A479" s="57"/>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row>
    <row r="480" spans="1:37" ht="15.75" customHeight="1" x14ac:dyDescent="0.25">
      <c r="A480" s="57"/>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row>
    <row r="481" spans="1:37" ht="15.75" customHeight="1" x14ac:dyDescent="0.25">
      <c r="A481" s="57"/>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row>
    <row r="482" spans="1:37" ht="15.75" customHeight="1" x14ac:dyDescent="0.25">
      <c r="A482" s="57"/>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row>
    <row r="483" spans="1:37" ht="15.75" customHeight="1" x14ac:dyDescent="0.25">
      <c r="A483" s="57"/>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row>
    <row r="484" spans="1:37" ht="15.75" customHeight="1" x14ac:dyDescent="0.25">
      <c r="A484" s="57"/>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row>
    <row r="485" spans="1:37" ht="15.75" customHeight="1" x14ac:dyDescent="0.25">
      <c r="A485" s="57"/>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row>
    <row r="486" spans="1:37" ht="15.75" customHeight="1" x14ac:dyDescent="0.25">
      <c r="A486" s="57"/>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row>
    <row r="487" spans="1:37" ht="15.75" customHeight="1" x14ac:dyDescent="0.25">
      <c r="A487" s="57"/>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row>
    <row r="488" spans="1:37" ht="15.75" customHeight="1" x14ac:dyDescent="0.25">
      <c r="A488" s="57"/>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row>
    <row r="489" spans="1:37" ht="15.75" customHeight="1" x14ac:dyDescent="0.25">
      <c r="A489" s="57"/>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row>
    <row r="490" spans="1:37" ht="15.75" customHeight="1" x14ac:dyDescent="0.25">
      <c r="A490" s="57"/>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row>
    <row r="491" spans="1:37" ht="15.75" customHeight="1" x14ac:dyDescent="0.25">
      <c r="A491" s="57"/>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row>
    <row r="492" spans="1:37" ht="15.75" customHeight="1" x14ac:dyDescent="0.25">
      <c r="A492" s="57"/>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row>
    <row r="493" spans="1:37" ht="15.75" customHeight="1" x14ac:dyDescent="0.25">
      <c r="A493" s="57"/>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row>
    <row r="494" spans="1:37" ht="15.75" customHeight="1" x14ac:dyDescent="0.25">
      <c r="A494" s="57"/>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row>
    <row r="495" spans="1:37" ht="15.75" customHeight="1" x14ac:dyDescent="0.25">
      <c r="A495" s="57"/>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row>
    <row r="496" spans="1:37" ht="15.75" customHeight="1" x14ac:dyDescent="0.25">
      <c r="A496" s="57"/>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row>
    <row r="497" spans="1:37" ht="15.75" customHeight="1" x14ac:dyDescent="0.25">
      <c r="A497" s="57"/>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row>
    <row r="498" spans="1:37" ht="15.75" customHeight="1" x14ac:dyDescent="0.25">
      <c r="A498" s="57"/>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row>
    <row r="499" spans="1:37" ht="15.75" customHeight="1" x14ac:dyDescent="0.25">
      <c r="A499" s="57"/>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row>
    <row r="500" spans="1:37" ht="15.75" customHeight="1" x14ac:dyDescent="0.25">
      <c r="A500" s="57"/>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row>
    <row r="501" spans="1:37" ht="15.75" customHeight="1" x14ac:dyDescent="0.25">
      <c r="A501" s="57"/>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row>
    <row r="502" spans="1:37" ht="15.75" customHeight="1" x14ac:dyDescent="0.25">
      <c r="A502" s="57"/>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row>
    <row r="503" spans="1:37" ht="15.75" customHeight="1" x14ac:dyDescent="0.25">
      <c r="A503" s="57"/>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row>
    <row r="504" spans="1:37" ht="15.75" customHeight="1" x14ac:dyDescent="0.25">
      <c r="A504" s="57"/>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row>
    <row r="505" spans="1:37" ht="15.75" customHeight="1" x14ac:dyDescent="0.25">
      <c r="A505" s="57"/>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row>
    <row r="506" spans="1:37" ht="15.75" customHeight="1" x14ac:dyDescent="0.25">
      <c r="A506" s="57"/>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row>
    <row r="507" spans="1:37" ht="15.75" customHeight="1" x14ac:dyDescent="0.25">
      <c r="A507" s="57"/>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row>
    <row r="508" spans="1:37" ht="15.75" customHeight="1" x14ac:dyDescent="0.25">
      <c r="A508" s="57"/>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row>
    <row r="509" spans="1:37" ht="15.75" customHeight="1" x14ac:dyDescent="0.25">
      <c r="A509" s="57"/>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row>
    <row r="510" spans="1:37" ht="15.75" customHeight="1" x14ac:dyDescent="0.25">
      <c r="A510" s="57"/>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row>
    <row r="511" spans="1:37" ht="15.75" customHeight="1" x14ac:dyDescent="0.25">
      <c r="A511" s="57"/>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row>
    <row r="512" spans="1:37" ht="15.75" customHeight="1" x14ac:dyDescent="0.25">
      <c r="A512" s="57"/>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row>
    <row r="513" spans="1:37" ht="15.75" customHeight="1" x14ac:dyDescent="0.25">
      <c r="A513" s="57"/>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row>
    <row r="514" spans="1:37" ht="15.75" customHeight="1" x14ac:dyDescent="0.25">
      <c r="A514" s="57"/>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row>
    <row r="515" spans="1:37" ht="15.75" customHeight="1" x14ac:dyDescent="0.25">
      <c r="A515" s="57"/>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row>
    <row r="516" spans="1:37" ht="15.75" customHeight="1" x14ac:dyDescent="0.25">
      <c r="A516" s="57"/>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row>
    <row r="517" spans="1:37" ht="15.75" customHeight="1" x14ac:dyDescent="0.25">
      <c r="A517" s="57"/>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row>
    <row r="518" spans="1:37" ht="15.75" customHeight="1" x14ac:dyDescent="0.25">
      <c r="A518" s="57"/>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row>
    <row r="519" spans="1:37" ht="15.75" customHeight="1" x14ac:dyDescent="0.25">
      <c r="A519" s="57"/>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row>
    <row r="520" spans="1:37" ht="15.75" customHeight="1" x14ac:dyDescent="0.25">
      <c r="A520" s="57"/>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row>
    <row r="521" spans="1:37" ht="15.75" customHeight="1" x14ac:dyDescent="0.25">
      <c r="A521" s="57"/>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row>
    <row r="522" spans="1:37" ht="15.75" customHeight="1" x14ac:dyDescent="0.25">
      <c r="A522" s="57"/>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row>
    <row r="523" spans="1:37" ht="15.75" customHeight="1" x14ac:dyDescent="0.25">
      <c r="A523" s="57"/>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row>
    <row r="524" spans="1:37" ht="15.75" customHeight="1" x14ac:dyDescent="0.25">
      <c r="A524" s="57"/>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row>
    <row r="525" spans="1:37" ht="15.75" customHeight="1" x14ac:dyDescent="0.25">
      <c r="A525" s="57"/>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row>
    <row r="526" spans="1:37" ht="15.75" customHeight="1" x14ac:dyDescent="0.25">
      <c r="A526" s="57"/>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row>
    <row r="527" spans="1:37" ht="15.75" customHeight="1" x14ac:dyDescent="0.25">
      <c r="A527" s="57"/>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row>
    <row r="528" spans="1:37" ht="15.75" customHeight="1" x14ac:dyDescent="0.25">
      <c r="A528" s="57"/>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row>
    <row r="529" spans="1:37" ht="15.75" customHeight="1" x14ac:dyDescent="0.25">
      <c r="A529" s="57"/>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row>
    <row r="530" spans="1:37" ht="15.75" customHeight="1" x14ac:dyDescent="0.25">
      <c r="A530" s="57"/>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row>
    <row r="531" spans="1:37" ht="15.75" customHeight="1" x14ac:dyDescent="0.25">
      <c r="A531" s="57"/>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row>
    <row r="532" spans="1:37" ht="15.75" customHeight="1" x14ac:dyDescent="0.25">
      <c r="A532" s="57"/>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row>
    <row r="533" spans="1:37" ht="15.75" customHeight="1" x14ac:dyDescent="0.25">
      <c r="A533" s="57"/>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row>
    <row r="534" spans="1:37" ht="15.75" customHeight="1" x14ac:dyDescent="0.25">
      <c r="A534" s="57"/>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row>
    <row r="535" spans="1:37" ht="15.75" customHeight="1" x14ac:dyDescent="0.25">
      <c r="A535" s="57"/>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row>
    <row r="536" spans="1:37" ht="15.75" customHeight="1" x14ac:dyDescent="0.25">
      <c r="A536" s="57"/>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row>
    <row r="537" spans="1:37" ht="15.75" customHeight="1" x14ac:dyDescent="0.25">
      <c r="A537" s="57"/>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row>
    <row r="538" spans="1:37" ht="15.75" customHeight="1" x14ac:dyDescent="0.25">
      <c r="A538" s="57"/>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row>
    <row r="539" spans="1:37" ht="15.75" customHeight="1" x14ac:dyDescent="0.25">
      <c r="A539" s="57"/>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row>
    <row r="540" spans="1:37" ht="15.75" customHeight="1" x14ac:dyDescent="0.25">
      <c r="A540" s="57"/>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row>
    <row r="541" spans="1:37" ht="15.75" customHeight="1" x14ac:dyDescent="0.25">
      <c r="A541" s="57"/>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row>
    <row r="542" spans="1:37" ht="15.75" customHeight="1" x14ac:dyDescent="0.25">
      <c r="A542" s="57"/>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row>
    <row r="543" spans="1:37" ht="15.75" customHeight="1" x14ac:dyDescent="0.25">
      <c r="A543" s="57"/>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row>
    <row r="544" spans="1:37" ht="15.75" customHeight="1" x14ac:dyDescent="0.25">
      <c r="A544" s="57"/>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row>
    <row r="545" spans="1:37" ht="15.75" customHeight="1" x14ac:dyDescent="0.25">
      <c r="A545" s="57"/>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row>
    <row r="546" spans="1:37" ht="15.75" customHeight="1" x14ac:dyDescent="0.25">
      <c r="A546" s="57"/>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row>
    <row r="547" spans="1:37" ht="15.75" customHeight="1" x14ac:dyDescent="0.25">
      <c r="A547" s="57"/>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row>
    <row r="548" spans="1:37" ht="15.75" customHeight="1" x14ac:dyDescent="0.25">
      <c r="A548" s="57"/>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row>
    <row r="549" spans="1:37" ht="15.75" customHeight="1" x14ac:dyDescent="0.25">
      <c r="A549" s="57"/>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row>
    <row r="550" spans="1:37" ht="15.75" customHeight="1" x14ac:dyDescent="0.25">
      <c r="A550" s="57"/>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row>
    <row r="551" spans="1:37" ht="15.75" customHeight="1" x14ac:dyDescent="0.25">
      <c r="A551" s="57"/>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row>
    <row r="552" spans="1:37" ht="15.75" customHeight="1" x14ac:dyDescent="0.25">
      <c r="A552" s="57"/>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row>
    <row r="553" spans="1:37" ht="15.75" customHeight="1" x14ac:dyDescent="0.25">
      <c r="A553" s="57"/>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row>
    <row r="554" spans="1:37" ht="15.75" customHeight="1" x14ac:dyDescent="0.25">
      <c r="A554" s="57"/>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row>
    <row r="555" spans="1:37" ht="15.75" customHeight="1" x14ac:dyDescent="0.25">
      <c r="A555" s="57"/>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row>
    <row r="556" spans="1:37" ht="15.75" customHeight="1" x14ac:dyDescent="0.25">
      <c r="A556" s="57"/>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row>
    <row r="557" spans="1:37" ht="15.75" customHeight="1" x14ac:dyDescent="0.25">
      <c r="A557" s="57"/>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row>
    <row r="558" spans="1:37" ht="15.75" customHeight="1" x14ac:dyDescent="0.25">
      <c r="A558" s="57"/>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row>
    <row r="559" spans="1:37" ht="15.75" customHeight="1" x14ac:dyDescent="0.25">
      <c r="A559" s="57"/>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row>
    <row r="560" spans="1:37" ht="15.75" customHeight="1" x14ac:dyDescent="0.25">
      <c r="A560" s="57"/>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row>
    <row r="561" spans="1:37" ht="15.75" customHeight="1" x14ac:dyDescent="0.25">
      <c r="A561" s="57"/>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row>
    <row r="562" spans="1:37" ht="15.75" customHeight="1" x14ac:dyDescent="0.25">
      <c r="A562" s="57"/>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row>
    <row r="563" spans="1:37" ht="15.75" customHeight="1" x14ac:dyDescent="0.25">
      <c r="A563" s="57"/>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row>
    <row r="564" spans="1:37" ht="15.75" customHeight="1" x14ac:dyDescent="0.25">
      <c r="A564" s="57"/>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row>
    <row r="565" spans="1:37" ht="15.75" customHeight="1" x14ac:dyDescent="0.25">
      <c r="A565" s="57"/>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row>
    <row r="566" spans="1:37" ht="15.75" customHeight="1" x14ac:dyDescent="0.25">
      <c r="A566" s="57"/>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row>
    <row r="567" spans="1:37" ht="15.75" customHeight="1" x14ac:dyDescent="0.25">
      <c r="A567" s="57"/>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row>
    <row r="568" spans="1:37" ht="15.75" customHeight="1" x14ac:dyDescent="0.25">
      <c r="A568" s="57"/>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row>
    <row r="569" spans="1:37" ht="15.75" customHeight="1" x14ac:dyDescent="0.25">
      <c r="A569" s="57"/>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row>
    <row r="570" spans="1:37" ht="15.75" customHeight="1" x14ac:dyDescent="0.25">
      <c r="A570" s="57"/>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row>
    <row r="571" spans="1:37" ht="15.75" customHeight="1" x14ac:dyDescent="0.25">
      <c r="A571" s="57"/>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row>
    <row r="572" spans="1:37" ht="15.75" customHeight="1" x14ac:dyDescent="0.25">
      <c r="A572" s="57"/>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row>
    <row r="573" spans="1:37" ht="15.75" customHeight="1" x14ac:dyDescent="0.25">
      <c r="A573" s="57"/>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row>
    <row r="574" spans="1:37" ht="15.75" customHeight="1" x14ac:dyDescent="0.25">
      <c r="A574" s="57"/>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row>
    <row r="575" spans="1:37" ht="15.75" customHeight="1" x14ac:dyDescent="0.25">
      <c r="A575" s="57"/>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row>
    <row r="576" spans="1:37" ht="15.75" customHeight="1" x14ac:dyDescent="0.25">
      <c r="A576" s="57"/>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row>
    <row r="577" spans="1:37" ht="15.75" customHeight="1" x14ac:dyDescent="0.25">
      <c r="A577" s="57"/>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row>
    <row r="578" spans="1:37" ht="15.75" customHeight="1" x14ac:dyDescent="0.25">
      <c r="A578" s="57"/>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row>
    <row r="579" spans="1:37" ht="15.75" customHeight="1" x14ac:dyDescent="0.25">
      <c r="A579" s="57"/>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row>
    <row r="580" spans="1:37" ht="15.75" customHeight="1" x14ac:dyDescent="0.25">
      <c r="A580" s="57"/>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row>
    <row r="581" spans="1:37" ht="15.75" customHeight="1" x14ac:dyDescent="0.25">
      <c r="A581" s="57"/>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row>
    <row r="582" spans="1:37" ht="15.75" customHeight="1" x14ac:dyDescent="0.25">
      <c r="A582" s="57"/>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row>
    <row r="583" spans="1:37" ht="15.75" customHeight="1" x14ac:dyDescent="0.25">
      <c r="A583" s="57"/>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row>
    <row r="584" spans="1:37" ht="15.75" customHeight="1" x14ac:dyDescent="0.25">
      <c r="A584" s="57"/>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row>
    <row r="585" spans="1:37" ht="15.75" customHeight="1" x14ac:dyDescent="0.25">
      <c r="A585" s="57"/>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row>
    <row r="586" spans="1:37" ht="15.75" customHeight="1" x14ac:dyDescent="0.25">
      <c r="A586" s="57"/>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row>
    <row r="587" spans="1:37" ht="15.75" customHeight="1" x14ac:dyDescent="0.25">
      <c r="A587" s="57"/>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row>
    <row r="588" spans="1:37" ht="15.75" customHeight="1" x14ac:dyDescent="0.25">
      <c r="A588" s="57"/>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row>
    <row r="589" spans="1:37" ht="15.75" customHeight="1" x14ac:dyDescent="0.25">
      <c r="A589" s="57"/>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row>
    <row r="590" spans="1:37" ht="15.75" customHeight="1" x14ac:dyDescent="0.25">
      <c r="A590" s="57"/>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row>
    <row r="591" spans="1:37" ht="15.75" customHeight="1" x14ac:dyDescent="0.25">
      <c r="A591" s="57"/>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row>
    <row r="592" spans="1:37" ht="15.75" customHeight="1" x14ac:dyDescent="0.25">
      <c r="A592" s="57"/>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row>
    <row r="593" spans="1:37" ht="15.75" customHeight="1" x14ac:dyDescent="0.25">
      <c r="A593" s="57"/>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row>
    <row r="594" spans="1:37" ht="15.75" customHeight="1" x14ac:dyDescent="0.25">
      <c r="A594" s="57"/>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row>
    <row r="595" spans="1:37" ht="15.75" customHeight="1" x14ac:dyDescent="0.25">
      <c r="A595" s="57"/>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row>
    <row r="596" spans="1:37" ht="15.75" customHeight="1" x14ac:dyDescent="0.25">
      <c r="A596" s="57"/>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row>
    <row r="597" spans="1:37" ht="15.75" customHeight="1" x14ac:dyDescent="0.25">
      <c r="A597" s="57"/>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row>
    <row r="598" spans="1:37" ht="15.75" customHeight="1" x14ac:dyDescent="0.25">
      <c r="A598" s="57"/>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row>
    <row r="599" spans="1:37" ht="15.75" customHeight="1" x14ac:dyDescent="0.25">
      <c r="A599" s="57"/>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row>
    <row r="600" spans="1:37" ht="15.75" customHeight="1" x14ac:dyDescent="0.25">
      <c r="A600" s="57"/>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row>
    <row r="601" spans="1:37" ht="15.75" customHeight="1" x14ac:dyDescent="0.25">
      <c r="A601" s="57"/>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row>
    <row r="602" spans="1:37" ht="15.75" customHeight="1" x14ac:dyDescent="0.25">
      <c r="A602" s="57"/>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row>
    <row r="603" spans="1:37" ht="15.75" customHeight="1" x14ac:dyDescent="0.25">
      <c r="A603" s="57"/>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row>
    <row r="604" spans="1:37" ht="15.75" customHeight="1" x14ac:dyDescent="0.25">
      <c r="A604" s="57"/>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row>
    <row r="605" spans="1:37" ht="15.75" customHeight="1" x14ac:dyDescent="0.25">
      <c r="A605" s="57"/>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row>
    <row r="606" spans="1:37" ht="15.75" customHeight="1" x14ac:dyDescent="0.25">
      <c r="A606" s="57"/>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row>
    <row r="607" spans="1:37" ht="15.75" customHeight="1" x14ac:dyDescent="0.25">
      <c r="A607" s="57"/>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row>
    <row r="608" spans="1:37" ht="15.75" customHeight="1" x14ac:dyDescent="0.25">
      <c r="A608" s="57"/>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row>
    <row r="609" spans="1:37" ht="15.75" customHeight="1" x14ac:dyDescent="0.25">
      <c r="A609" s="57"/>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row>
    <row r="610" spans="1:37" ht="15.75" customHeight="1" x14ac:dyDescent="0.25">
      <c r="A610" s="57"/>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row>
    <row r="611" spans="1:37" ht="15.75" customHeight="1" x14ac:dyDescent="0.25">
      <c r="A611" s="57"/>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row>
    <row r="612" spans="1:37" ht="15.75" customHeight="1" x14ac:dyDescent="0.25">
      <c r="A612" s="57"/>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row>
    <row r="613" spans="1:37" ht="15.75" customHeight="1" x14ac:dyDescent="0.25">
      <c r="A613" s="57"/>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row>
    <row r="614" spans="1:37" ht="15.75" customHeight="1" x14ac:dyDescent="0.25">
      <c r="A614" s="57"/>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row>
    <row r="615" spans="1:37" ht="15.75" customHeight="1" x14ac:dyDescent="0.25">
      <c r="A615" s="57"/>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row>
    <row r="616" spans="1:37" ht="15.75" customHeight="1" x14ac:dyDescent="0.25">
      <c r="A616" s="57"/>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row>
    <row r="617" spans="1:37" ht="15.75" customHeight="1" x14ac:dyDescent="0.25">
      <c r="A617" s="57"/>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row>
    <row r="618" spans="1:37" ht="15.75" customHeight="1" x14ac:dyDescent="0.25">
      <c r="A618" s="57"/>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row>
    <row r="619" spans="1:37" ht="15.75" customHeight="1" x14ac:dyDescent="0.25">
      <c r="A619" s="57"/>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row>
    <row r="620" spans="1:37" ht="15.75" customHeight="1" x14ac:dyDescent="0.25">
      <c r="A620" s="57"/>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row>
    <row r="621" spans="1:37" ht="15.75" customHeight="1" x14ac:dyDescent="0.25">
      <c r="A621" s="57"/>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row>
    <row r="622" spans="1:37" ht="15.75" customHeight="1" x14ac:dyDescent="0.25">
      <c r="A622" s="57"/>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row>
    <row r="623" spans="1:37" ht="15.75" customHeight="1" x14ac:dyDescent="0.25">
      <c r="A623" s="57"/>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row>
    <row r="624" spans="1:37" ht="15.75" customHeight="1" x14ac:dyDescent="0.25">
      <c r="A624" s="57"/>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row>
    <row r="625" spans="1:37" ht="15.75" customHeight="1" x14ac:dyDescent="0.25">
      <c r="A625" s="57"/>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row>
    <row r="626" spans="1:37" ht="15.75" customHeight="1" x14ac:dyDescent="0.25">
      <c r="A626" s="57"/>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row>
    <row r="627" spans="1:37" ht="15.75" customHeight="1" x14ac:dyDescent="0.25">
      <c r="A627" s="57"/>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row>
    <row r="628" spans="1:37" ht="15.75" customHeight="1" x14ac:dyDescent="0.25">
      <c r="A628" s="57"/>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row>
    <row r="629" spans="1:37" ht="15.75" customHeight="1" x14ac:dyDescent="0.25">
      <c r="A629" s="57"/>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row>
    <row r="630" spans="1:37" ht="15.75" customHeight="1" x14ac:dyDescent="0.25">
      <c r="A630" s="57"/>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row>
    <row r="631" spans="1:37" ht="15.75" customHeight="1" x14ac:dyDescent="0.25">
      <c r="A631" s="57"/>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row>
    <row r="632" spans="1:37" ht="15.75" customHeight="1" x14ac:dyDescent="0.25">
      <c r="A632" s="57"/>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row>
    <row r="633" spans="1:37" ht="15.75" customHeight="1" x14ac:dyDescent="0.25">
      <c r="A633" s="57"/>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row>
    <row r="634" spans="1:37" ht="15.75" customHeight="1" x14ac:dyDescent="0.25">
      <c r="A634" s="57"/>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row>
    <row r="635" spans="1:37" ht="15.75" customHeight="1" x14ac:dyDescent="0.25">
      <c r="A635" s="57"/>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row>
    <row r="636" spans="1:37" ht="15.75" customHeight="1" x14ac:dyDescent="0.25">
      <c r="A636" s="57"/>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row>
    <row r="637" spans="1:37" ht="15.75" customHeight="1" x14ac:dyDescent="0.25">
      <c r="A637" s="57"/>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row>
    <row r="638" spans="1:37" ht="15.75" customHeight="1" x14ac:dyDescent="0.25">
      <c r="A638" s="57"/>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row>
    <row r="639" spans="1:37" ht="15.75" customHeight="1" x14ac:dyDescent="0.25">
      <c r="A639" s="57"/>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row>
    <row r="640" spans="1:37" ht="15.75" customHeight="1" x14ac:dyDescent="0.25">
      <c r="A640" s="57"/>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row>
    <row r="641" spans="1:37" ht="15.75" customHeight="1" x14ac:dyDescent="0.25">
      <c r="A641" s="57"/>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row>
    <row r="642" spans="1:37" ht="15.75" customHeight="1" x14ac:dyDescent="0.25">
      <c r="A642" s="57"/>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row>
    <row r="643" spans="1:37" ht="15.75" customHeight="1" x14ac:dyDescent="0.25">
      <c r="A643" s="57"/>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row>
    <row r="644" spans="1:37" ht="15.75" customHeight="1" x14ac:dyDescent="0.25">
      <c r="A644" s="57"/>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row>
    <row r="645" spans="1:37" ht="15.75" customHeight="1" x14ac:dyDescent="0.25">
      <c r="A645" s="57"/>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row>
    <row r="646" spans="1:37" ht="15.75" customHeight="1" x14ac:dyDescent="0.25">
      <c r="A646" s="57"/>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row>
    <row r="647" spans="1:37" ht="15.75" customHeight="1" x14ac:dyDescent="0.25">
      <c r="A647" s="57"/>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row>
    <row r="648" spans="1:37" ht="15.75" customHeight="1" x14ac:dyDescent="0.25">
      <c r="A648" s="57"/>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row>
    <row r="649" spans="1:37" ht="15.75" customHeight="1" x14ac:dyDescent="0.25">
      <c r="A649" s="57"/>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row>
    <row r="650" spans="1:37" ht="15.75" customHeight="1" x14ac:dyDescent="0.25">
      <c r="A650" s="57"/>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row>
    <row r="651" spans="1:37" ht="15.75" customHeight="1" x14ac:dyDescent="0.25">
      <c r="A651" s="57"/>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row>
    <row r="652" spans="1:37" ht="15.75" customHeight="1" x14ac:dyDescent="0.25">
      <c r="A652" s="57"/>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row>
    <row r="653" spans="1:37" ht="15.75" customHeight="1" x14ac:dyDescent="0.25">
      <c r="A653" s="57"/>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row>
    <row r="654" spans="1:37" ht="15.75" customHeight="1" x14ac:dyDescent="0.25">
      <c r="A654" s="57"/>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row>
    <row r="655" spans="1:37" ht="15.75" customHeight="1" x14ac:dyDescent="0.25">
      <c r="A655" s="57"/>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row>
    <row r="656" spans="1:37" ht="15.75" customHeight="1" x14ac:dyDescent="0.25">
      <c r="A656" s="57"/>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row>
    <row r="657" spans="1:37" ht="15.75" customHeight="1" x14ac:dyDescent="0.25">
      <c r="A657" s="57"/>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row>
    <row r="658" spans="1:37" ht="15.75" customHeight="1" x14ac:dyDescent="0.25">
      <c r="A658" s="57"/>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row>
    <row r="659" spans="1:37" ht="15.75" customHeight="1" x14ac:dyDescent="0.25">
      <c r="A659" s="57"/>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5.75" customHeight="1" x14ac:dyDescent="0.25">
      <c r="A660" s="57"/>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row>
    <row r="661" spans="1:37" ht="15.75" customHeight="1" x14ac:dyDescent="0.25">
      <c r="A661" s="57"/>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row>
    <row r="662" spans="1:37" ht="15.75" customHeight="1" x14ac:dyDescent="0.25">
      <c r="A662" s="57"/>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row>
    <row r="663" spans="1:37" ht="15.75" customHeight="1" x14ac:dyDescent="0.25">
      <c r="A663" s="57"/>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row>
    <row r="664" spans="1:37" ht="15.75" customHeight="1" x14ac:dyDescent="0.25">
      <c r="A664" s="57"/>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row>
    <row r="665" spans="1:37" ht="15.75" customHeight="1" x14ac:dyDescent="0.25">
      <c r="A665" s="57"/>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row>
    <row r="666" spans="1:37" ht="15.75" customHeight="1" x14ac:dyDescent="0.25">
      <c r="A666" s="57"/>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row>
    <row r="667" spans="1:37" ht="15.75" customHeight="1" x14ac:dyDescent="0.25">
      <c r="A667" s="57"/>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row>
    <row r="668" spans="1:37" ht="15.75" customHeight="1" x14ac:dyDescent="0.25">
      <c r="A668" s="57"/>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row>
    <row r="669" spans="1:37" ht="15.75" customHeight="1" x14ac:dyDescent="0.25">
      <c r="A669" s="57"/>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row>
    <row r="670" spans="1:37" ht="15.75" customHeight="1" x14ac:dyDescent="0.25">
      <c r="A670" s="57"/>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row>
    <row r="671" spans="1:37" ht="15.75" customHeight="1" x14ac:dyDescent="0.25">
      <c r="A671" s="57"/>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row>
    <row r="672" spans="1:37" ht="15.75" customHeight="1" x14ac:dyDescent="0.25">
      <c r="A672" s="57"/>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row>
    <row r="673" spans="1:37" ht="15.75" customHeight="1" x14ac:dyDescent="0.25">
      <c r="A673" s="57"/>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row>
    <row r="674" spans="1:37" ht="15.75" customHeight="1" x14ac:dyDescent="0.25">
      <c r="A674" s="57"/>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row>
    <row r="675" spans="1:37" ht="15.75" customHeight="1" x14ac:dyDescent="0.25">
      <c r="A675" s="57"/>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row>
    <row r="676" spans="1:37" ht="15.75" customHeight="1" x14ac:dyDescent="0.25">
      <c r="A676" s="57"/>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row>
    <row r="677" spans="1:37" ht="15.75" customHeight="1" x14ac:dyDescent="0.25">
      <c r="A677" s="57"/>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row>
    <row r="678" spans="1:37" ht="15.75" customHeight="1" x14ac:dyDescent="0.25">
      <c r="A678" s="57"/>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row>
    <row r="679" spans="1:37" ht="15.75" customHeight="1" x14ac:dyDescent="0.25">
      <c r="A679" s="57"/>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row>
    <row r="680" spans="1:37" ht="15.75" customHeight="1" x14ac:dyDescent="0.25">
      <c r="A680" s="57"/>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row>
    <row r="681" spans="1:37" ht="15.75" customHeight="1" x14ac:dyDescent="0.25">
      <c r="A681" s="57"/>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row>
    <row r="682" spans="1:37" ht="15.75" customHeight="1" x14ac:dyDescent="0.25">
      <c r="A682" s="57"/>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row>
    <row r="683" spans="1:37" ht="15.75" customHeight="1" x14ac:dyDescent="0.25">
      <c r="A683" s="57"/>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row>
    <row r="684" spans="1:37" ht="15.75" customHeight="1" x14ac:dyDescent="0.25">
      <c r="A684" s="57"/>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row>
    <row r="685" spans="1:37" ht="15.75" customHeight="1" x14ac:dyDescent="0.25">
      <c r="A685" s="57"/>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row>
    <row r="686" spans="1:37" ht="15.75" customHeight="1" x14ac:dyDescent="0.25">
      <c r="A686" s="57"/>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row>
    <row r="687" spans="1:37" ht="15.75" customHeight="1" x14ac:dyDescent="0.25">
      <c r="A687" s="57"/>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row>
    <row r="688" spans="1:37" ht="15.75" customHeight="1" x14ac:dyDescent="0.25">
      <c r="A688" s="57"/>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row>
    <row r="689" spans="1:37" ht="15.75" customHeight="1" x14ac:dyDescent="0.25">
      <c r="A689" s="57"/>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row>
    <row r="690" spans="1:37" ht="15.75" customHeight="1" x14ac:dyDescent="0.25">
      <c r="A690" s="57"/>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row>
    <row r="691" spans="1:37" ht="15.75" customHeight="1" x14ac:dyDescent="0.25">
      <c r="A691" s="57"/>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row>
    <row r="692" spans="1:37" ht="15.75" customHeight="1" x14ac:dyDescent="0.25">
      <c r="A692" s="57"/>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row>
    <row r="693" spans="1:37" ht="15.75" customHeight="1" x14ac:dyDescent="0.25">
      <c r="A693" s="57"/>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row>
    <row r="694" spans="1:37" ht="15.75" customHeight="1" x14ac:dyDescent="0.25">
      <c r="A694" s="57"/>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row>
    <row r="695" spans="1:37" ht="15.75" customHeight="1" x14ac:dyDescent="0.25">
      <c r="A695" s="57"/>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row>
    <row r="696" spans="1:37" ht="15.75" customHeight="1" x14ac:dyDescent="0.25">
      <c r="A696" s="57"/>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row>
    <row r="697" spans="1:37" ht="15.75" customHeight="1" x14ac:dyDescent="0.25">
      <c r="A697" s="57"/>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row>
    <row r="698" spans="1:37" ht="15.75" customHeight="1" x14ac:dyDescent="0.25">
      <c r="A698" s="57"/>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row>
    <row r="699" spans="1:37" ht="15.75" customHeight="1" x14ac:dyDescent="0.25">
      <c r="A699" s="57"/>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row>
    <row r="700" spans="1:37" ht="15.75" customHeight="1" x14ac:dyDescent="0.25">
      <c r="A700" s="57"/>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row>
    <row r="701" spans="1:37" ht="15.75" customHeight="1" x14ac:dyDescent="0.25">
      <c r="A701" s="57"/>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row>
    <row r="702" spans="1:37" ht="15.75" customHeight="1" x14ac:dyDescent="0.25">
      <c r="A702" s="57"/>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row>
    <row r="703" spans="1:37" ht="15.75" customHeight="1" x14ac:dyDescent="0.25">
      <c r="A703" s="57"/>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row>
    <row r="704" spans="1:37" ht="15.75" customHeight="1" x14ac:dyDescent="0.25">
      <c r="A704" s="57"/>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row>
    <row r="705" spans="1:37" ht="15.75" customHeight="1" x14ac:dyDescent="0.25">
      <c r="A705" s="57"/>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row>
    <row r="706" spans="1:37" ht="15.75" customHeight="1" x14ac:dyDescent="0.25">
      <c r="A706" s="57"/>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row>
    <row r="707" spans="1:37" ht="15.75" customHeight="1" x14ac:dyDescent="0.25">
      <c r="A707" s="57"/>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row>
    <row r="708" spans="1:37" ht="15.75" customHeight="1" x14ac:dyDescent="0.25">
      <c r="A708" s="57"/>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row>
    <row r="709" spans="1:37" ht="15.75" customHeight="1" x14ac:dyDescent="0.25">
      <c r="A709" s="57"/>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row>
    <row r="710" spans="1:37" ht="15.75" customHeight="1" x14ac:dyDescent="0.25">
      <c r="A710" s="57"/>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row>
    <row r="711" spans="1:37" ht="15.75" customHeight="1" x14ac:dyDescent="0.25">
      <c r="A711" s="57"/>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row>
    <row r="712" spans="1:37" ht="15.75" customHeight="1" x14ac:dyDescent="0.25">
      <c r="A712" s="57"/>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row>
    <row r="713" spans="1:37" ht="15.75" customHeight="1" x14ac:dyDescent="0.25">
      <c r="A713" s="57"/>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row>
    <row r="714" spans="1:37" ht="15.75" customHeight="1" x14ac:dyDescent="0.25">
      <c r="A714" s="57"/>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row>
    <row r="715" spans="1:37" ht="15.75" customHeight="1" x14ac:dyDescent="0.25">
      <c r="A715" s="57"/>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row>
    <row r="716" spans="1:37" ht="15.75" customHeight="1" x14ac:dyDescent="0.25">
      <c r="A716" s="57"/>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row>
    <row r="717" spans="1:37" ht="15.75" customHeight="1" x14ac:dyDescent="0.25">
      <c r="A717" s="57"/>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row>
    <row r="718" spans="1:37" ht="15.75" customHeight="1" x14ac:dyDescent="0.25">
      <c r="A718" s="57"/>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row>
    <row r="719" spans="1:37" ht="15.75" customHeight="1" x14ac:dyDescent="0.25">
      <c r="A719" s="57"/>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row>
    <row r="720" spans="1:37" ht="15.75" customHeight="1" x14ac:dyDescent="0.25">
      <c r="A720" s="57"/>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row>
    <row r="721" spans="1:37" ht="15.75" customHeight="1" x14ac:dyDescent="0.25">
      <c r="A721" s="57"/>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row>
    <row r="722" spans="1:37" ht="15.75" customHeight="1" x14ac:dyDescent="0.25">
      <c r="A722" s="57"/>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row>
    <row r="723" spans="1:37" ht="15.75" customHeight="1" x14ac:dyDescent="0.25">
      <c r="A723" s="57"/>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row>
    <row r="724" spans="1:37" ht="15.75" customHeight="1" x14ac:dyDescent="0.25">
      <c r="A724" s="57"/>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row>
    <row r="725" spans="1:37" ht="15.75" customHeight="1" x14ac:dyDescent="0.25">
      <c r="A725" s="57"/>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row>
    <row r="726" spans="1:37" ht="15.75" customHeight="1" x14ac:dyDescent="0.25">
      <c r="A726" s="57"/>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row>
    <row r="727" spans="1:37" ht="15.75" customHeight="1" x14ac:dyDescent="0.25">
      <c r="A727" s="57"/>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row>
    <row r="728" spans="1:37" ht="15.75" customHeight="1" x14ac:dyDescent="0.25">
      <c r="A728" s="57"/>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row>
    <row r="729" spans="1:37" ht="15.75" customHeight="1" x14ac:dyDescent="0.25">
      <c r="A729" s="57"/>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row>
    <row r="730" spans="1:37" ht="15.75" customHeight="1" x14ac:dyDescent="0.25">
      <c r="A730" s="57"/>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row>
    <row r="731" spans="1:37" ht="15.75" customHeight="1" x14ac:dyDescent="0.25">
      <c r="A731" s="57"/>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row>
    <row r="732" spans="1:37" ht="15.75" customHeight="1" x14ac:dyDescent="0.25">
      <c r="A732" s="57"/>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row>
    <row r="733" spans="1:37" ht="15.75" customHeight="1" x14ac:dyDescent="0.25">
      <c r="A733" s="57"/>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row>
    <row r="734" spans="1:37" ht="15.75" customHeight="1" x14ac:dyDescent="0.25">
      <c r="A734" s="57"/>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row>
    <row r="735" spans="1:37" ht="15.75" customHeight="1" x14ac:dyDescent="0.25">
      <c r="A735" s="57"/>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row>
    <row r="736" spans="1:37" ht="15.75" customHeight="1" x14ac:dyDescent="0.25">
      <c r="A736" s="57"/>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row>
    <row r="737" spans="1:37" ht="15.75" customHeight="1" x14ac:dyDescent="0.25">
      <c r="A737" s="57"/>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row>
    <row r="738" spans="1:37" ht="15.75" customHeight="1" x14ac:dyDescent="0.25">
      <c r="A738" s="57"/>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row>
    <row r="739" spans="1:37" ht="15.75" customHeight="1" x14ac:dyDescent="0.25">
      <c r="A739" s="57"/>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row>
    <row r="740" spans="1:37" ht="15.75" customHeight="1" x14ac:dyDescent="0.25">
      <c r="A740" s="57"/>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row>
    <row r="741" spans="1:37" ht="15.75" customHeight="1" x14ac:dyDescent="0.25">
      <c r="A741" s="57"/>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row>
    <row r="742" spans="1:37" ht="15.75" customHeight="1" x14ac:dyDescent="0.25">
      <c r="A742" s="57"/>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row>
    <row r="743" spans="1:37" ht="15.75" customHeight="1" x14ac:dyDescent="0.25">
      <c r="A743" s="57"/>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row>
    <row r="744" spans="1:37" ht="15.75" customHeight="1" x14ac:dyDescent="0.25">
      <c r="A744" s="57"/>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row>
    <row r="745" spans="1:37" ht="15.75" customHeight="1" x14ac:dyDescent="0.25">
      <c r="A745" s="57"/>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row>
    <row r="746" spans="1:37" ht="15.75" customHeight="1" x14ac:dyDescent="0.25">
      <c r="A746" s="57"/>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row>
    <row r="747" spans="1:37" ht="15.75" customHeight="1" x14ac:dyDescent="0.25">
      <c r="A747" s="57"/>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row>
    <row r="748" spans="1:37" ht="15.75" customHeight="1" x14ac:dyDescent="0.25">
      <c r="A748" s="57"/>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row>
    <row r="749" spans="1:37" ht="15.75" customHeight="1" x14ac:dyDescent="0.25">
      <c r="A749" s="57"/>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row>
    <row r="750" spans="1:37" ht="15.75" customHeight="1" x14ac:dyDescent="0.25">
      <c r="A750" s="57"/>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row>
    <row r="751" spans="1:37" ht="15.75" customHeight="1" x14ac:dyDescent="0.25">
      <c r="A751" s="57"/>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row>
    <row r="752" spans="1:37" ht="15.75" customHeight="1" x14ac:dyDescent="0.25">
      <c r="A752" s="57"/>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row>
    <row r="753" spans="1:37" ht="15.75" customHeight="1" x14ac:dyDescent="0.25">
      <c r="A753" s="57"/>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row>
    <row r="754" spans="1:37" ht="15.75" customHeight="1" x14ac:dyDescent="0.25">
      <c r="A754" s="57"/>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row>
    <row r="755" spans="1:37" ht="15.75" customHeight="1" x14ac:dyDescent="0.25">
      <c r="A755" s="57"/>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row>
    <row r="756" spans="1:37" ht="15.75" customHeight="1" x14ac:dyDescent="0.25">
      <c r="A756" s="57"/>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row>
    <row r="757" spans="1:37" ht="15.75" customHeight="1" x14ac:dyDescent="0.25">
      <c r="A757" s="57"/>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x14ac:dyDescent="0.25">
      <c r="A758" s="57"/>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row>
    <row r="759" spans="1:37" ht="15.75" customHeight="1" x14ac:dyDescent="0.25">
      <c r="A759" s="57"/>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row>
    <row r="760" spans="1:37" ht="15.75" customHeight="1" x14ac:dyDescent="0.25">
      <c r="A760" s="57"/>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row>
    <row r="761" spans="1:37" ht="15.75" customHeight="1" x14ac:dyDescent="0.25">
      <c r="A761" s="57"/>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row>
    <row r="762" spans="1:37" ht="15.75" customHeight="1" x14ac:dyDescent="0.25">
      <c r="A762" s="57"/>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row>
    <row r="763" spans="1:37" ht="15.75" customHeight="1" x14ac:dyDescent="0.25">
      <c r="A763" s="57"/>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row>
    <row r="764" spans="1:37" ht="15.75" customHeight="1" x14ac:dyDescent="0.25">
      <c r="A764" s="57"/>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row>
    <row r="765" spans="1:37" ht="15.75" customHeight="1" x14ac:dyDescent="0.25">
      <c r="A765" s="57"/>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row>
    <row r="766" spans="1:37" ht="15.75" customHeight="1" x14ac:dyDescent="0.25">
      <c r="A766" s="57"/>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row>
    <row r="767" spans="1:37" ht="15.75" customHeight="1" x14ac:dyDescent="0.25">
      <c r="A767" s="57"/>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row>
    <row r="768" spans="1:37" ht="15.75" customHeight="1" x14ac:dyDescent="0.25">
      <c r="A768" s="57"/>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row>
    <row r="769" spans="1:37" ht="15.75" customHeight="1" x14ac:dyDescent="0.25">
      <c r="A769" s="57"/>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row>
    <row r="770" spans="1:37" ht="15.75" customHeight="1" x14ac:dyDescent="0.25">
      <c r="A770" s="57"/>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row>
    <row r="771" spans="1:37" ht="15.75" customHeight="1" x14ac:dyDescent="0.25">
      <c r="A771" s="57"/>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row>
    <row r="772" spans="1:37" ht="15.75" customHeight="1" x14ac:dyDescent="0.25">
      <c r="A772" s="57"/>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row>
    <row r="773" spans="1:37" ht="15.75" customHeight="1" x14ac:dyDescent="0.25">
      <c r="A773" s="57"/>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row>
    <row r="774" spans="1:37" ht="15.75" customHeight="1" x14ac:dyDescent="0.25">
      <c r="A774" s="57"/>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row>
    <row r="775" spans="1:37" ht="15.75" customHeight="1" x14ac:dyDescent="0.25">
      <c r="A775" s="57"/>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row>
    <row r="776" spans="1:37" ht="15.75" customHeight="1" x14ac:dyDescent="0.25">
      <c r="A776" s="57"/>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row>
    <row r="777" spans="1:37" ht="15.75" customHeight="1" x14ac:dyDescent="0.25">
      <c r="A777" s="57"/>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row>
    <row r="778" spans="1:37" ht="15.75" customHeight="1" x14ac:dyDescent="0.25">
      <c r="A778" s="57"/>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row>
    <row r="779" spans="1:37" ht="15.75" customHeight="1" x14ac:dyDescent="0.25">
      <c r="A779" s="57"/>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row>
    <row r="780" spans="1:37" ht="15.75" customHeight="1" x14ac:dyDescent="0.25">
      <c r="A780" s="57"/>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row>
    <row r="781" spans="1:37" ht="15.75" customHeight="1" x14ac:dyDescent="0.25">
      <c r="A781" s="57"/>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row>
    <row r="782" spans="1:37" ht="15.75" customHeight="1" x14ac:dyDescent="0.25">
      <c r="A782" s="57"/>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row>
    <row r="783" spans="1:37" ht="15.75" customHeight="1" x14ac:dyDescent="0.25">
      <c r="A783" s="57"/>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row>
    <row r="784" spans="1:37" ht="15.75" customHeight="1" x14ac:dyDescent="0.25">
      <c r="A784" s="57"/>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row>
    <row r="785" spans="1:37" ht="15.75" customHeight="1" x14ac:dyDescent="0.25">
      <c r="A785" s="57"/>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row>
    <row r="786" spans="1:37" ht="15.75" customHeight="1" x14ac:dyDescent="0.25">
      <c r="A786" s="57"/>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row>
    <row r="787" spans="1:37" ht="15.75" customHeight="1" x14ac:dyDescent="0.25">
      <c r="A787" s="57"/>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row>
    <row r="788" spans="1:37" ht="15.75" customHeight="1" x14ac:dyDescent="0.25">
      <c r="A788" s="57"/>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row>
    <row r="789" spans="1:37" ht="15.75" customHeight="1" x14ac:dyDescent="0.25">
      <c r="A789" s="57"/>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row>
    <row r="790" spans="1:37" ht="15.75" customHeight="1" x14ac:dyDescent="0.25">
      <c r="A790" s="57"/>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row>
    <row r="791" spans="1:37" ht="15.75" customHeight="1" x14ac:dyDescent="0.25">
      <c r="A791" s="57"/>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row>
    <row r="792" spans="1:37" ht="15.75" customHeight="1" x14ac:dyDescent="0.25">
      <c r="A792" s="57"/>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row>
    <row r="793" spans="1:37" ht="15.75" customHeight="1" x14ac:dyDescent="0.25">
      <c r="A793" s="57"/>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row>
    <row r="794" spans="1:37" ht="15.75" customHeight="1" x14ac:dyDescent="0.25">
      <c r="A794" s="57"/>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row>
    <row r="795" spans="1:37" ht="15.75" customHeight="1" x14ac:dyDescent="0.25">
      <c r="A795" s="57"/>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row>
    <row r="796" spans="1:37" ht="15.75" customHeight="1" x14ac:dyDescent="0.25">
      <c r="A796" s="57"/>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row>
    <row r="797" spans="1:37" ht="15.75" customHeight="1" x14ac:dyDescent="0.25">
      <c r="A797" s="57"/>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row>
    <row r="798" spans="1:37" ht="15.75" customHeight="1" x14ac:dyDescent="0.25">
      <c r="A798" s="57"/>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row>
    <row r="799" spans="1:37" ht="15.75" customHeight="1" x14ac:dyDescent="0.25">
      <c r="A799" s="57"/>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row>
    <row r="800" spans="1:37" ht="15.75" customHeight="1" x14ac:dyDescent="0.25">
      <c r="A800" s="57"/>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row>
    <row r="801" spans="1:37" ht="15.75" customHeight="1" x14ac:dyDescent="0.25">
      <c r="A801" s="57"/>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row>
    <row r="802" spans="1:37" ht="15.75" customHeight="1" x14ac:dyDescent="0.25">
      <c r="A802" s="57"/>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row>
    <row r="803" spans="1:37" ht="15.75" customHeight="1" x14ac:dyDescent="0.25">
      <c r="A803" s="57"/>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row>
    <row r="804" spans="1:37" ht="15.75" customHeight="1" x14ac:dyDescent="0.25">
      <c r="A804" s="57"/>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row>
    <row r="805" spans="1:37" ht="15.75" customHeight="1" x14ac:dyDescent="0.25">
      <c r="A805" s="57"/>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row>
    <row r="806" spans="1:37" ht="15.75" customHeight="1" x14ac:dyDescent="0.25">
      <c r="A806" s="57"/>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row>
    <row r="807" spans="1:37" ht="15.75" customHeight="1" x14ac:dyDescent="0.25">
      <c r="A807" s="57"/>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row>
    <row r="808" spans="1:37" ht="15.75" customHeight="1" x14ac:dyDescent="0.25">
      <c r="A808" s="57"/>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row>
    <row r="809" spans="1:37" ht="15.75" customHeight="1" x14ac:dyDescent="0.25">
      <c r="A809" s="57"/>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row>
    <row r="810" spans="1:37" ht="15.75" customHeight="1" x14ac:dyDescent="0.25">
      <c r="A810" s="57"/>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row>
    <row r="811" spans="1:37" ht="15.75" customHeight="1" x14ac:dyDescent="0.25">
      <c r="A811" s="57"/>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row>
    <row r="812" spans="1:37" ht="15.75" customHeight="1" x14ac:dyDescent="0.25">
      <c r="A812" s="57"/>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row>
    <row r="813" spans="1:37" ht="15.75" customHeight="1" x14ac:dyDescent="0.25">
      <c r="A813" s="57"/>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row>
    <row r="814" spans="1:37" ht="15.75" customHeight="1" x14ac:dyDescent="0.25">
      <c r="A814" s="57"/>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row>
    <row r="815" spans="1:37" ht="15.75" customHeight="1" x14ac:dyDescent="0.25">
      <c r="A815" s="57"/>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row>
    <row r="816" spans="1:37" ht="15.75" customHeight="1" x14ac:dyDescent="0.25">
      <c r="A816" s="57"/>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row>
    <row r="817" spans="1:37" ht="15.75" customHeight="1" x14ac:dyDescent="0.25">
      <c r="A817" s="57"/>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row>
    <row r="818" spans="1:37" ht="15.75" customHeight="1" x14ac:dyDescent="0.25">
      <c r="A818" s="57"/>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row>
    <row r="819" spans="1:37" ht="15.75" customHeight="1" x14ac:dyDescent="0.25">
      <c r="A819" s="57"/>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row>
    <row r="820" spans="1:37" ht="15.75" customHeight="1" x14ac:dyDescent="0.25">
      <c r="A820" s="57"/>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row>
    <row r="821" spans="1:37" ht="15.75" customHeight="1" x14ac:dyDescent="0.25">
      <c r="A821" s="57"/>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row>
    <row r="822" spans="1:37" ht="15.75" customHeight="1" x14ac:dyDescent="0.25">
      <c r="A822" s="57"/>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row>
    <row r="823" spans="1:37" ht="15.75" customHeight="1" x14ac:dyDescent="0.25">
      <c r="A823" s="57"/>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row>
    <row r="824" spans="1:37" ht="15.75" customHeight="1" x14ac:dyDescent="0.25">
      <c r="A824" s="57"/>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row>
    <row r="825" spans="1:37" ht="15.75" customHeight="1" x14ac:dyDescent="0.25">
      <c r="A825" s="57"/>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row>
    <row r="826" spans="1:37" ht="15.75" customHeight="1" x14ac:dyDescent="0.25">
      <c r="A826" s="57"/>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row>
    <row r="827" spans="1:37" ht="15.75" customHeight="1" x14ac:dyDescent="0.25">
      <c r="A827" s="57"/>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row>
    <row r="828" spans="1:37" ht="15.75" customHeight="1" x14ac:dyDescent="0.25">
      <c r="A828" s="57"/>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row>
    <row r="829" spans="1:37" ht="15.75" customHeight="1" x14ac:dyDescent="0.25">
      <c r="A829" s="57"/>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row>
    <row r="830" spans="1:37" ht="15.75" customHeight="1" x14ac:dyDescent="0.25">
      <c r="A830" s="57"/>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row>
    <row r="831" spans="1:37" ht="15.75" customHeight="1" x14ac:dyDescent="0.25">
      <c r="A831" s="57"/>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row>
    <row r="832" spans="1:37" ht="15.75" customHeight="1" x14ac:dyDescent="0.25">
      <c r="A832" s="57"/>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row>
    <row r="833" spans="1:37" ht="15.75" customHeight="1" x14ac:dyDescent="0.25">
      <c r="A833" s="57"/>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row>
    <row r="834" spans="1:37" ht="15.75" customHeight="1" x14ac:dyDescent="0.25">
      <c r="A834" s="57"/>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row>
    <row r="835" spans="1:37" ht="15.75" customHeight="1" x14ac:dyDescent="0.25">
      <c r="A835" s="57"/>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row>
    <row r="836" spans="1:37" ht="15.75" customHeight="1" x14ac:dyDescent="0.25">
      <c r="A836" s="57"/>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row>
    <row r="837" spans="1:37" ht="15.75" customHeight="1" x14ac:dyDescent="0.25">
      <c r="A837" s="57"/>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row>
    <row r="838" spans="1:37" ht="15.75" customHeight="1" x14ac:dyDescent="0.25">
      <c r="A838" s="57"/>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row>
    <row r="839" spans="1:37" ht="15.75" customHeight="1" x14ac:dyDescent="0.25">
      <c r="A839" s="57"/>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row>
    <row r="840" spans="1:37" ht="15.75" customHeight="1" x14ac:dyDescent="0.25">
      <c r="A840" s="57"/>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row>
    <row r="841" spans="1:37" ht="15.75" customHeight="1" x14ac:dyDescent="0.25">
      <c r="A841" s="57"/>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row>
    <row r="842" spans="1:37" ht="15.75" customHeight="1" x14ac:dyDescent="0.25">
      <c r="A842" s="57"/>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row>
    <row r="843" spans="1:37" ht="15.75" customHeight="1" x14ac:dyDescent="0.25">
      <c r="A843" s="57"/>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row>
    <row r="844" spans="1:37" ht="15.75" customHeight="1" x14ac:dyDescent="0.25">
      <c r="A844" s="57"/>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row>
    <row r="845" spans="1:37" ht="15.75" customHeight="1" x14ac:dyDescent="0.25">
      <c r="A845" s="57"/>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row>
    <row r="846" spans="1:37" ht="15.75" customHeight="1" x14ac:dyDescent="0.25">
      <c r="A846" s="57"/>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row>
    <row r="847" spans="1:37" ht="15.75" customHeight="1" x14ac:dyDescent="0.25">
      <c r="A847" s="57"/>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row>
    <row r="848" spans="1:37" ht="15.75" customHeight="1" x14ac:dyDescent="0.25">
      <c r="A848" s="57"/>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row>
    <row r="849" spans="1:37" ht="15.75" customHeight="1" x14ac:dyDescent="0.25">
      <c r="A849" s="57"/>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row>
    <row r="850" spans="1:37" ht="15.75" customHeight="1" x14ac:dyDescent="0.25">
      <c r="A850" s="57"/>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row>
    <row r="851" spans="1:37" ht="15.75" customHeight="1" x14ac:dyDescent="0.25">
      <c r="A851" s="57"/>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row>
    <row r="852" spans="1:37" ht="15.75" customHeight="1" x14ac:dyDescent="0.25">
      <c r="A852" s="57"/>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row>
    <row r="853" spans="1:37" ht="15.75" customHeight="1" x14ac:dyDescent="0.25">
      <c r="A853" s="57"/>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row>
    <row r="854" spans="1:37" ht="15.75" customHeight="1" x14ac:dyDescent="0.25">
      <c r="A854" s="57"/>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row>
    <row r="855" spans="1:37" ht="15.75" customHeight="1" x14ac:dyDescent="0.25">
      <c r="A855" s="57"/>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row>
    <row r="856" spans="1:37" ht="15.75" customHeight="1" x14ac:dyDescent="0.25">
      <c r="A856" s="57"/>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row>
    <row r="857" spans="1:37" ht="15.75" customHeight="1" x14ac:dyDescent="0.25">
      <c r="A857" s="57"/>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row>
    <row r="858" spans="1:37" ht="15.75" customHeight="1" x14ac:dyDescent="0.25">
      <c r="A858" s="57"/>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row>
    <row r="859" spans="1:37" ht="15.75" customHeight="1" x14ac:dyDescent="0.25">
      <c r="A859" s="57"/>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row>
    <row r="860" spans="1:37" ht="15.75" customHeight="1" x14ac:dyDescent="0.25">
      <c r="A860" s="57"/>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row>
    <row r="861" spans="1:37" ht="15.75" customHeight="1" x14ac:dyDescent="0.25">
      <c r="A861" s="57"/>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row>
    <row r="862" spans="1:37" ht="15.75" customHeight="1" x14ac:dyDescent="0.25">
      <c r="A862" s="57"/>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row>
    <row r="863" spans="1:37" ht="15.75" customHeight="1" x14ac:dyDescent="0.25">
      <c r="A863" s="57"/>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row>
    <row r="864" spans="1:37" ht="15.75" customHeight="1" x14ac:dyDescent="0.25">
      <c r="A864" s="57"/>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row>
    <row r="865" spans="1:37" ht="15.75" customHeight="1" x14ac:dyDescent="0.25">
      <c r="A865" s="57"/>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row>
    <row r="866" spans="1:37" ht="15.75" customHeight="1" x14ac:dyDescent="0.25">
      <c r="A866" s="57"/>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row>
    <row r="867" spans="1:37" ht="15.75" customHeight="1" x14ac:dyDescent="0.25">
      <c r="A867" s="57"/>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row>
    <row r="868" spans="1:37" ht="15.75" customHeight="1" x14ac:dyDescent="0.25">
      <c r="A868" s="57"/>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row>
    <row r="869" spans="1:37" ht="15.75" customHeight="1" x14ac:dyDescent="0.25">
      <c r="A869" s="57"/>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row>
    <row r="870" spans="1:37" ht="15.75" customHeight="1" x14ac:dyDescent="0.25">
      <c r="A870" s="57"/>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row>
    <row r="871" spans="1:37" ht="15.75" customHeight="1" x14ac:dyDescent="0.25">
      <c r="A871" s="57"/>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row>
    <row r="872" spans="1:37" ht="15.75" customHeight="1" x14ac:dyDescent="0.25">
      <c r="A872" s="57"/>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row>
    <row r="873" spans="1:37" ht="15.75" customHeight="1" x14ac:dyDescent="0.25">
      <c r="A873" s="57"/>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row>
    <row r="874" spans="1:37" ht="15.75" customHeight="1" x14ac:dyDescent="0.25">
      <c r="A874" s="57"/>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row>
    <row r="875" spans="1:37" ht="15.75" customHeight="1" x14ac:dyDescent="0.25">
      <c r="A875" s="57"/>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row>
    <row r="876" spans="1:37" ht="15.75" customHeight="1" x14ac:dyDescent="0.25">
      <c r="A876" s="57"/>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row>
    <row r="877" spans="1:37" ht="15.75" customHeight="1" x14ac:dyDescent="0.25">
      <c r="A877" s="57"/>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row>
    <row r="878" spans="1:37" ht="15.75" customHeight="1" x14ac:dyDescent="0.25">
      <c r="A878" s="57"/>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row>
    <row r="879" spans="1:37" ht="15.75" customHeight="1" x14ac:dyDescent="0.25">
      <c r="A879" s="57"/>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row>
    <row r="880" spans="1:37" ht="15.75" customHeight="1" x14ac:dyDescent="0.25">
      <c r="A880" s="57"/>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row>
    <row r="881" spans="1:37" ht="15.75" customHeight="1" x14ac:dyDescent="0.25">
      <c r="A881" s="57"/>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row>
    <row r="882" spans="1:37" ht="15.75" customHeight="1" x14ac:dyDescent="0.25">
      <c r="A882" s="57"/>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row>
    <row r="883" spans="1:37" ht="15.75" customHeight="1" x14ac:dyDescent="0.25">
      <c r="A883" s="57"/>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row>
    <row r="884" spans="1:37" ht="15.75" customHeight="1" x14ac:dyDescent="0.25">
      <c r="A884" s="57"/>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row>
    <row r="885" spans="1:37" ht="15.75" customHeight="1" x14ac:dyDescent="0.25">
      <c r="A885" s="57"/>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row>
    <row r="886" spans="1:37" ht="15.75" customHeight="1" x14ac:dyDescent="0.25">
      <c r="A886" s="57"/>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row>
    <row r="887" spans="1:37" ht="15.75" customHeight="1" x14ac:dyDescent="0.25">
      <c r="A887" s="57"/>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row>
    <row r="888" spans="1:37" ht="15.75" customHeight="1" x14ac:dyDescent="0.25">
      <c r="A888" s="57"/>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row>
    <row r="889" spans="1:37" ht="15.75" customHeight="1" x14ac:dyDescent="0.25">
      <c r="A889" s="57"/>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row>
    <row r="890" spans="1:37" ht="15.75" customHeight="1" x14ac:dyDescent="0.25">
      <c r="A890" s="57"/>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row>
    <row r="891" spans="1:37" ht="15.75" customHeight="1" x14ac:dyDescent="0.25">
      <c r="A891" s="57"/>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row>
    <row r="892" spans="1:37" ht="15.75" customHeight="1" x14ac:dyDescent="0.25">
      <c r="A892" s="57"/>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row>
    <row r="893" spans="1:37" ht="15.75" customHeight="1" x14ac:dyDescent="0.25">
      <c r="A893" s="57"/>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row>
    <row r="894" spans="1:37" ht="15.75" customHeight="1" x14ac:dyDescent="0.25">
      <c r="A894" s="57"/>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row>
    <row r="895" spans="1:37" ht="15.75" customHeight="1" x14ac:dyDescent="0.25">
      <c r="A895" s="57"/>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row>
    <row r="896" spans="1:37" ht="15.75" customHeight="1" x14ac:dyDescent="0.25">
      <c r="A896" s="57"/>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row>
    <row r="897" spans="1:37" ht="15.75" customHeight="1" x14ac:dyDescent="0.25">
      <c r="A897" s="57"/>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row>
    <row r="898" spans="1:37" ht="15.75" customHeight="1" x14ac:dyDescent="0.25">
      <c r="A898" s="57"/>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row>
    <row r="899" spans="1:37" ht="15.75" customHeight="1" x14ac:dyDescent="0.25">
      <c r="A899" s="57"/>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row>
    <row r="900" spans="1:37" ht="15.75" customHeight="1" x14ac:dyDescent="0.25">
      <c r="A900" s="57"/>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row>
    <row r="901" spans="1:37" ht="15.75" customHeight="1" x14ac:dyDescent="0.25">
      <c r="A901" s="57"/>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row>
    <row r="902" spans="1:37" ht="15.75" customHeight="1" x14ac:dyDescent="0.25">
      <c r="A902" s="57"/>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row>
    <row r="903" spans="1:37" ht="15.75" customHeight="1" x14ac:dyDescent="0.25">
      <c r="A903" s="57"/>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row>
    <row r="904" spans="1:37" ht="15.75" customHeight="1" x14ac:dyDescent="0.25">
      <c r="A904" s="57"/>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row>
    <row r="905" spans="1:37" ht="15.75" customHeight="1" x14ac:dyDescent="0.25">
      <c r="A905" s="57"/>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row>
    <row r="906" spans="1:37" ht="15.75" customHeight="1" x14ac:dyDescent="0.25">
      <c r="A906" s="57"/>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row>
    <row r="907" spans="1:37" ht="15.75" customHeight="1" x14ac:dyDescent="0.25">
      <c r="A907" s="57"/>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row>
    <row r="908" spans="1:37" ht="15.75" customHeight="1" x14ac:dyDescent="0.25">
      <c r="A908" s="57"/>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row>
    <row r="909" spans="1:37" ht="15.75" customHeight="1" x14ac:dyDescent="0.25">
      <c r="A909" s="57"/>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row>
    <row r="910" spans="1:37" ht="15.75" customHeight="1" x14ac:dyDescent="0.25">
      <c r="A910" s="57"/>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row>
    <row r="911" spans="1:37" ht="15.75" customHeight="1" x14ac:dyDescent="0.25">
      <c r="A911" s="57"/>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row>
    <row r="912" spans="1:37" ht="15.75" customHeight="1" x14ac:dyDescent="0.25">
      <c r="A912" s="57"/>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row>
    <row r="913" spans="1:37" ht="15.75" customHeight="1" x14ac:dyDescent="0.25">
      <c r="A913" s="57"/>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row>
    <row r="914" spans="1:37" ht="15.75" customHeight="1" x14ac:dyDescent="0.25">
      <c r="A914" s="57"/>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row>
    <row r="915" spans="1:37" ht="15.75" customHeight="1" x14ac:dyDescent="0.25">
      <c r="A915" s="57"/>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row>
    <row r="916" spans="1:37" ht="15.75" customHeight="1" x14ac:dyDescent="0.25">
      <c r="A916" s="57"/>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row>
    <row r="917" spans="1:37" ht="15.75" customHeight="1" x14ac:dyDescent="0.25">
      <c r="A917" s="57"/>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row>
    <row r="918" spans="1:37" ht="15.75" customHeight="1" x14ac:dyDescent="0.25">
      <c r="A918" s="57"/>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row>
    <row r="919" spans="1:37" ht="15.75" customHeight="1" x14ac:dyDescent="0.25">
      <c r="A919" s="57"/>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row>
    <row r="920" spans="1:37" ht="15.75" customHeight="1" x14ac:dyDescent="0.25">
      <c r="A920" s="57"/>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row>
    <row r="921" spans="1:37" ht="15.75" customHeight="1" x14ac:dyDescent="0.25">
      <c r="A921" s="57"/>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row>
    <row r="922" spans="1:37" ht="15.75" customHeight="1" x14ac:dyDescent="0.25">
      <c r="A922" s="57"/>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row>
    <row r="923" spans="1:37" ht="15.75" customHeight="1" x14ac:dyDescent="0.25">
      <c r="A923" s="57"/>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row>
    <row r="924" spans="1:37" ht="15.75" customHeight="1" x14ac:dyDescent="0.25">
      <c r="A924" s="57"/>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row>
    <row r="925" spans="1:37" ht="15.75" customHeight="1" x14ac:dyDescent="0.25">
      <c r="A925" s="57"/>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row>
    <row r="926" spans="1:37" ht="15.75" customHeight="1" x14ac:dyDescent="0.25">
      <c r="A926" s="57"/>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row>
    <row r="927" spans="1:37" ht="15.75" customHeight="1" x14ac:dyDescent="0.25">
      <c r="A927" s="57"/>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row>
    <row r="928" spans="1:37" ht="15.75" customHeight="1" x14ac:dyDescent="0.25">
      <c r="A928" s="57"/>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row>
    <row r="929" spans="1:37" ht="15.75" customHeight="1" x14ac:dyDescent="0.25">
      <c r="A929" s="57"/>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row>
    <row r="930" spans="1:37" ht="15.75" customHeight="1" x14ac:dyDescent="0.25">
      <c r="A930" s="57"/>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row>
    <row r="931" spans="1:37" ht="15.75" customHeight="1" x14ac:dyDescent="0.25">
      <c r="A931" s="57"/>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row>
    <row r="932" spans="1:37" ht="15.75" customHeight="1" x14ac:dyDescent="0.25">
      <c r="A932" s="57"/>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row>
    <row r="933" spans="1:37" ht="15.75" customHeight="1" x14ac:dyDescent="0.25">
      <c r="A933" s="57"/>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row>
    <row r="934" spans="1:37" ht="15.75" customHeight="1" x14ac:dyDescent="0.25">
      <c r="A934" s="57"/>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row>
    <row r="935" spans="1:37" ht="15.75" customHeight="1" x14ac:dyDescent="0.25">
      <c r="A935" s="57"/>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row>
    <row r="936" spans="1:37" ht="15.75" customHeight="1" x14ac:dyDescent="0.25">
      <c r="A936" s="57"/>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row>
    <row r="937" spans="1:37" ht="15.75" customHeight="1" x14ac:dyDescent="0.25">
      <c r="A937" s="57"/>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row>
    <row r="938" spans="1:37" ht="15.75" customHeight="1" x14ac:dyDescent="0.25">
      <c r="A938" s="57"/>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row>
    <row r="939" spans="1:37" ht="15.75" customHeight="1" x14ac:dyDescent="0.25">
      <c r="A939" s="57"/>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row>
    <row r="940" spans="1:37" ht="15.75" customHeight="1" x14ac:dyDescent="0.25">
      <c r="A940" s="57"/>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row>
    <row r="941" spans="1:37" ht="15.75" customHeight="1" x14ac:dyDescent="0.25">
      <c r="A941" s="57"/>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row>
    <row r="942" spans="1:37" ht="15.75" customHeight="1" x14ac:dyDescent="0.25">
      <c r="A942" s="57"/>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row>
    <row r="943" spans="1:37" ht="15.75" customHeight="1" x14ac:dyDescent="0.25">
      <c r="A943" s="57"/>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row>
    <row r="944" spans="1:37" ht="15.75" customHeight="1" x14ac:dyDescent="0.25">
      <c r="A944" s="57"/>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row>
    <row r="945" spans="1:37" ht="15.75" customHeight="1" x14ac:dyDescent="0.25">
      <c r="A945" s="57"/>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row>
    <row r="946" spans="1:37" ht="15.75" customHeight="1" x14ac:dyDescent="0.25">
      <c r="A946" s="57"/>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row>
    <row r="947" spans="1:37" ht="15.75" customHeight="1" x14ac:dyDescent="0.25">
      <c r="A947" s="57"/>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row>
    <row r="948" spans="1:37" ht="15.75" customHeight="1" x14ac:dyDescent="0.25">
      <c r="A948" s="57"/>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row>
    <row r="949" spans="1:37" ht="15.75" customHeight="1" x14ac:dyDescent="0.25">
      <c r="A949" s="57"/>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row>
    <row r="950" spans="1:37" ht="15.75" customHeight="1" x14ac:dyDescent="0.25">
      <c r="A950" s="57"/>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row>
    <row r="951" spans="1:37" ht="15.75" customHeight="1" x14ac:dyDescent="0.25">
      <c r="A951" s="57"/>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row>
    <row r="952" spans="1:37" ht="15.75" customHeight="1" x14ac:dyDescent="0.25">
      <c r="A952" s="57"/>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row>
    <row r="953" spans="1:37" ht="15.75" customHeight="1" x14ac:dyDescent="0.25">
      <c r="A953" s="57"/>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row>
    <row r="954" spans="1:37" ht="15.75" customHeight="1" x14ac:dyDescent="0.25">
      <c r="A954" s="57"/>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row>
    <row r="955" spans="1:37" ht="15.75" customHeight="1" x14ac:dyDescent="0.25">
      <c r="A955" s="57"/>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row>
    <row r="956" spans="1:37" ht="15.75" customHeight="1" x14ac:dyDescent="0.25">
      <c r="A956" s="57"/>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row>
    <row r="957" spans="1:37" ht="15.75" customHeight="1" x14ac:dyDescent="0.25">
      <c r="A957" s="57"/>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row>
    <row r="958" spans="1:37" ht="15.75" customHeight="1" x14ac:dyDescent="0.25">
      <c r="A958" s="57"/>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row>
    <row r="959" spans="1:37" ht="15.75" customHeight="1" x14ac:dyDescent="0.25">
      <c r="A959" s="57"/>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row>
    <row r="960" spans="1:37" ht="15.75" customHeight="1" x14ac:dyDescent="0.25">
      <c r="A960" s="57"/>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row>
    <row r="961" spans="1:37" ht="15.75" customHeight="1" x14ac:dyDescent="0.25">
      <c r="A961" s="57"/>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row>
    <row r="962" spans="1:37" ht="15.75" customHeight="1" x14ac:dyDescent="0.25">
      <c r="A962" s="57"/>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row>
    <row r="963" spans="1:37" ht="15.75" customHeight="1" x14ac:dyDescent="0.25">
      <c r="A963" s="57"/>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row>
    <row r="964" spans="1:37" ht="15.75" customHeight="1" x14ac:dyDescent="0.25">
      <c r="A964" s="57"/>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row>
    <row r="965" spans="1:37" ht="15.75" customHeight="1" x14ac:dyDescent="0.25">
      <c r="A965" s="57"/>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row>
    <row r="966" spans="1:37" ht="15.75" customHeight="1" x14ac:dyDescent="0.25">
      <c r="A966" s="57"/>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row>
    <row r="967" spans="1:37" ht="15.75" customHeight="1" x14ac:dyDescent="0.25">
      <c r="A967" s="57"/>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row>
    <row r="968" spans="1:37" ht="15.75" customHeight="1" x14ac:dyDescent="0.25">
      <c r="A968" s="57"/>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row>
    <row r="969" spans="1:37" ht="15.75" customHeight="1" x14ac:dyDescent="0.25">
      <c r="A969" s="57"/>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row>
    <row r="970" spans="1:37" ht="15.75" customHeight="1" x14ac:dyDescent="0.25">
      <c r="A970" s="57"/>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row>
    <row r="971" spans="1:37" ht="15.75" customHeight="1" x14ac:dyDescent="0.25">
      <c r="A971" s="57"/>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row>
    <row r="972" spans="1:37" ht="15.75" customHeight="1" x14ac:dyDescent="0.25">
      <c r="A972" s="57"/>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row>
    <row r="973" spans="1:37" ht="15.75" customHeight="1" x14ac:dyDescent="0.25">
      <c r="A973" s="57"/>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row>
    <row r="974" spans="1:37" ht="15.75" customHeight="1" x14ac:dyDescent="0.25">
      <c r="A974" s="57"/>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row>
    <row r="975" spans="1:37" ht="15.75" customHeight="1" x14ac:dyDescent="0.25">
      <c r="A975" s="57"/>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row>
    <row r="976" spans="1:37" ht="15.75" customHeight="1" x14ac:dyDescent="0.25">
      <c r="A976" s="57"/>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row>
    <row r="977" spans="1:37" ht="15.75" customHeight="1" x14ac:dyDescent="0.25">
      <c r="A977" s="57"/>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row>
    <row r="978" spans="1:37" ht="15.75" customHeight="1" x14ac:dyDescent="0.25">
      <c r="A978" s="57"/>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row>
    <row r="979" spans="1:37" ht="15.75" customHeight="1" x14ac:dyDescent="0.25">
      <c r="A979" s="57"/>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row>
    <row r="980" spans="1:37" ht="15.75" customHeight="1" x14ac:dyDescent="0.25">
      <c r="A980" s="57"/>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row>
    <row r="981" spans="1:37" ht="15.75" customHeight="1" x14ac:dyDescent="0.25">
      <c r="A981" s="57"/>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row>
    <row r="982" spans="1:37" ht="15.75" customHeight="1" x14ac:dyDescent="0.25">
      <c r="A982" s="57"/>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row>
    <row r="983" spans="1:37" ht="15.75" customHeight="1" x14ac:dyDescent="0.25">
      <c r="A983" s="57"/>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row>
    <row r="984" spans="1:37" ht="15.75" customHeight="1" x14ac:dyDescent="0.25">
      <c r="A984" s="57"/>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row>
    <row r="985" spans="1:37" ht="15.75" customHeight="1" x14ac:dyDescent="0.25">
      <c r="A985" s="57"/>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row>
    <row r="986" spans="1:37" ht="15.75" customHeight="1" x14ac:dyDescent="0.25">
      <c r="A986" s="57"/>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row>
    <row r="987" spans="1:37" ht="15.75" customHeight="1" x14ac:dyDescent="0.25">
      <c r="A987" s="57"/>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row>
    <row r="988" spans="1:37" ht="15.75" customHeight="1" x14ac:dyDescent="0.25">
      <c r="A988" s="57"/>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row>
    <row r="989" spans="1:37" ht="15.75" customHeight="1" x14ac:dyDescent="0.25">
      <c r="A989" s="57"/>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row>
    <row r="990" spans="1:37" ht="15.75" customHeight="1" x14ac:dyDescent="0.25">
      <c r="A990" s="57"/>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row>
    <row r="991" spans="1:37" ht="15.75" customHeight="1" x14ac:dyDescent="0.25">
      <c r="A991" s="57"/>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row>
    <row r="992" spans="1:37" ht="15.75" customHeight="1" x14ac:dyDescent="0.25">
      <c r="A992" s="57"/>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row>
    <row r="993" spans="1:37" ht="15.75" customHeight="1" x14ac:dyDescent="0.25">
      <c r="A993" s="57"/>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row>
    <row r="994" spans="1:37" ht="15.75" customHeight="1" x14ac:dyDescent="0.25">
      <c r="A994" s="57"/>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row>
    <row r="995" spans="1:37" ht="15.75" customHeight="1" x14ac:dyDescent="0.25">
      <c r="A995" s="57"/>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row>
    <row r="996" spans="1:37" ht="15.75" customHeight="1" x14ac:dyDescent="0.25">
      <c r="A996" s="57"/>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row>
    <row r="997" spans="1:37" ht="15.75" customHeight="1" x14ac:dyDescent="0.25">
      <c r="A997" s="57"/>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row>
    <row r="998" spans="1:37" ht="15.75" customHeight="1" x14ac:dyDescent="0.25">
      <c r="A998" s="57"/>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row>
    <row r="999" spans="1:37" ht="15.75" customHeight="1" x14ac:dyDescent="0.25">
      <c r="A999" s="57"/>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row>
    <row r="1000" spans="1:37" ht="15.75" customHeight="1" x14ac:dyDescent="0.25">
      <c r="A1000" s="57"/>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row>
  </sheetData>
  <mergeCells count="120">
    <mergeCell ref="H192:I192"/>
    <mergeCell ref="D192:E192"/>
    <mergeCell ref="X23:Y23"/>
    <mergeCell ref="Z23:AA23"/>
    <mergeCell ref="AF23:AG23"/>
    <mergeCell ref="D21:AE21"/>
    <mergeCell ref="AF21:AG21"/>
    <mergeCell ref="AD23:AE23"/>
    <mergeCell ref="D23:E23"/>
    <mergeCell ref="D136:E136"/>
    <mergeCell ref="AB23:AC23"/>
    <mergeCell ref="P23:Q23"/>
    <mergeCell ref="R23:S23"/>
    <mergeCell ref="T23:U23"/>
    <mergeCell ref="V23:W23"/>
    <mergeCell ref="Z136:AA136"/>
    <mergeCell ref="AB136:AC136"/>
    <mergeCell ref="X136:Y136"/>
    <mergeCell ref="T136:U136"/>
    <mergeCell ref="P136:Q136"/>
    <mergeCell ref="R136:S136"/>
    <mergeCell ref="AF136:AH136"/>
    <mergeCell ref="AF146:AH146"/>
    <mergeCell ref="V136:W136"/>
    <mergeCell ref="D320:H320"/>
    <mergeCell ref="C11:N11"/>
    <mergeCell ref="C13:N13"/>
    <mergeCell ref="K212:L212"/>
    <mergeCell ref="F23:G23"/>
    <mergeCell ref="H23:I23"/>
    <mergeCell ref="J23:K23"/>
    <mergeCell ref="C9:N9"/>
    <mergeCell ref="E15:N15"/>
    <mergeCell ref="J18:N19"/>
    <mergeCell ref="M212:M213"/>
    <mergeCell ref="N136:O136"/>
    <mergeCell ref="L23:M23"/>
    <mergeCell ref="N23:O23"/>
    <mergeCell ref="B16:N16"/>
    <mergeCell ref="B15:D15"/>
    <mergeCell ref="B24:C24"/>
    <mergeCell ref="B23:C23"/>
    <mergeCell ref="B144:C144"/>
    <mergeCell ref="B155:C155"/>
    <mergeCell ref="B162:C162"/>
    <mergeCell ref="F165:G165"/>
    <mergeCell ref="H165:I165"/>
    <mergeCell ref="B153:C153"/>
    <mergeCell ref="E287:M287"/>
    <mergeCell ref="K288:L288"/>
    <mergeCell ref="I331:O331"/>
    <mergeCell ref="D331:H331"/>
    <mergeCell ref="N332:O332"/>
    <mergeCell ref="D342:H342"/>
    <mergeCell ref="D308:K308"/>
    <mergeCell ref="K269:L269"/>
    <mergeCell ref="L308:R308"/>
    <mergeCell ref="Q309:R309"/>
    <mergeCell ref="M288:M289"/>
    <mergeCell ref="M269:M270"/>
    <mergeCell ref="C285:D285"/>
    <mergeCell ref="B289:C289"/>
    <mergeCell ref="B270:C270"/>
    <mergeCell ref="C342:C344"/>
    <mergeCell ref="C331:C333"/>
    <mergeCell ref="C308:C310"/>
    <mergeCell ref="C304:D304"/>
    <mergeCell ref="I342:O342"/>
    <mergeCell ref="N343:O343"/>
    <mergeCell ref="C320:C322"/>
    <mergeCell ref="I320:O320"/>
    <mergeCell ref="N321:O321"/>
    <mergeCell ref="E249:M249"/>
    <mergeCell ref="C247:D247"/>
    <mergeCell ref="K250:L250"/>
    <mergeCell ref="B251:C251"/>
    <mergeCell ref="M250:M251"/>
    <mergeCell ref="E268:M268"/>
    <mergeCell ref="F136:G136"/>
    <mergeCell ref="H136:I136"/>
    <mergeCell ref="J136:K136"/>
    <mergeCell ref="L136:M136"/>
    <mergeCell ref="C266:D266"/>
    <mergeCell ref="C228:D228"/>
    <mergeCell ref="B232:C232"/>
    <mergeCell ref="B209:C209"/>
    <mergeCell ref="E211:M211"/>
    <mergeCell ref="B213:C213"/>
    <mergeCell ref="F192:G192"/>
    <mergeCell ref="E230:M230"/>
    <mergeCell ref="M231:M232"/>
    <mergeCell ref="K231:L231"/>
    <mergeCell ref="B137:C137"/>
    <mergeCell ref="B146:C146"/>
    <mergeCell ref="D165:E165"/>
    <mergeCell ref="B166:C166"/>
    <mergeCell ref="AD136:AE136"/>
    <mergeCell ref="L165:M165"/>
    <mergeCell ref="AB165:AC165"/>
    <mergeCell ref="X165:Y165"/>
    <mergeCell ref="Z165:AA165"/>
    <mergeCell ref="AF155:AH155"/>
    <mergeCell ref="T165:U165"/>
    <mergeCell ref="V165:W165"/>
    <mergeCell ref="AD165:AE165"/>
    <mergeCell ref="Z192:AA192"/>
    <mergeCell ref="AB192:AC192"/>
    <mergeCell ref="AD192:AE192"/>
    <mergeCell ref="J165:K165"/>
    <mergeCell ref="P192:Q192"/>
    <mergeCell ref="R192:S192"/>
    <mergeCell ref="X192:Y192"/>
    <mergeCell ref="T192:U192"/>
    <mergeCell ref="V192:W192"/>
    <mergeCell ref="N192:O192"/>
    <mergeCell ref="L192:M192"/>
    <mergeCell ref="J192:K192"/>
    <mergeCell ref="N165:O165"/>
    <mergeCell ref="P165:Q165"/>
    <mergeCell ref="R165:S165"/>
  </mergeCells>
  <pageMargins left="0.7" right="0.7" top="0.75" bottom="0.75" header="0" footer="0"/>
  <pageSetup paperSize="7" scale="90"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pane ySplit="7" topLeftCell="A42" activePane="bottomLeft" state="frozen"/>
      <selection pane="bottomLeft" activeCell="J43" sqref="J43"/>
    </sheetView>
  </sheetViews>
  <sheetFormatPr baseColWidth="10" defaultColWidth="0" defaultRowHeight="15" customHeight="1" zeroHeight="1" x14ac:dyDescent="0.2"/>
  <cols>
    <col min="1" max="1" width="2.375" customWidth="1"/>
    <col min="2" max="2" width="14.125" customWidth="1"/>
    <col min="3" max="3" width="26.875" customWidth="1"/>
    <col min="4" max="4" width="9.125" customWidth="1"/>
    <col min="5" max="5" width="16" customWidth="1"/>
    <col min="6" max="6" width="13.125" customWidth="1"/>
    <col min="7" max="7" width="8.875" customWidth="1"/>
    <col min="8" max="8" width="10.875" customWidth="1"/>
    <col min="9" max="9" width="9.125" customWidth="1"/>
    <col min="10" max="10" width="11.125" customWidth="1"/>
    <col min="11" max="11" width="13.125" customWidth="1"/>
    <col min="12" max="12" width="30.625" customWidth="1"/>
    <col min="13" max="13" width="4.625" customWidth="1"/>
    <col min="14" max="15" width="14.375" hidden="1" customWidth="1"/>
    <col min="16" max="16" width="16.125" hidden="1" customWidth="1"/>
    <col min="17" max="17" width="17.5" hidden="1" customWidth="1"/>
    <col min="18" max="26" width="9.375" hidden="1" customWidth="1"/>
    <col min="27" max="16384" width="12.625" hidden="1"/>
  </cols>
  <sheetData>
    <row r="1" spans="1:26" x14ac:dyDescent="0.25">
      <c r="A1" s="1"/>
      <c r="B1" s="1"/>
      <c r="C1" s="1"/>
      <c r="D1" s="1"/>
      <c r="E1" s="1"/>
      <c r="F1" s="1"/>
      <c r="G1" s="1"/>
      <c r="H1" s="1"/>
      <c r="I1" s="1"/>
      <c r="J1" s="1"/>
      <c r="K1" s="1"/>
      <c r="L1" s="1"/>
      <c r="M1" s="1"/>
      <c r="N1" s="3"/>
      <c r="O1" s="3"/>
      <c r="P1" s="3"/>
      <c r="Q1" s="3"/>
      <c r="R1" s="3"/>
      <c r="S1" s="3"/>
      <c r="T1" s="3"/>
      <c r="U1" s="3"/>
      <c r="V1" s="3"/>
      <c r="W1" s="3"/>
      <c r="X1" s="3"/>
      <c r="Y1" s="3"/>
      <c r="Z1" s="3"/>
    </row>
    <row r="2" spans="1:26" x14ac:dyDescent="0.25">
      <c r="A2" s="1"/>
      <c r="B2" s="5"/>
      <c r="C2" s="5"/>
      <c r="D2" s="5"/>
      <c r="E2" s="5"/>
      <c r="F2" s="5"/>
      <c r="G2" s="5"/>
      <c r="H2" s="1"/>
      <c r="I2" s="1"/>
      <c r="J2" s="442" t="s">
        <v>0</v>
      </c>
      <c r="K2" s="443" t="s">
        <v>1</v>
      </c>
      <c r="L2" s="1"/>
      <c r="M2" s="1"/>
      <c r="N2" s="3"/>
      <c r="O2" s="3"/>
      <c r="P2" s="3"/>
      <c r="Q2" s="3"/>
      <c r="R2" s="3"/>
      <c r="S2" s="3"/>
      <c r="T2" s="3"/>
      <c r="U2" s="3"/>
      <c r="V2" s="3"/>
      <c r="W2" s="3"/>
      <c r="X2" s="3"/>
      <c r="Y2" s="3"/>
      <c r="Z2" s="3"/>
    </row>
    <row r="3" spans="1:26" x14ac:dyDescent="0.25">
      <c r="A3" s="1"/>
      <c r="B3" s="5"/>
      <c r="C3" s="5"/>
      <c r="D3" s="5"/>
      <c r="E3" s="5"/>
      <c r="F3" s="5"/>
      <c r="G3" s="5"/>
      <c r="H3" s="1"/>
      <c r="I3" s="1"/>
      <c r="J3" s="444" t="s">
        <v>2</v>
      </c>
      <c r="K3" s="445">
        <v>7</v>
      </c>
      <c r="L3" s="1"/>
      <c r="M3" s="1"/>
      <c r="N3" s="3"/>
      <c r="O3" s="3"/>
      <c r="P3" s="3"/>
      <c r="Q3" s="3"/>
      <c r="R3" s="3"/>
      <c r="S3" s="3"/>
      <c r="T3" s="3"/>
      <c r="U3" s="3"/>
      <c r="V3" s="3"/>
      <c r="W3" s="3"/>
      <c r="X3" s="3"/>
      <c r="Y3" s="3"/>
      <c r="Z3" s="3"/>
    </row>
    <row r="4" spans="1:26" x14ac:dyDescent="0.25">
      <c r="A4" s="1"/>
      <c r="B4" s="5"/>
      <c r="C4" s="5"/>
      <c r="D4" s="5"/>
      <c r="E4" s="5"/>
      <c r="F4" s="5"/>
      <c r="G4" s="5"/>
      <c r="H4" s="1"/>
      <c r="I4" s="1"/>
      <c r="J4" s="442" t="s">
        <v>3</v>
      </c>
      <c r="K4" s="446">
        <v>44250</v>
      </c>
      <c r="L4" s="1"/>
      <c r="M4" s="1"/>
      <c r="N4" s="3"/>
      <c r="O4" s="3"/>
      <c r="P4" s="3"/>
      <c r="Q4" s="3"/>
      <c r="R4" s="3"/>
      <c r="S4" s="3"/>
      <c r="T4" s="3"/>
      <c r="U4" s="3"/>
      <c r="V4" s="3"/>
      <c r="W4" s="3"/>
      <c r="X4" s="3"/>
      <c r="Y4" s="3"/>
      <c r="Z4" s="3"/>
    </row>
    <row r="5" spans="1:26" x14ac:dyDescent="0.25">
      <c r="A5" s="1"/>
      <c r="B5" s="1"/>
      <c r="C5" s="1"/>
      <c r="D5" s="1"/>
      <c r="E5" s="1"/>
      <c r="F5" s="1"/>
      <c r="G5" s="1"/>
      <c r="H5" s="1"/>
      <c r="I5" s="1"/>
      <c r="J5" s="442" t="s">
        <v>4</v>
      </c>
      <c r="K5" s="443" t="s">
        <v>172</v>
      </c>
      <c r="L5" s="1"/>
      <c r="M5" s="1"/>
      <c r="N5" s="3"/>
      <c r="O5" s="3"/>
      <c r="P5" s="3"/>
      <c r="Q5" s="3"/>
      <c r="R5" s="3"/>
      <c r="S5" s="3"/>
      <c r="T5" s="3"/>
      <c r="U5" s="3"/>
      <c r="V5" s="3"/>
      <c r="W5" s="3"/>
      <c r="X5" s="3"/>
      <c r="Y5" s="3"/>
      <c r="Z5" s="3"/>
    </row>
    <row r="6" spans="1:26" x14ac:dyDescent="0.25">
      <c r="A6" s="1"/>
      <c r="B6" s="1"/>
      <c r="C6" s="1"/>
      <c r="D6" s="1"/>
      <c r="E6" s="1"/>
      <c r="F6" s="1"/>
      <c r="G6" s="1"/>
      <c r="H6" s="1"/>
      <c r="I6" s="1"/>
      <c r="J6" s="1"/>
      <c r="K6" s="1"/>
      <c r="L6" s="1"/>
      <c r="M6" s="1"/>
      <c r="N6" s="3"/>
      <c r="O6" s="3"/>
      <c r="P6" s="3"/>
      <c r="Q6" s="3"/>
      <c r="R6" s="3"/>
      <c r="S6" s="3"/>
      <c r="T6" s="3"/>
      <c r="U6" s="3"/>
      <c r="V6" s="3"/>
      <c r="W6" s="3"/>
      <c r="X6" s="3"/>
      <c r="Y6" s="3"/>
      <c r="Z6" s="3"/>
    </row>
    <row r="7" spans="1:26" ht="33" customHeight="1" x14ac:dyDescent="0.25">
      <c r="A7" s="1"/>
      <c r="B7" s="9"/>
      <c r="C7" s="9"/>
      <c r="D7" s="9"/>
      <c r="E7" s="9"/>
      <c r="F7" s="9"/>
      <c r="G7" s="9"/>
      <c r="H7" s="9"/>
      <c r="I7" s="9"/>
      <c r="J7" s="9"/>
      <c r="K7" s="9"/>
      <c r="L7" s="1"/>
      <c r="M7" s="1"/>
      <c r="N7" s="3"/>
      <c r="O7" s="3"/>
      <c r="P7" s="3"/>
      <c r="Q7" s="3"/>
      <c r="R7" s="3"/>
      <c r="S7" s="3"/>
      <c r="T7" s="3"/>
      <c r="U7" s="3"/>
      <c r="V7" s="3"/>
      <c r="W7" s="3"/>
      <c r="X7" s="3"/>
      <c r="Y7" s="3"/>
      <c r="Z7" s="3"/>
    </row>
    <row r="8" spans="1:26" x14ac:dyDescent="0.25">
      <c r="A8" s="128"/>
      <c r="B8" s="129"/>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ht="30.75" customHeight="1" x14ac:dyDescent="0.2">
      <c r="A9" s="130"/>
      <c r="B9" s="788" t="s">
        <v>8</v>
      </c>
      <c r="C9" s="789"/>
      <c r="D9" s="627" t="str">
        <f>'PDI-01'!E13</f>
        <v>Gestión y Sostenibilidad Institucional</v>
      </c>
      <c r="E9" s="599"/>
      <c r="F9" s="599"/>
      <c r="G9" s="599"/>
      <c r="H9" s="599"/>
      <c r="I9" s="599"/>
      <c r="J9" s="599"/>
      <c r="K9" s="599"/>
      <c r="L9" s="600"/>
      <c r="M9" s="130"/>
      <c r="N9" s="130"/>
      <c r="O9" s="130"/>
      <c r="P9" s="130"/>
      <c r="Q9" s="130"/>
      <c r="R9" s="130"/>
      <c r="S9" s="130"/>
      <c r="T9" s="130"/>
      <c r="U9" s="130"/>
      <c r="V9" s="130"/>
      <c r="W9" s="130"/>
      <c r="X9" s="130"/>
      <c r="Y9" s="130"/>
      <c r="Z9" s="130"/>
    </row>
    <row r="10" spans="1:26" ht="6.75" customHeight="1" x14ac:dyDescent="0.2">
      <c r="A10" s="130"/>
      <c r="B10" s="131"/>
      <c r="C10" s="131"/>
      <c r="D10" s="132"/>
      <c r="E10" s="132"/>
      <c r="F10" s="132"/>
      <c r="G10" s="132"/>
      <c r="H10" s="132"/>
      <c r="I10" s="132"/>
      <c r="J10" s="132"/>
      <c r="K10" s="132"/>
      <c r="L10" s="132"/>
      <c r="M10" s="130"/>
      <c r="N10" s="130"/>
      <c r="O10" s="130"/>
      <c r="P10" s="130"/>
      <c r="Q10" s="130"/>
      <c r="R10" s="130"/>
      <c r="S10" s="130"/>
      <c r="T10" s="130"/>
      <c r="U10" s="130"/>
      <c r="V10" s="130"/>
      <c r="W10" s="130"/>
      <c r="X10" s="130"/>
      <c r="Y10" s="130"/>
      <c r="Z10" s="130"/>
    </row>
    <row r="11" spans="1:26" ht="30.75" customHeight="1" x14ac:dyDescent="0.2">
      <c r="A11" s="130"/>
      <c r="B11" s="788" t="s">
        <v>8</v>
      </c>
      <c r="C11" s="789"/>
      <c r="D11" s="627" t="str">
        <f>'PDI-01'!E15</f>
        <v>Gestión del Desarrollo Humano y Organizacional</v>
      </c>
      <c r="E11" s="599"/>
      <c r="F11" s="599"/>
      <c r="G11" s="599"/>
      <c r="H11" s="599"/>
      <c r="I11" s="599"/>
      <c r="J11" s="599"/>
      <c r="K11" s="599"/>
      <c r="L11" s="600"/>
      <c r="M11" s="130"/>
      <c r="N11" s="130"/>
      <c r="O11" s="130"/>
      <c r="P11" s="130"/>
      <c r="Q11" s="130"/>
      <c r="R11" s="130"/>
      <c r="S11" s="130"/>
      <c r="T11" s="130"/>
      <c r="U11" s="130"/>
      <c r="V11" s="130"/>
      <c r="W11" s="130"/>
      <c r="X11" s="130"/>
      <c r="Y11" s="130"/>
      <c r="Z11" s="130"/>
    </row>
    <row r="12" spans="1:26" ht="6.75" customHeight="1" x14ac:dyDescent="0.2">
      <c r="A12" s="130"/>
      <c r="B12" s="133"/>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ht="30.75" customHeight="1" x14ac:dyDescent="0.2">
      <c r="A13" s="130"/>
      <c r="B13" s="788" t="s">
        <v>12</v>
      </c>
      <c r="C13" s="789"/>
      <c r="D13" s="627" t="str">
        <f>'PDI-01'!E11</f>
        <v>Modernización y Desarrollo Organizacional (PDI2028 – GSI - 36)</v>
      </c>
      <c r="E13" s="599"/>
      <c r="F13" s="599"/>
      <c r="G13" s="599"/>
      <c r="H13" s="599"/>
      <c r="I13" s="599"/>
      <c r="J13" s="599"/>
      <c r="K13" s="599"/>
      <c r="L13" s="600"/>
      <c r="M13" s="130"/>
      <c r="N13" s="130"/>
      <c r="O13" s="130"/>
      <c r="P13" s="130"/>
      <c r="Q13" s="130"/>
      <c r="R13" s="130"/>
      <c r="S13" s="130"/>
      <c r="T13" s="130"/>
      <c r="U13" s="130"/>
      <c r="V13" s="130"/>
      <c r="W13" s="130"/>
      <c r="X13" s="130"/>
      <c r="Y13" s="130"/>
      <c r="Z13" s="130"/>
    </row>
    <row r="14" spans="1:26" ht="22.5" customHeight="1" x14ac:dyDescent="0.3">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75.75" customHeight="1" x14ac:dyDescent="0.3">
      <c r="A15" s="134"/>
      <c r="B15" s="615" t="s">
        <v>173</v>
      </c>
      <c r="C15" s="600"/>
      <c r="D15" s="619" t="s">
        <v>174</v>
      </c>
      <c r="E15" s="599"/>
      <c r="F15" s="599"/>
      <c r="G15" s="599"/>
      <c r="H15" s="599"/>
      <c r="I15" s="599"/>
      <c r="J15" s="599"/>
      <c r="K15" s="599"/>
      <c r="L15" s="600"/>
      <c r="M15" s="134"/>
      <c r="N15" s="134"/>
      <c r="O15" s="134"/>
      <c r="P15" s="134"/>
      <c r="Q15" s="134"/>
      <c r="R15" s="134"/>
      <c r="S15" s="134"/>
      <c r="T15" s="134"/>
      <c r="U15" s="134"/>
      <c r="V15" s="134"/>
      <c r="W15" s="134"/>
      <c r="X15" s="134"/>
      <c r="Y15" s="134"/>
      <c r="Z15" s="134"/>
    </row>
    <row r="16" spans="1:26" ht="22.5" customHeight="1" x14ac:dyDescent="0.3">
      <c r="A16" s="134"/>
      <c r="B16" s="602" t="s">
        <v>175</v>
      </c>
      <c r="C16" s="599"/>
      <c r="D16" s="599"/>
      <c r="E16" s="599"/>
      <c r="F16" s="599"/>
      <c r="G16" s="599"/>
      <c r="H16" s="599"/>
      <c r="I16" s="599"/>
      <c r="J16" s="599"/>
      <c r="K16" s="599"/>
      <c r="L16" s="600"/>
      <c r="M16" s="134"/>
      <c r="N16" s="134"/>
      <c r="O16" s="134"/>
      <c r="P16" s="134"/>
      <c r="Q16" s="134"/>
      <c r="R16" s="134"/>
      <c r="S16" s="134"/>
      <c r="T16" s="134"/>
      <c r="U16" s="134"/>
      <c r="V16" s="134"/>
      <c r="W16" s="134"/>
      <c r="X16" s="134"/>
      <c r="Y16" s="134"/>
      <c r="Z16" s="134"/>
    </row>
    <row r="17" spans="1:26" ht="15" customHeight="1" x14ac:dyDescent="0.3">
      <c r="A17" s="134"/>
      <c r="B17" s="47"/>
      <c r="C17" s="47"/>
      <c r="D17" s="47"/>
      <c r="E17" s="47"/>
      <c r="F17" s="47"/>
      <c r="G17" s="47"/>
      <c r="H17" s="47"/>
      <c r="I17" s="47"/>
      <c r="J17" s="47"/>
      <c r="K17" s="47"/>
      <c r="L17" s="47"/>
      <c r="M17" s="134"/>
      <c r="N17" s="134"/>
      <c r="O17" s="134"/>
      <c r="P17" s="134"/>
      <c r="Q17" s="134"/>
      <c r="R17" s="134"/>
      <c r="S17" s="134"/>
      <c r="T17" s="134"/>
      <c r="U17" s="134"/>
      <c r="V17" s="134"/>
      <c r="W17" s="134"/>
      <c r="X17" s="134"/>
      <c r="Y17" s="134"/>
      <c r="Z17" s="134"/>
    </row>
    <row r="18" spans="1:26" ht="35.25" customHeight="1" x14ac:dyDescent="0.3">
      <c r="A18" s="134"/>
      <c r="B18" s="791" t="s">
        <v>176</v>
      </c>
      <c r="C18" s="792"/>
      <c r="D18" s="792"/>
      <c r="E18" s="792"/>
      <c r="F18" s="792"/>
      <c r="G18" s="792"/>
      <c r="H18" s="792"/>
      <c r="I18" s="792"/>
      <c r="J18" s="792"/>
      <c r="K18" s="792"/>
      <c r="L18" s="793"/>
      <c r="M18" s="134"/>
      <c r="N18" s="134"/>
      <c r="O18" s="134"/>
      <c r="P18" s="134"/>
      <c r="Q18" s="134"/>
      <c r="R18" s="134"/>
      <c r="S18" s="134"/>
      <c r="T18" s="134"/>
      <c r="U18" s="134"/>
      <c r="V18" s="134"/>
      <c r="W18" s="134"/>
      <c r="X18" s="134"/>
      <c r="Y18" s="134"/>
      <c r="Z18" s="134"/>
    </row>
    <row r="19" spans="1:26" ht="21.75" customHeight="1" x14ac:dyDescent="0.3">
      <c r="A19" s="134"/>
      <c r="B19" s="63"/>
      <c r="C19" s="63"/>
      <c r="D19" s="63"/>
      <c r="E19" s="63"/>
      <c r="F19" s="63"/>
      <c r="G19" s="63"/>
      <c r="H19" s="63"/>
      <c r="I19" s="63"/>
      <c r="J19" s="63"/>
      <c r="K19" s="63"/>
      <c r="L19" s="134"/>
      <c r="M19" s="134"/>
      <c r="N19" s="134"/>
      <c r="O19" s="134"/>
      <c r="P19" s="134"/>
      <c r="Q19" s="134"/>
      <c r="R19" s="134"/>
      <c r="S19" s="134"/>
      <c r="T19" s="134"/>
      <c r="U19" s="134"/>
      <c r="V19" s="134"/>
      <c r="W19" s="134"/>
      <c r="X19" s="134"/>
      <c r="Y19" s="134"/>
      <c r="Z19" s="134"/>
    </row>
    <row r="20" spans="1:26" ht="33.75" customHeight="1" x14ac:dyDescent="0.3">
      <c r="A20" s="134"/>
      <c r="B20" s="134"/>
      <c r="C20" s="48"/>
      <c r="D20" s="794" t="s">
        <v>177</v>
      </c>
      <c r="E20" s="599"/>
      <c r="F20" s="600"/>
      <c r="G20" s="794" t="s">
        <v>178</v>
      </c>
      <c r="H20" s="599"/>
      <c r="I20" s="600"/>
      <c r="J20" s="794" t="s">
        <v>179</v>
      </c>
      <c r="K20" s="600"/>
      <c r="L20" s="787" t="s">
        <v>180</v>
      </c>
      <c r="M20" s="134"/>
      <c r="N20" s="134"/>
      <c r="O20" s="134"/>
      <c r="P20" s="134"/>
      <c r="Q20" s="134"/>
      <c r="R20" s="134"/>
      <c r="S20" s="134"/>
      <c r="T20" s="134"/>
      <c r="U20" s="134"/>
      <c r="V20" s="134"/>
      <c r="W20" s="134"/>
      <c r="X20" s="134"/>
      <c r="Y20" s="134"/>
      <c r="Z20" s="134"/>
    </row>
    <row r="21" spans="1:26" ht="15.75" customHeight="1" x14ac:dyDescent="0.3">
      <c r="A21" s="134"/>
      <c r="B21" s="135"/>
      <c r="C21" s="135"/>
      <c r="D21" s="30" t="s">
        <v>181</v>
      </c>
      <c r="E21" s="30" t="s">
        <v>182</v>
      </c>
      <c r="F21" s="30" t="s">
        <v>183</v>
      </c>
      <c r="G21" s="136" t="s">
        <v>184</v>
      </c>
      <c r="H21" s="136" t="s">
        <v>185</v>
      </c>
      <c r="I21" s="136" t="s">
        <v>186</v>
      </c>
      <c r="J21" s="136" t="s">
        <v>187</v>
      </c>
      <c r="K21" s="136" t="s">
        <v>188</v>
      </c>
      <c r="L21" s="680"/>
      <c r="M21" s="134"/>
      <c r="N21" s="134"/>
      <c r="O21" s="134"/>
      <c r="P21" s="134"/>
      <c r="Q21" s="134"/>
      <c r="R21" s="134"/>
      <c r="S21" s="134"/>
      <c r="T21" s="134"/>
      <c r="U21" s="134"/>
      <c r="V21" s="134"/>
      <c r="W21" s="134"/>
      <c r="X21" s="134"/>
      <c r="Y21" s="134"/>
      <c r="Z21" s="134"/>
    </row>
    <row r="22" spans="1:26" ht="15.75" customHeight="1" x14ac:dyDescent="0.3">
      <c r="A22" s="134"/>
      <c r="B22" s="30" t="s">
        <v>189</v>
      </c>
      <c r="C22" s="137" t="s">
        <v>190</v>
      </c>
      <c r="D22" s="138"/>
      <c r="E22" s="138"/>
      <c r="F22" s="367" t="s">
        <v>275</v>
      </c>
      <c r="G22" s="138"/>
      <c r="H22" s="138"/>
      <c r="I22" s="138"/>
      <c r="J22" s="138"/>
      <c r="K22" s="138"/>
      <c r="L22" s="139"/>
      <c r="M22" s="134"/>
      <c r="N22" s="134"/>
      <c r="O22" s="134"/>
      <c r="P22" s="134"/>
      <c r="Q22" s="134"/>
      <c r="R22" s="134"/>
      <c r="S22" s="134"/>
      <c r="T22" s="134"/>
      <c r="U22" s="134"/>
      <c r="V22" s="134"/>
      <c r="W22" s="134"/>
      <c r="X22" s="134"/>
      <c r="Y22" s="134"/>
      <c r="Z22" s="134"/>
    </row>
    <row r="23" spans="1:26" ht="15.75" customHeight="1" x14ac:dyDescent="0.3">
      <c r="A23" s="134"/>
      <c r="B23" s="633" t="s">
        <v>191</v>
      </c>
      <c r="C23" s="140" t="s">
        <v>192</v>
      </c>
      <c r="D23" s="138"/>
      <c r="E23" s="138"/>
      <c r="F23" s="367" t="s">
        <v>275</v>
      </c>
      <c r="G23" s="138"/>
      <c r="H23" s="138"/>
      <c r="I23" s="138"/>
      <c r="J23" s="141"/>
      <c r="K23" s="138"/>
      <c r="L23" s="139"/>
      <c r="M23" s="134"/>
      <c r="N23" s="134"/>
      <c r="O23" s="134"/>
      <c r="P23" s="134"/>
      <c r="Q23" s="134"/>
      <c r="R23" s="134"/>
      <c r="S23" s="134"/>
      <c r="T23" s="134"/>
      <c r="U23" s="134"/>
      <c r="V23" s="134"/>
      <c r="W23" s="134"/>
      <c r="X23" s="134"/>
      <c r="Y23" s="134"/>
      <c r="Z23" s="134"/>
    </row>
    <row r="24" spans="1:26" ht="15.75" customHeight="1" x14ac:dyDescent="0.3">
      <c r="A24" s="134"/>
      <c r="B24" s="612"/>
      <c r="C24" s="137" t="s">
        <v>193</v>
      </c>
      <c r="D24" s="138"/>
      <c r="E24" s="138"/>
      <c r="F24" s="367" t="s">
        <v>275</v>
      </c>
      <c r="G24" s="138"/>
      <c r="H24" s="138"/>
      <c r="I24" s="138"/>
      <c r="J24" s="138"/>
      <c r="K24" s="138"/>
      <c r="L24" s="139"/>
      <c r="M24" s="134"/>
      <c r="N24" s="134"/>
      <c r="O24" s="134"/>
      <c r="P24" s="134"/>
      <c r="Q24" s="134"/>
      <c r="R24" s="134"/>
      <c r="S24" s="134"/>
      <c r="T24" s="134"/>
      <c r="U24" s="134"/>
      <c r="V24" s="134"/>
      <c r="W24" s="134"/>
      <c r="X24" s="134"/>
      <c r="Y24" s="134"/>
      <c r="Z24" s="134"/>
    </row>
    <row r="25" spans="1:26" ht="15.75" customHeight="1" x14ac:dyDescent="0.3">
      <c r="A25" s="134"/>
      <c r="B25" s="680"/>
      <c r="C25" s="137" t="s">
        <v>194</v>
      </c>
      <c r="D25" s="141"/>
      <c r="E25" s="141"/>
      <c r="F25" s="367" t="s">
        <v>275</v>
      </c>
      <c r="G25" s="141"/>
      <c r="H25" s="141"/>
      <c r="I25" s="141"/>
      <c r="J25" s="141"/>
      <c r="K25" s="141"/>
      <c r="L25" s="139"/>
      <c r="M25" s="134"/>
      <c r="N25" s="134"/>
      <c r="O25" s="134"/>
      <c r="P25" s="134"/>
      <c r="Q25" s="134"/>
      <c r="R25" s="134"/>
      <c r="S25" s="134"/>
      <c r="T25" s="134"/>
      <c r="U25" s="134"/>
      <c r="V25" s="134"/>
      <c r="W25" s="134"/>
      <c r="X25" s="134"/>
      <c r="Y25" s="134"/>
      <c r="Z25" s="134"/>
    </row>
    <row r="26" spans="1:26" ht="15.75" customHeight="1" x14ac:dyDescent="0.3">
      <c r="A26" s="134"/>
      <c r="B26" s="633" t="s">
        <v>195</v>
      </c>
      <c r="C26" s="137" t="s">
        <v>196</v>
      </c>
      <c r="D26" s="141"/>
      <c r="E26" s="141"/>
      <c r="F26" s="367" t="s">
        <v>275</v>
      </c>
      <c r="G26" s="141"/>
      <c r="H26" s="141"/>
      <c r="I26" s="141"/>
      <c r="J26" s="141"/>
      <c r="K26" s="141"/>
      <c r="L26" s="139"/>
      <c r="M26" s="134"/>
      <c r="N26" s="134"/>
      <c r="O26" s="134"/>
      <c r="P26" s="134"/>
      <c r="Q26" s="134"/>
      <c r="R26" s="134"/>
      <c r="S26" s="134"/>
      <c r="T26" s="134"/>
      <c r="U26" s="134"/>
      <c r="V26" s="134"/>
      <c r="W26" s="134"/>
      <c r="X26" s="134"/>
      <c r="Y26" s="134"/>
      <c r="Z26" s="134"/>
    </row>
    <row r="27" spans="1:26" ht="15.75" customHeight="1" x14ac:dyDescent="0.3">
      <c r="A27" s="134"/>
      <c r="B27" s="790"/>
      <c r="C27" s="137" t="s">
        <v>197</v>
      </c>
      <c r="D27" s="141"/>
      <c r="E27" s="141"/>
      <c r="F27" s="367" t="s">
        <v>275</v>
      </c>
      <c r="G27" s="141"/>
      <c r="H27" s="141"/>
      <c r="I27" s="141"/>
      <c r="J27" s="141"/>
      <c r="K27" s="141"/>
      <c r="L27" s="139"/>
      <c r="M27" s="134"/>
      <c r="N27" s="134"/>
      <c r="O27" s="134"/>
      <c r="P27" s="134"/>
      <c r="Q27" s="134"/>
      <c r="R27" s="134"/>
      <c r="S27" s="134"/>
      <c r="T27" s="134"/>
      <c r="U27" s="134"/>
      <c r="V27" s="134"/>
      <c r="W27" s="134"/>
      <c r="X27" s="134"/>
      <c r="Y27" s="134"/>
      <c r="Z27" s="134"/>
    </row>
    <row r="28" spans="1:26" ht="15.75" customHeight="1" x14ac:dyDescent="0.3">
      <c r="A28" s="134"/>
      <c r="B28" s="633" t="s">
        <v>198</v>
      </c>
      <c r="C28" s="142" t="s">
        <v>199</v>
      </c>
      <c r="D28" s="141"/>
      <c r="E28" s="141"/>
      <c r="F28" s="367" t="s">
        <v>275</v>
      </c>
      <c r="G28" s="141"/>
      <c r="H28" s="141"/>
      <c r="I28" s="141"/>
      <c r="J28" s="141"/>
      <c r="K28" s="141"/>
      <c r="L28" s="139"/>
      <c r="M28" s="134"/>
      <c r="N28" s="134"/>
      <c r="O28" s="134"/>
      <c r="P28" s="134"/>
      <c r="Q28" s="134"/>
      <c r="R28" s="134"/>
      <c r="S28" s="134"/>
      <c r="T28" s="134"/>
      <c r="U28" s="134"/>
      <c r="V28" s="134"/>
      <c r="W28" s="134"/>
      <c r="X28" s="134"/>
      <c r="Y28" s="134"/>
      <c r="Z28" s="134"/>
    </row>
    <row r="29" spans="1:26" ht="20.25" customHeight="1" x14ac:dyDescent="0.3">
      <c r="A29" s="134"/>
      <c r="B29" s="680"/>
      <c r="C29" s="137" t="s">
        <v>200</v>
      </c>
      <c r="D29" s="141"/>
      <c r="E29" s="141"/>
      <c r="F29" s="367" t="s">
        <v>275</v>
      </c>
      <c r="G29" s="141"/>
      <c r="H29" s="141"/>
      <c r="I29" s="141"/>
      <c r="J29" s="141"/>
      <c r="K29" s="141"/>
      <c r="L29" s="139"/>
      <c r="M29" s="134"/>
      <c r="N29" s="134"/>
      <c r="O29" s="134"/>
      <c r="P29" s="134"/>
      <c r="Q29" s="134"/>
      <c r="R29" s="134"/>
      <c r="S29" s="134"/>
      <c r="T29" s="134"/>
      <c r="U29" s="134"/>
      <c r="V29" s="134"/>
      <c r="W29" s="134"/>
      <c r="X29" s="134"/>
      <c r="Y29" s="134"/>
      <c r="Z29" s="134"/>
    </row>
    <row r="30" spans="1:26" ht="16.5" customHeight="1" x14ac:dyDescent="0.3">
      <c r="A30" s="134"/>
      <c r="B30" s="30" t="s">
        <v>201</v>
      </c>
      <c r="C30" s="137" t="s">
        <v>202</v>
      </c>
      <c r="D30" s="141"/>
      <c r="E30" s="141"/>
      <c r="F30" s="367" t="s">
        <v>275</v>
      </c>
      <c r="G30" s="141"/>
      <c r="H30" s="141"/>
      <c r="I30" s="141"/>
      <c r="J30" s="141"/>
      <c r="K30" s="141"/>
      <c r="L30" s="139"/>
      <c r="M30" s="134"/>
      <c r="N30" s="134"/>
      <c r="O30" s="134"/>
      <c r="P30" s="134"/>
      <c r="Q30" s="134"/>
      <c r="R30" s="134"/>
      <c r="S30" s="134"/>
      <c r="T30" s="134"/>
      <c r="U30" s="134"/>
      <c r="V30" s="134"/>
      <c r="W30" s="134"/>
      <c r="X30" s="134"/>
      <c r="Y30" s="134"/>
      <c r="Z30" s="134"/>
    </row>
    <row r="31" spans="1:26" ht="59.25" customHeight="1" x14ac:dyDescent="0.3">
      <c r="A31" s="134"/>
      <c r="B31" s="795" t="s">
        <v>203</v>
      </c>
      <c r="C31" s="142" t="s">
        <v>204</v>
      </c>
      <c r="D31" s="141"/>
      <c r="E31" s="141"/>
      <c r="F31" s="367" t="s">
        <v>275</v>
      </c>
      <c r="G31" s="141"/>
      <c r="H31" s="141"/>
      <c r="I31" s="141"/>
      <c r="J31" s="141"/>
      <c r="K31" s="141"/>
      <c r="L31" s="139"/>
      <c r="M31" s="134"/>
      <c r="N31" s="134"/>
      <c r="O31" s="134"/>
      <c r="P31" s="134"/>
      <c r="Q31" s="134"/>
      <c r="R31" s="134"/>
      <c r="S31" s="134"/>
      <c r="T31" s="134"/>
      <c r="U31" s="134"/>
      <c r="V31" s="134"/>
      <c r="W31" s="134"/>
      <c r="X31" s="134"/>
      <c r="Y31" s="134"/>
      <c r="Z31" s="134"/>
    </row>
    <row r="32" spans="1:26" ht="111.75" customHeight="1" x14ac:dyDescent="0.3">
      <c r="A32" s="134"/>
      <c r="B32" s="612"/>
      <c r="C32" s="142" t="s">
        <v>205</v>
      </c>
      <c r="D32" s="141"/>
      <c r="E32" s="141"/>
      <c r="F32" s="367" t="s">
        <v>275</v>
      </c>
      <c r="G32" s="141"/>
      <c r="H32" s="141"/>
      <c r="I32" s="141"/>
      <c r="J32" s="141"/>
      <c r="K32" s="141"/>
      <c r="L32" s="139"/>
      <c r="M32" s="134"/>
      <c r="N32" s="134"/>
      <c r="O32" s="134"/>
      <c r="P32" s="134"/>
      <c r="Q32" s="134"/>
      <c r="R32" s="134"/>
      <c r="S32" s="134"/>
      <c r="T32" s="134"/>
      <c r="U32" s="134"/>
      <c r="V32" s="134"/>
      <c r="W32" s="134"/>
      <c r="X32" s="134"/>
      <c r="Y32" s="134"/>
      <c r="Z32" s="134"/>
    </row>
    <row r="33" spans="1:26" ht="15.75" customHeight="1" x14ac:dyDescent="0.3">
      <c r="A33" s="134"/>
      <c r="B33" s="612"/>
      <c r="C33" s="142" t="s">
        <v>206</v>
      </c>
      <c r="D33" s="141"/>
      <c r="E33" s="141"/>
      <c r="F33" s="367" t="s">
        <v>275</v>
      </c>
      <c r="G33" s="141"/>
      <c r="H33" s="141"/>
      <c r="I33" s="141"/>
      <c r="J33" s="141"/>
      <c r="K33" s="141"/>
      <c r="L33" s="139"/>
      <c r="M33" s="134"/>
      <c r="N33" s="134"/>
      <c r="O33" s="134"/>
      <c r="P33" s="134"/>
      <c r="Q33" s="134"/>
      <c r="R33" s="134"/>
      <c r="S33" s="134"/>
      <c r="T33" s="134"/>
      <c r="U33" s="134"/>
      <c r="V33" s="134"/>
      <c r="W33" s="134"/>
      <c r="X33" s="134"/>
      <c r="Y33" s="134"/>
      <c r="Z33" s="134"/>
    </row>
    <row r="34" spans="1:26" ht="70.5" customHeight="1" x14ac:dyDescent="0.3">
      <c r="A34" s="134"/>
      <c r="B34" s="680"/>
      <c r="C34" s="142" t="s">
        <v>207</v>
      </c>
      <c r="D34" s="141"/>
      <c r="E34" s="141"/>
      <c r="F34" s="367" t="s">
        <v>275</v>
      </c>
      <c r="G34" s="141"/>
      <c r="H34" s="141"/>
      <c r="I34" s="141"/>
      <c r="J34" s="141"/>
      <c r="K34" s="141"/>
      <c r="L34" s="139"/>
      <c r="M34" s="134"/>
      <c r="N34" s="134"/>
      <c r="O34" s="134"/>
      <c r="P34" s="134"/>
      <c r="Q34" s="134"/>
      <c r="R34" s="134"/>
      <c r="S34" s="134"/>
      <c r="T34" s="134"/>
      <c r="U34" s="134"/>
      <c r="V34" s="134"/>
      <c r="W34" s="134"/>
      <c r="X34" s="134"/>
      <c r="Y34" s="134"/>
      <c r="Z34" s="134"/>
    </row>
    <row r="35" spans="1:26" ht="15.75" customHeight="1" x14ac:dyDescent="0.3">
      <c r="A35" s="134"/>
      <c r="B35" s="143"/>
      <c r="C35" s="48"/>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31.5" customHeight="1" x14ac:dyDescent="0.3">
      <c r="A36" s="134"/>
      <c r="B36" s="784" t="s">
        <v>208</v>
      </c>
      <c r="C36" s="599"/>
      <c r="D36" s="599"/>
      <c r="E36" s="599"/>
      <c r="F36" s="599"/>
      <c r="G36" s="599"/>
      <c r="H36" s="600"/>
      <c r="I36" s="134"/>
      <c r="J36" s="785"/>
      <c r="K36" s="595"/>
      <c r="L36" s="596"/>
      <c r="M36" s="134"/>
      <c r="N36" s="134"/>
      <c r="O36" s="134"/>
      <c r="P36" s="134"/>
      <c r="Q36" s="134"/>
      <c r="R36" s="134"/>
      <c r="S36" s="134"/>
      <c r="T36" s="134"/>
      <c r="U36" s="134"/>
      <c r="V36" s="134"/>
      <c r="W36" s="134"/>
      <c r="X36" s="134"/>
      <c r="Y36" s="134"/>
      <c r="Z36" s="134"/>
    </row>
    <row r="37" spans="1:26" ht="34.5" customHeight="1" x14ac:dyDescent="0.3">
      <c r="A37" s="134"/>
      <c r="B37" s="134"/>
      <c r="C37" s="48"/>
      <c r="D37" s="134"/>
      <c r="E37" s="134"/>
      <c r="F37" s="134"/>
      <c r="G37" s="134"/>
      <c r="H37" s="134"/>
      <c r="I37" s="134"/>
      <c r="J37" s="145"/>
      <c r="K37" s="145"/>
      <c r="L37" s="145"/>
      <c r="M37" s="134"/>
      <c r="N37" s="134"/>
      <c r="O37" s="134"/>
      <c r="P37" s="134"/>
      <c r="Q37" s="134"/>
      <c r="R37" s="134"/>
      <c r="S37" s="134"/>
      <c r="T37" s="134"/>
      <c r="U37" s="134"/>
      <c r="V37" s="134"/>
      <c r="W37" s="134"/>
      <c r="X37" s="134"/>
      <c r="Y37" s="134"/>
      <c r="Z37" s="134"/>
    </row>
    <row r="38" spans="1:26" ht="50.25" customHeight="1" x14ac:dyDescent="0.3">
      <c r="A38" s="134"/>
      <c r="B38" s="782" t="s">
        <v>210</v>
      </c>
      <c r="C38" s="599"/>
      <c r="D38" s="599"/>
      <c r="E38" s="599"/>
      <c r="F38" s="599"/>
      <c r="G38" s="600"/>
      <c r="H38" s="141"/>
      <c r="I38" s="134"/>
      <c r="J38" s="786"/>
      <c r="K38" s="596"/>
      <c r="L38" s="145"/>
      <c r="M38" s="134"/>
      <c r="N38" s="134"/>
      <c r="O38" s="134"/>
      <c r="P38" s="134"/>
      <c r="Q38" s="134"/>
      <c r="R38" s="134"/>
      <c r="S38" s="134"/>
      <c r="T38" s="134"/>
      <c r="U38" s="134"/>
      <c r="V38" s="134"/>
      <c r="W38" s="134"/>
      <c r="X38" s="134"/>
      <c r="Y38" s="134"/>
      <c r="Z38" s="134"/>
    </row>
    <row r="39" spans="1:26" ht="30.75" customHeight="1" x14ac:dyDescent="0.3">
      <c r="A39" s="134"/>
      <c r="B39" s="782" t="s">
        <v>211</v>
      </c>
      <c r="C39" s="599"/>
      <c r="D39" s="599"/>
      <c r="E39" s="599"/>
      <c r="F39" s="599"/>
      <c r="G39" s="600"/>
      <c r="H39" s="141"/>
      <c r="I39" s="134"/>
      <c r="J39" s="786"/>
      <c r="K39" s="596"/>
      <c r="L39" s="145"/>
      <c r="M39" s="134"/>
      <c r="N39" s="134"/>
      <c r="O39" s="134"/>
      <c r="P39" s="134"/>
      <c r="Q39" s="134"/>
      <c r="R39" s="134"/>
      <c r="S39" s="134"/>
      <c r="T39" s="134"/>
      <c r="U39" s="134"/>
      <c r="V39" s="134"/>
      <c r="W39" s="134"/>
      <c r="X39" s="134"/>
      <c r="Y39" s="134"/>
      <c r="Z39" s="134"/>
    </row>
    <row r="40" spans="1:26" ht="33.75" customHeight="1" x14ac:dyDescent="0.3">
      <c r="A40" s="134"/>
      <c r="B40" s="782" t="s">
        <v>212</v>
      </c>
      <c r="C40" s="599"/>
      <c r="D40" s="599"/>
      <c r="E40" s="599"/>
      <c r="F40" s="599"/>
      <c r="G40" s="600"/>
      <c r="H40" s="141"/>
      <c r="I40" s="134"/>
      <c r="J40" s="134"/>
      <c r="K40" s="134"/>
      <c r="L40" s="134"/>
      <c r="M40" s="134"/>
      <c r="N40" s="134"/>
      <c r="O40" s="134"/>
      <c r="P40" s="134"/>
      <c r="Q40" s="134"/>
      <c r="R40" s="134"/>
      <c r="S40" s="134"/>
      <c r="T40" s="134"/>
      <c r="U40" s="134"/>
      <c r="V40" s="134"/>
      <c r="W40" s="134"/>
      <c r="X40" s="134"/>
      <c r="Y40" s="134"/>
      <c r="Z40" s="134"/>
    </row>
    <row r="41" spans="1:26" ht="32.25" customHeight="1" x14ac:dyDescent="0.3">
      <c r="A41" s="134"/>
      <c r="B41" s="782" t="s">
        <v>213</v>
      </c>
      <c r="C41" s="599"/>
      <c r="D41" s="599"/>
      <c r="E41" s="599"/>
      <c r="F41" s="599"/>
      <c r="G41" s="600"/>
      <c r="H41" s="368" t="s">
        <v>275</v>
      </c>
      <c r="I41" s="134"/>
      <c r="J41" s="134"/>
      <c r="K41" s="134"/>
      <c r="L41" s="134"/>
      <c r="M41" s="134"/>
      <c r="N41" s="134"/>
      <c r="O41" s="134"/>
      <c r="P41" s="134"/>
      <c r="Q41" s="134"/>
      <c r="R41" s="134"/>
      <c r="S41" s="134"/>
      <c r="T41" s="134"/>
      <c r="U41" s="134"/>
      <c r="V41" s="134"/>
      <c r="W41" s="134"/>
      <c r="X41" s="134"/>
      <c r="Y41" s="134"/>
      <c r="Z41" s="134"/>
    </row>
    <row r="42" spans="1:26" ht="36" customHeight="1" x14ac:dyDescent="0.3">
      <c r="A42" s="134"/>
      <c r="B42" s="782" t="s">
        <v>214</v>
      </c>
      <c r="C42" s="599"/>
      <c r="D42" s="599"/>
      <c r="E42" s="599"/>
      <c r="F42" s="599"/>
      <c r="G42" s="600"/>
      <c r="H42" s="141"/>
      <c r="I42" s="134"/>
      <c r="J42" s="134"/>
      <c r="K42" s="134"/>
      <c r="L42" s="134"/>
      <c r="M42" s="134"/>
      <c r="N42" s="134"/>
      <c r="O42" s="134"/>
      <c r="P42" s="134"/>
      <c r="Q42" s="134"/>
      <c r="R42" s="134"/>
      <c r="S42" s="134"/>
      <c r="T42" s="134"/>
      <c r="U42" s="134"/>
      <c r="V42" s="134"/>
      <c r="W42" s="134"/>
      <c r="X42" s="134"/>
      <c r="Y42" s="134"/>
      <c r="Z42" s="134"/>
    </row>
    <row r="43" spans="1:26" ht="49.5" customHeight="1" x14ac:dyDescent="0.3">
      <c r="A43" s="134"/>
      <c r="B43" s="782" t="s">
        <v>215</v>
      </c>
      <c r="C43" s="599"/>
      <c r="D43" s="599"/>
      <c r="E43" s="599"/>
      <c r="F43" s="599"/>
      <c r="G43" s="600"/>
      <c r="H43" s="141"/>
      <c r="I43" s="134"/>
      <c r="J43" s="134"/>
      <c r="K43" s="134"/>
      <c r="L43" s="134"/>
      <c r="M43" s="134"/>
      <c r="N43" s="134"/>
      <c r="O43" s="134"/>
      <c r="P43" s="134"/>
      <c r="Q43" s="134"/>
      <c r="R43" s="134"/>
      <c r="S43" s="134"/>
      <c r="T43" s="134"/>
      <c r="U43" s="134"/>
      <c r="V43" s="134"/>
      <c r="W43" s="134"/>
      <c r="X43" s="134"/>
      <c r="Y43" s="134"/>
      <c r="Z43" s="134"/>
    </row>
    <row r="44" spans="1:26" ht="33" customHeight="1" x14ac:dyDescent="0.3">
      <c r="A44" s="146"/>
      <c r="B44" s="782" t="s">
        <v>216</v>
      </c>
      <c r="C44" s="599"/>
      <c r="D44" s="599"/>
      <c r="E44" s="599"/>
      <c r="F44" s="599"/>
      <c r="G44" s="600"/>
      <c r="H44" s="141"/>
      <c r="I44" s="134"/>
      <c r="J44" s="134"/>
      <c r="K44" s="134"/>
      <c r="L44" s="134"/>
      <c r="M44" s="146"/>
      <c r="N44" s="146"/>
      <c r="O44" s="146"/>
      <c r="P44" s="146"/>
      <c r="Q44" s="146"/>
      <c r="R44" s="146"/>
      <c r="S44" s="146"/>
      <c r="T44" s="146"/>
      <c r="U44" s="146"/>
      <c r="V44" s="146"/>
      <c r="W44" s="146"/>
      <c r="X44" s="146"/>
      <c r="Y44" s="146"/>
      <c r="Z44" s="146"/>
    </row>
    <row r="45" spans="1:26" ht="33" customHeight="1" x14ac:dyDescent="0.3">
      <c r="A45" s="146"/>
      <c r="B45" s="782" t="s">
        <v>217</v>
      </c>
      <c r="C45" s="599"/>
      <c r="D45" s="599"/>
      <c r="E45" s="599"/>
      <c r="F45" s="599"/>
      <c r="G45" s="600"/>
      <c r="H45" s="141"/>
      <c r="I45" s="134"/>
      <c r="J45" s="134"/>
      <c r="K45" s="134"/>
      <c r="L45" s="134"/>
      <c r="M45" s="146"/>
      <c r="N45" s="146"/>
      <c r="O45" s="146"/>
      <c r="P45" s="146"/>
      <c r="Q45" s="146"/>
      <c r="R45" s="146"/>
      <c r="S45" s="146"/>
      <c r="T45" s="146"/>
      <c r="U45" s="146"/>
      <c r="V45" s="146"/>
      <c r="W45" s="146"/>
      <c r="X45" s="146"/>
      <c r="Y45" s="146"/>
      <c r="Z45" s="146"/>
    </row>
    <row r="46" spans="1:26" ht="15" customHeight="1" x14ac:dyDescent="0.25">
      <c r="A46" s="146"/>
      <c r="B46" s="783"/>
      <c r="C46" s="595"/>
      <c r="D46" s="595"/>
      <c r="E46" s="595"/>
      <c r="F46" s="595"/>
      <c r="G46" s="596"/>
      <c r="H46" s="146"/>
      <c r="I46" s="146"/>
      <c r="J46" s="146"/>
      <c r="K46" s="146"/>
      <c r="L46" s="146"/>
      <c r="M46" s="146"/>
      <c r="N46" s="146"/>
      <c r="O46" s="146"/>
      <c r="P46" s="146"/>
      <c r="Q46" s="146"/>
      <c r="R46" s="146"/>
      <c r="S46" s="146"/>
      <c r="T46" s="146"/>
      <c r="U46" s="146"/>
      <c r="V46" s="146"/>
      <c r="W46" s="146"/>
      <c r="X46" s="146"/>
      <c r="Y46" s="146"/>
      <c r="Z46" s="146"/>
    </row>
    <row r="47" spans="1:26" ht="36.75" customHeight="1" x14ac:dyDescent="0.25">
      <c r="A47" s="146"/>
      <c r="B47" s="782" t="s">
        <v>218</v>
      </c>
      <c r="C47" s="599"/>
      <c r="D47" s="599"/>
      <c r="E47" s="599"/>
      <c r="F47" s="599"/>
      <c r="G47" s="600"/>
      <c r="H47" s="147"/>
      <c r="I47" s="146"/>
      <c r="J47" s="146"/>
      <c r="K47" s="146"/>
      <c r="L47" s="146"/>
      <c r="M47" s="146"/>
      <c r="N47" s="146"/>
      <c r="O47" s="146"/>
      <c r="P47" s="146"/>
      <c r="Q47" s="146"/>
      <c r="R47" s="146"/>
      <c r="S47" s="146"/>
      <c r="T47" s="146"/>
      <c r="U47" s="146"/>
      <c r="V47" s="146"/>
      <c r="W47" s="146"/>
      <c r="X47" s="146"/>
      <c r="Y47" s="146"/>
      <c r="Z47" s="146"/>
    </row>
    <row r="48" spans="1:26" ht="15.75" customHeight="1" x14ac:dyDescent="0.25">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spans="1:26" ht="15.75" hidden="1" customHeight="1" x14ac:dyDescent="0.25">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15.75" hidden="1" customHeight="1" x14ac:dyDescent="0.25">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5.75" hidden="1" customHeight="1" x14ac:dyDescent="0.25">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spans="1:26" ht="15.75" hidden="1" customHeight="1" x14ac:dyDescent="0.25">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spans="1:26" ht="15.75" hidden="1" customHeight="1" x14ac:dyDescent="0.2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spans="1:26" ht="15.75" hidden="1" customHeight="1" x14ac:dyDescent="0.2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5.75" hidden="1" customHeight="1" x14ac:dyDescent="0.2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5.75" hidden="1" customHeight="1" x14ac:dyDescent="0.2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5.75" hidden="1" customHeight="1"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5.75" hidden="1" customHeight="1" x14ac:dyDescent="0.25">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5.75" hidden="1" customHeight="1"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5.75" hidden="1" customHeight="1" x14ac:dyDescent="0.2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5.75" hidden="1" customHeight="1"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5.75" hidden="1" customHeight="1"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5.75" hidden="1" customHeight="1"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5.75" hidden="1" customHeight="1"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5.75" hidden="1" customHeight="1"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5.75" hidden="1" customHeight="1" x14ac:dyDescent="0.2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5.75" hidden="1" customHeight="1" x14ac:dyDescent="0.2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5.75" hidden="1" customHeight="1" x14ac:dyDescent="0.2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5.75" hidden="1" customHeight="1" x14ac:dyDescent="0.2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5.75" hidden="1" customHeight="1" x14ac:dyDescent="0.25">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5.75" hidden="1" customHeight="1" x14ac:dyDescent="0.2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5.75" hidden="1" customHeight="1" x14ac:dyDescent="0.25">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5.75" hidden="1" customHeight="1" x14ac:dyDescent="0.2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5.75" hidden="1" customHeight="1" x14ac:dyDescent="0.25">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5.75" hidden="1" customHeight="1" x14ac:dyDescent="0.2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5.75" hidden="1" customHeight="1" x14ac:dyDescent="0.25">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5.75" hidden="1" customHeight="1" x14ac:dyDescent="0.2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5.75" hidden="1" customHeight="1" x14ac:dyDescent="0.25">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5.75" hidden="1" customHeight="1" x14ac:dyDescent="0.2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5.75" hidden="1" customHeight="1" x14ac:dyDescent="0.25">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5.75" hidden="1" customHeight="1" x14ac:dyDescent="0.2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5.75" hidden="1" customHeight="1" x14ac:dyDescent="0.25">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5.75" hidden="1" customHeight="1" x14ac:dyDescent="0.2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5.75" hidden="1" customHeight="1" x14ac:dyDescent="0.25">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5.75" hidden="1" customHeight="1" x14ac:dyDescent="0.25">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5.75" hidden="1" customHeight="1" x14ac:dyDescent="0.25">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5.75" hidden="1" customHeight="1" x14ac:dyDescent="0.25">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5.75" hidden="1" customHeight="1" x14ac:dyDescent="0.2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5.75" hidden="1" customHeight="1"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5.75" hidden="1" customHeight="1" x14ac:dyDescent="0.2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5.75" hidden="1" customHeight="1"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5.75" hidden="1" customHeight="1"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5.75" hidden="1" customHeight="1"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5.75" hidden="1" customHeight="1"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5.75" hidden="1" customHeight="1" x14ac:dyDescent="0.25">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5.75" hidden="1" customHeight="1" x14ac:dyDescent="0.25">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5.75" hidden="1" customHeight="1" x14ac:dyDescent="0.25">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5.75" hidden="1" customHeight="1" x14ac:dyDescent="0.25">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5.75" hidden="1" customHeight="1" x14ac:dyDescent="0.2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5.75" hidden="1" customHeight="1" x14ac:dyDescent="0.2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5.75" hidden="1" customHeight="1" x14ac:dyDescent="0.2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5.75" hidden="1" customHeight="1" x14ac:dyDescent="0.2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5.75" hidden="1" customHeight="1" x14ac:dyDescent="0.2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5.75" hidden="1" customHeight="1" x14ac:dyDescent="0.2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5.75" hidden="1" customHeight="1"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5.75" hidden="1" customHeight="1" x14ac:dyDescent="0.2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5.75" hidden="1" customHeight="1" x14ac:dyDescent="0.2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5.75" hidden="1" customHeight="1" x14ac:dyDescent="0.2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5.75" hidden="1" customHeight="1" x14ac:dyDescent="0.2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5.75" hidden="1" customHeight="1" x14ac:dyDescent="0.2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5.75" hidden="1" customHeight="1" x14ac:dyDescent="0.2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5.75" hidden="1" customHeight="1" x14ac:dyDescent="0.2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5.75" hidden="1" customHeight="1" x14ac:dyDescent="0.2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5.75" hidden="1" customHeight="1" x14ac:dyDescent="0.2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5.75" hidden="1" customHeight="1" x14ac:dyDescent="0.25">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5.75" hidden="1" customHeight="1" x14ac:dyDescent="0.25">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5.75" hidden="1" customHeight="1" x14ac:dyDescent="0.25">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5.75" hidden="1" customHeight="1" x14ac:dyDescent="0.25">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5.75" hidden="1" customHeight="1" x14ac:dyDescent="0.25">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5.75" hidden="1" customHeight="1" x14ac:dyDescent="0.25">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5.75" hidden="1" customHeight="1" x14ac:dyDescent="0.25">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5.75" hidden="1" customHeight="1" x14ac:dyDescent="0.25">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5.75" hidden="1" customHeight="1" x14ac:dyDescent="0.2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5.75" hidden="1" customHeight="1" x14ac:dyDescent="0.25">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5.75" hidden="1" customHeight="1" x14ac:dyDescent="0.25">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5.75" hidden="1" customHeight="1" x14ac:dyDescent="0.25">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5.75" hidden="1" customHeight="1" x14ac:dyDescent="0.25">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5.75" hidden="1" customHeight="1" x14ac:dyDescent="0.25">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5.75" hidden="1" customHeight="1" x14ac:dyDescent="0.25">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5.75" hidden="1" customHeight="1" x14ac:dyDescent="0.2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5.75" hidden="1" customHeight="1" x14ac:dyDescent="0.2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5.75" hidden="1" customHeight="1" x14ac:dyDescent="0.2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5.75" hidden="1" customHeight="1" x14ac:dyDescent="0.2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5.75" hidden="1" customHeight="1" x14ac:dyDescent="0.2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5.75" hidden="1" customHeight="1" x14ac:dyDescent="0.25">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5.75" hidden="1" customHeight="1" x14ac:dyDescent="0.25">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5.75" hidden="1" customHeight="1" x14ac:dyDescent="0.25">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5.75" hidden="1" customHeight="1" x14ac:dyDescent="0.25">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5.75" hidden="1" customHeight="1" x14ac:dyDescent="0.25">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5.75" hidden="1" customHeight="1" x14ac:dyDescent="0.25">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5.75" hidden="1" customHeight="1" x14ac:dyDescent="0.25">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5.75" hidden="1" customHeight="1" x14ac:dyDescent="0.25">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5.75" hidden="1" customHeight="1" x14ac:dyDescent="0.25">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5.75" hidden="1" customHeight="1" x14ac:dyDescent="0.25">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5.75" hidden="1" customHeight="1" x14ac:dyDescent="0.25">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5.75" hidden="1" customHeight="1" x14ac:dyDescent="0.25">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5.75" hidden="1" customHeight="1" x14ac:dyDescent="0.25">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5.75" hidden="1" customHeight="1" x14ac:dyDescent="0.25">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5.75" hidden="1" customHeight="1" x14ac:dyDescent="0.25">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5.75" hidden="1" customHeight="1" x14ac:dyDescent="0.25">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5.75" hidden="1" customHeight="1" x14ac:dyDescent="0.25">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5.75" hidden="1" customHeight="1" x14ac:dyDescent="0.25">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5.75" hidden="1" customHeight="1" x14ac:dyDescent="0.25">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5.75" hidden="1" customHeight="1" x14ac:dyDescent="0.25">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5.75" hidden="1" customHeight="1" x14ac:dyDescent="0.25">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5.75" hidden="1" customHeight="1" x14ac:dyDescent="0.25">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5.75" hidden="1" customHeight="1" x14ac:dyDescent="0.25">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5.75" hidden="1" customHeight="1" x14ac:dyDescent="0.25">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5.75" hidden="1" customHeight="1" x14ac:dyDescent="0.25">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5.75" hidden="1" customHeight="1" x14ac:dyDescent="0.25">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5.75" hidden="1" customHeight="1" x14ac:dyDescent="0.25">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5.75" hidden="1" customHeight="1" x14ac:dyDescent="0.2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5.75" hidden="1" customHeight="1" x14ac:dyDescent="0.25">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5.75" hidden="1" customHeight="1" x14ac:dyDescent="0.25">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5.75" hidden="1" customHeight="1" x14ac:dyDescent="0.25">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5.75" hidden="1" customHeight="1" x14ac:dyDescent="0.25">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5.75" hidden="1" customHeight="1" x14ac:dyDescent="0.2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5.75" hidden="1" customHeight="1" x14ac:dyDescent="0.25">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5.75" hidden="1" customHeight="1" x14ac:dyDescent="0.25">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5.75" hidden="1" customHeight="1" x14ac:dyDescent="0.25">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5.75" hidden="1" customHeight="1" x14ac:dyDescent="0.25">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5.75" hidden="1" customHeight="1" x14ac:dyDescent="0.2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5.75" hidden="1" customHeight="1" x14ac:dyDescent="0.25">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5.75" hidden="1" customHeight="1" x14ac:dyDescent="0.25">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5.75" hidden="1" customHeight="1" x14ac:dyDescent="0.25">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5.75" hidden="1" customHeight="1" x14ac:dyDescent="0.25">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5.75" hidden="1" customHeight="1" x14ac:dyDescent="0.25">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5.75" hidden="1" customHeight="1" x14ac:dyDescent="0.25">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5.75" hidden="1" customHeight="1" x14ac:dyDescent="0.25">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5.75" hidden="1" customHeight="1" x14ac:dyDescent="0.25">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5.75" hidden="1" customHeight="1" x14ac:dyDescent="0.25">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5.75" hidden="1" customHeight="1" x14ac:dyDescent="0.2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5.75" hidden="1" customHeight="1" x14ac:dyDescent="0.25">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5.75" hidden="1" customHeight="1" x14ac:dyDescent="0.25">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5.75" hidden="1" customHeight="1" x14ac:dyDescent="0.25">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5.75" hidden="1" customHeight="1" x14ac:dyDescent="0.25">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5.75" hidden="1" customHeight="1" x14ac:dyDescent="0.25">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5.75" hidden="1" customHeight="1" x14ac:dyDescent="0.25">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5.75" hidden="1" customHeight="1" x14ac:dyDescent="0.25">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5.75" hidden="1" customHeight="1" x14ac:dyDescent="0.25">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5.75" hidden="1" customHeight="1" x14ac:dyDescent="0.25">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5.75" hidden="1" customHeight="1" x14ac:dyDescent="0.25">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5.75" hidden="1" customHeight="1" x14ac:dyDescent="0.25">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5.75" hidden="1" customHeight="1" x14ac:dyDescent="0.2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5.75" hidden="1" customHeight="1" x14ac:dyDescent="0.25">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5.75" hidden="1" customHeight="1" x14ac:dyDescent="0.25">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5.75" hidden="1" customHeight="1" x14ac:dyDescent="0.25">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5.75" hidden="1" customHeight="1" x14ac:dyDescent="0.25">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5.75" hidden="1" customHeight="1" x14ac:dyDescent="0.25">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5.75" hidden="1" customHeight="1" x14ac:dyDescent="0.25">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5.75" hidden="1" customHeight="1" x14ac:dyDescent="0.25">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5.75" hidden="1" customHeight="1" x14ac:dyDescent="0.25">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5.75" hidden="1" customHeight="1" x14ac:dyDescent="0.25">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5.75" hidden="1" customHeight="1" x14ac:dyDescent="0.25">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5.75" hidden="1" customHeight="1" x14ac:dyDescent="0.25">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5.75" hidden="1" customHeight="1" x14ac:dyDescent="0.25">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5.75" hidden="1" customHeight="1" x14ac:dyDescent="0.25">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5.75" hidden="1" customHeight="1" x14ac:dyDescent="0.25">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5.75" hidden="1" customHeight="1" x14ac:dyDescent="0.25">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5.75" hidden="1" customHeight="1" x14ac:dyDescent="0.2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5.75" hidden="1" customHeight="1" x14ac:dyDescent="0.25">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5.75" hidden="1" customHeight="1" x14ac:dyDescent="0.25">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5.75" hidden="1" customHeight="1" x14ac:dyDescent="0.25">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5.75" hidden="1" customHeight="1" x14ac:dyDescent="0.25">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5.75" hidden="1" customHeight="1" x14ac:dyDescent="0.25">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5.75" hidden="1" customHeight="1" x14ac:dyDescent="0.25">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5.75" hidden="1" customHeight="1" x14ac:dyDescent="0.25">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5.75" hidden="1" customHeight="1" x14ac:dyDescent="0.25">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5.75" hidden="1" customHeight="1" x14ac:dyDescent="0.25">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5.75" hidden="1" customHeight="1" x14ac:dyDescent="0.25">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5.75" hidden="1" customHeight="1" x14ac:dyDescent="0.25">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5.75" hidden="1" customHeight="1" x14ac:dyDescent="0.25">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5.75" hidden="1" customHeight="1" x14ac:dyDescent="0.25">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5.75" hidden="1" customHeight="1" x14ac:dyDescent="0.25">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5.75" hidden="1" customHeight="1" x14ac:dyDescent="0.25">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5.75" hidden="1" customHeight="1" x14ac:dyDescent="0.25">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5.75" hidden="1" customHeight="1" x14ac:dyDescent="0.25">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5.75" hidden="1" customHeight="1" x14ac:dyDescent="0.25">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5.75" hidden="1" customHeight="1" x14ac:dyDescent="0.25">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5.75" hidden="1" customHeight="1" x14ac:dyDescent="0.25">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5.75" hidden="1" customHeight="1" x14ac:dyDescent="0.25">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5.75" hidden="1" customHeight="1" x14ac:dyDescent="0.25">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5.75" hidden="1" customHeight="1" x14ac:dyDescent="0.25">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5.75" hidden="1" customHeight="1" x14ac:dyDescent="0.25">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5.75" hidden="1" customHeight="1" x14ac:dyDescent="0.25">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5.75" hidden="1" customHeight="1" x14ac:dyDescent="0.25">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5.75" hidden="1" customHeight="1" x14ac:dyDescent="0.25">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5.75" hidden="1" customHeight="1" x14ac:dyDescent="0.25">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5.75" hidden="1" customHeight="1" x14ac:dyDescent="0.25">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5.75" hidden="1" customHeight="1" x14ac:dyDescent="0.25">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5.75" hidden="1" customHeight="1" x14ac:dyDescent="0.25">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5.75" hidden="1" customHeight="1" x14ac:dyDescent="0.25">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5.75" hidden="1" customHeight="1" x14ac:dyDescent="0.25">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5.75" hidden="1" customHeight="1" x14ac:dyDescent="0.25">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5.75" hidden="1" customHeight="1" x14ac:dyDescent="0.25">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5.75" hidden="1" customHeight="1" x14ac:dyDescent="0.25">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5.75" hidden="1" customHeight="1" x14ac:dyDescent="0.25">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5.75" hidden="1" customHeight="1" x14ac:dyDescent="0.25">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5.75" hidden="1" customHeight="1" x14ac:dyDescent="0.25">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5.75" hidden="1" customHeight="1" x14ac:dyDescent="0.25">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5.75" hidden="1" customHeight="1" x14ac:dyDescent="0.2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5.75" hidden="1" customHeight="1" x14ac:dyDescent="0.25">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5.75" hidden="1" customHeight="1" x14ac:dyDescent="0.25">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5.75" hidden="1" customHeight="1" x14ac:dyDescent="0.25">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5.75" hidden="1" customHeight="1" x14ac:dyDescent="0.25">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5.75" hidden="1" customHeight="1" x14ac:dyDescent="0.2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5.75" hidden="1" customHeight="1" x14ac:dyDescent="0.25">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5.75" hidden="1" customHeight="1" x14ac:dyDescent="0.25">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5.75" hidden="1" customHeight="1" x14ac:dyDescent="0.25">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5.75" hidden="1" customHeight="1" x14ac:dyDescent="0.25">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5.75" hidden="1" customHeight="1" x14ac:dyDescent="0.25">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5.75" hidden="1" customHeight="1" x14ac:dyDescent="0.25">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5.75" hidden="1" customHeight="1" x14ac:dyDescent="0.25">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5.75" hidden="1" customHeight="1" x14ac:dyDescent="0.25">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5.75" hidden="1" customHeight="1" x14ac:dyDescent="0.25">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5.75" hidden="1" customHeight="1" x14ac:dyDescent="0.25">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5.75" hidden="1" customHeight="1" x14ac:dyDescent="0.25">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5.75" hidden="1" customHeight="1" x14ac:dyDescent="0.25">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5.75" hidden="1" customHeight="1" x14ac:dyDescent="0.25">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5.75" hidden="1" customHeight="1" x14ac:dyDescent="0.25">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5.75" hidden="1" customHeight="1" x14ac:dyDescent="0.25">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5.75" hidden="1" customHeight="1" x14ac:dyDescent="0.25">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5.75" hidden="1" customHeight="1" x14ac:dyDescent="0.25">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5.75" hidden="1" customHeight="1" x14ac:dyDescent="0.25">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5.75" hidden="1" customHeight="1" x14ac:dyDescent="0.25">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5.75" hidden="1" customHeight="1" x14ac:dyDescent="0.25">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5.75" hidden="1" customHeight="1" x14ac:dyDescent="0.25">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5.75" hidden="1" customHeight="1" x14ac:dyDescent="0.25">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5.75" hidden="1" customHeight="1" x14ac:dyDescent="0.25">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5.75" hidden="1" customHeight="1" x14ac:dyDescent="0.25">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5.75" hidden="1" customHeight="1" x14ac:dyDescent="0.25">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5.75" hidden="1" customHeight="1" x14ac:dyDescent="0.25">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5.75" hidden="1" customHeight="1" x14ac:dyDescent="0.25">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5.75" hidden="1" customHeight="1" x14ac:dyDescent="0.25">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5.75" hidden="1" customHeight="1" x14ac:dyDescent="0.25">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5.75" hidden="1" customHeight="1" x14ac:dyDescent="0.25">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5.75" hidden="1" customHeight="1" x14ac:dyDescent="0.25">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5.75" hidden="1" customHeight="1" x14ac:dyDescent="0.25">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5.75" hidden="1" customHeight="1" x14ac:dyDescent="0.25">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5.75" hidden="1" customHeight="1" x14ac:dyDescent="0.25">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5.75" hidden="1" customHeight="1" x14ac:dyDescent="0.25">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5.75" hidden="1" customHeight="1" x14ac:dyDescent="0.25">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5.75" hidden="1" customHeight="1" x14ac:dyDescent="0.25">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5.75" hidden="1" customHeight="1" x14ac:dyDescent="0.25">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5.75" hidden="1" customHeight="1" x14ac:dyDescent="0.25">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5.75" hidden="1" customHeight="1" x14ac:dyDescent="0.25">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5.75" hidden="1" customHeight="1" x14ac:dyDescent="0.25">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5.75" hidden="1" customHeight="1" x14ac:dyDescent="0.25">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5.75" hidden="1" customHeight="1" x14ac:dyDescent="0.25">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5.75" hidden="1" customHeight="1" x14ac:dyDescent="0.25">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5.75" hidden="1" customHeight="1" x14ac:dyDescent="0.25">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5.75" hidden="1" customHeight="1" x14ac:dyDescent="0.25">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5.75" hidden="1" customHeight="1" x14ac:dyDescent="0.25">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5.75" hidden="1" customHeight="1" x14ac:dyDescent="0.25">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5.75" hidden="1" customHeight="1" x14ac:dyDescent="0.2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5.75" hidden="1" customHeight="1" x14ac:dyDescent="0.25">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5.75" hidden="1" customHeight="1" x14ac:dyDescent="0.25">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5.75" hidden="1" customHeight="1" x14ac:dyDescent="0.25">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5.75" hidden="1" customHeight="1" x14ac:dyDescent="0.25">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5.75" hidden="1" customHeight="1" x14ac:dyDescent="0.25">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5.75" hidden="1" customHeight="1" x14ac:dyDescent="0.25">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5.75" hidden="1" customHeight="1" x14ac:dyDescent="0.25">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5.75" hidden="1" customHeight="1" x14ac:dyDescent="0.25">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5.75" hidden="1" customHeight="1" x14ac:dyDescent="0.25">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5.75" hidden="1" customHeight="1" x14ac:dyDescent="0.25">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5.75" hidden="1" customHeight="1" x14ac:dyDescent="0.25">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5.75" hidden="1" customHeight="1" x14ac:dyDescent="0.25">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5.75" hidden="1" customHeight="1" x14ac:dyDescent="0.25">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5.75" hidden="1" customHeight="1" x14ac:dyDescent="0.25">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5.75" hidden="1" customHeight="1" x14ac:dyDescent="0.25">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5.75" hidden="1" customHeight="1" x14ac:dyDescent="0.25">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5.75" hidden="1" customHeight="1" x14ac:dyDescent="0.25">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5.75" hidden="1" customHeight="1" x14ac:dyDescent="0.25">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5.75" hidden="1" customHeight="1" x14ac:dyDescent="0.25">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5.75" hidden="1" customHeight="1" x14ac:dyDescent="0.25">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5.75" hidden="1" customHeight="1" x14ac:dyDescent="0.25">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5.75" hidden="1" customHeight="1" x14ac:dyDescent="0.25">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5.75" hidden="1" customHeight="1" x14ac:dyDescent="0.25">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5.75" hidden="1" customHeight="1" x14ac:dyDescent="0.25">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5.75" hidden="1" customHeight="1" x14ac:dyDescent="0.25">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5.75" hidden="1" customHeight="1" x14ac:dyDescent="0.2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5.75" hidden="1" customHeight="1" x14ac:dyDescent="0.25">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5.75" hidden="1" customHeight="1" x14ac:dyDescent="0.25">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5.75" hidden="1" customHeight="1" x14ac:dyDescent="0.25">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5.75" hidden="1" customHeight="1" x14ac:dyDescent="0.25">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5.75" hidden="1" customHeight="1" x14ac:dyDescent="0.25">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5.75" hidden="1" customHeight="1" x14ac:dyDescent="0.25">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5.75" hidden="1" customHeight="1" x14ac:dyDescent="0.25">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5.75" hidden="1" customHeight="1" x14ac:dyDescent="0.25">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5.75" hidden="1" customHeight="1" x14ac:dyDescent="0.25">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5.75" hidden="1" customHeight="1" x14ac:dyDescent="0.25">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5.75" hidden="1" customHeight="1" x14ac:dyDescent="0.25">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5.75" hidden="1" customHeight="1" x14ac:dyDescent="0.25">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5.75" hidden="1" customHeight="1" x14ac:dyDescent="0.25">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5.75" hidden="1" customHeight="1" x14ac:dyDescent="0.25">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5.75" hidden="1" customHeight="1" x14ac:dyDescent="0.25">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5.75" hidden="1" customHeight="1" x14ac:dyDescent="0.25">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5.75" hidden="1" customHeight="1" x14ac:dyDescent="0.25">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5.75" hidden="1" customHeight="1" x14ac:dyDescent="0.25">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5.75" hidden="1" customHeight="1" x14ac:dyDescent="0.25">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5.75" hidden="1" customHeight="1" x14ac:dyDescent="0.25">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5.75" hidden="1" customHeight="1" x14ac:dyDescent="0.25">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5.75" hidden="1" customHeight="1" x14ac:dyDescent="0.25">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5.75" hidden="1" customHeight="1" x14ac:dyDescent="0.25">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5.75" hidden="1" customHeight="1" x14ac:dyDescent="0.25">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5.75" hidden="1" customHeight="1" x14ac:dyDescent="0.25">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5.75" hidden="1" customHeight="1" x14ac:dyDescent="0.25">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5.75" hidden="1" customHeight="1" x14ac:dyDescent="0.25">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5.75" hidden="1" customHeight="1" x14ac:dyDescent="0.25">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5.75" hidden="1" customHeight="1" x14ac:dyDescent="0.25">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5.75" hidden="1" customHeight="1" x14ac:dyDescent="0.25">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5.75" hidden="1" customHeight="1" x14ac:dyDescent="0.25">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5.75" hidden="1" customHeight="1" x14ac:dyDescent="0.25">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5.75" hidden="1" customHeight="1" x14ac:dyDescent="0.25">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5.75" hidden="1" customHeight="1" x14ac:dyDescent="0.25">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5.75" hidden="1" customHeight="1" x14ac:dyDescent="0.25">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5.75" hidden="1" customHeight="1" x14ac:dyDescent="0.25">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5.75" hidden="1" customHeight="1" x14ac:dyDescent="0.25">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5.75" hidden="1" customHeight="1" x14ac:dyDescent="0.25">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5.75" hidden="1" customHeight="1" x14ac:dyDescent="0.25">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5.75" hidden="1" customHeight="1" x14ac:dyDescent="0.25">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5.75" hidden="1" customHeight="1" x14ac:dyDescent="0.25">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5.75" hidden="1" customHeight="1" x14ac:dyDescent="0.25">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5.75" hidden="1" customHeight="1" x14ac:dyDescent="0.25">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5.75" hidden="1" customHeight="1" x14ac:dyDescent="0.25">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5.75" hidden="1" customHeight="1" x14ac:dyDescent="0.25">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5.75" hidden="1" customHeight="1" x14ac:dyDescent="0.25">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5.75" hidden="1" customHeight="1" x14ac:dyDescent="0.25">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5.75" hidden="1" customHeight="1" x14ac:dyDescent="0.25">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5.75" hidden="1" customHeight="1" x14ac:dyDescent="0.25">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5.75" hidden="1" customHeight="1" x14ac:dyDescent="0.25">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5.75" hidden="1" customHeight="1" x14ac:dyDescent="0.25">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5.75" hidden="1" customHeight="1" x14ac:dyDescent="0.25">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5.75" hidden="1" customHeight="1" x14ac:dyDescent="0.25">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5.75" hidden="1" customHeight="1" x14ac:dyDescent="0.25">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5.75" hidden="1" customHeight="1" x14ac:dyDescent="0.25">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5.75" hidden="1" customHeight="1" x14ac:dyDescent="0.25">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5.75" hidden="1" customHeight="1" x14ac:dyDescent="0.25">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5.75" hidden="1" customHeight="1" x14ac:dyDescent="0.25">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5.75" hidden="1" customHeight="1" x14ac:dyDescent="0.25">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5.75" hidden="1" customHeight="1" x14ac:dyDescent="0.25">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5.75" hidden="1" customHeight="1" x14ac:dyDescent="0.25">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5.75" hidden="1" customHeight="1" x14ac:dyDescent="0.25">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5.75" hidden="1" customHeight="1" x14ac:dyDescent="0.25">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5.75" hidden="1" customHeight="1" x14ac:dyDescent="0.25">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5.75" hidden="1" customHeight="1" x14ac:dyDescent="0.25">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5.75" hidden="1" customHeight="1" x14ac:dyDescent="0.25">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5.75" hidden="1" customHeight="1" x14ac:dyDescent="0.25">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5.75" hidden="1" customHeight="1" x14ac:dyDescent="0.25">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5.75" hidden="1" customHeight="1" x14ac:dyDescent="0.25">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5.75" hidden="1" customHeight="1" x14ac:dyDescent="0.25">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5.75" hidden="1" customHeight="1" x14ac:dyDescent="0.25">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5.75" hidden="1" customHeight="1" x14ac:dyDescent="0.25">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5.75" hidden="1" customHeight="1" x14ac:dyDescent="0.25">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5.75" hidden="1" customHeight="1" x14ac:dyDescent="0.25">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5.75" hidden="1" customHeight="1" x14ac:dyDescent="0.25">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5.75" hidden="1" customHeight="1" x14ac:dyDescent="0.25">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5.75" hidden="1" customHeight="1" x14ac:dyDescent="0.25">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5.75" hidden="1" customHeight="1" x14ac:dyDescent="0.25">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5.75" hidden="1" customHeight="1" x14ac:dyDescent="0.25">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5.75" hidden="1" customHeight="1" x14ac:dyDescent="0.25">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5.75" hidden="1" customHeight="1" x14ac:dyDescent="0.25">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5.75" hidden="1" customHeight="1" x14ac:dyDescent="0.25">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5.75" hidden="1" customHeight="1" x14ac:dyDescent="0.25">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5.75" hidden="1" customHeight="1" x14ac:dyDescent="0.25">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5.75" hidden="1" customHeight="1" x14ac:dyDescent="0.25">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5.75" hidden="1" customHeight="1" x14ac:dyDescent="0.25">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5.75" hidden="1" customHeight="1" x14ac:dyDescent="0.25">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5.75" hidden="1" customHeight="1" x14ac:dyDescent="0.25">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5.75" hidden="1" customHeight="1" x14ac:dyDescent="0.25">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5.75" hidden="1" customHeight="1" x14ac:dyDescent="0.25">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5.75" hidden="1" customHeight="1" x14ac:dyDescent="0.25">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5.75" hidden="1" customHeight="1" x14ac:dyDescent="0.25">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5.75" hidden="1" customHeight="1" x14ac:dyDescent="0.25">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5.75" hidden="1" customHeight="1" x14ac:dyDescent="0.25">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5.75" hidden="1" customHeight="1" x14ac:dyDescent="0.25">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5.75" hidden="1" customHeight="1" x14ac:dyDescent="0.25">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5.75" hidden="1" customHeight="1" x14ac:dyDescent="0.25">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5.75" hidden="1" customHeight="1" x14ac:dyDescent="0.25">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5.75" hidden="1" customHeight="1" x14ac:dyDescent="0.25">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5.75" hidden="1" customHeight="1" x14ac:dyDescent="0.25">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5.75" hidden="1" customHeight="1" x14ac:dyDescent="0.25">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5.75" hidden="1" customHeight="1" x14ac:dyDescent="0.25">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5.75" hidden="1" customHeight="1" x14ac:dyDescent="0.25">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5.75" hidden="1" customHeight="1" x14ac:dyDescent="0.25">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5.75" hidden="1" customHeight="1" x14ac:dyDescent="0.25">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5.75" hidden="1" customHeight="1" x14ac:dyDescent="0.25">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5.75" hidden="1" customHeight="1" x14ac:dyDescent="0.25">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5.75" hidden="1" customHeight="1" x14ac:dyDescent="0.25">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5.75" hidden="1" customHeight="1" x14ac:dyDescent="0.25">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5.75" hidden="1" customHeight="1" x14ac:dyDescent="0.25">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5.75" hidden="1" customHeight="1" x14ac:dyDescent="0.25">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5.75" hidden="1" customHeight="1" x14ac:dyDescent="0.25">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5.75" hidden="1" customHeight="1" x14ac:dyDescent="0.25">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5.75" hidden="1" customHeight="1" x14ac:dyDescent="0.25">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5.75" hidden="1" customHeight="1" x14ac:dyDescent="0.25">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5.75" hidden="1" customHeight="1" x14ac:dyDescent="0.25">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5.75" hidden="1" customHeight="1" x14ac:dyDescent="0.25">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5.75" hidden="1" customHeight="1" x14ac:dyDescent="0.25">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5.75" hidden="1" customHeight="1" x14ac:dyDescent="0.25">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5.75" hidden="1" customHeight="1" x14ac:dyDescent="0.25">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5.75" hidden="1" customHeight="1" x14ac:dyDescent="0.25">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5.75" hidden="1" customHeight="1" x14ac:dyDescent="0.25">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5.75" hidden="1" customHeight="1" x14ac:dyDescent="0.25">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5.75" hidden="1" customHeight="1" x14ac:dyDescent="0.25">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5.75" hidden="1" customHeight="1" x14ac:dyDescent="0.25">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5.75" hidden="1" customHeight="1" x14ac:dyDescent="0.25">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5.75" hidden="1" customHeight="1" x14ac:dyDescent="0.25">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5.75" hidden="1" customHeight="1" x14ac:dyDescent="0.25">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5.75" hidden="1" customHeight="1" x14ac:dyDescent="0.25">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5.75" hidden="1" customHeight="1" x14ac:dyDescent="0.25">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5.75" hidden="1" customHeight="1" x14ac:dyDescent="0.25">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5.75" hidden="1" customHeight="1" x14ac:dyDescent="0.25">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5.75" hidden="1" customHeight="1" x14ac:dyDescent="0.25">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5.75" hidden="1" customHeight="1" x14ac:dyDescent="0.25">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5.75" hidden="1" customHeight="1" x14ac:dyDescent="0.25">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5.75" hidden="1" customHeight="1" x14ac:dyDescent="0.25">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5.75" hidden="1" customHeight="1" x14ac:dyDescent="0.25">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5.75" hidden="1" customHeight="1" x14ac:dyDescent="0.25">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5.75" hidden="1" customHeight="1" x14ac:dyDescent="0.25">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5.75" hidden="1" customHeight="1" x14ac:dyDescent="0.25">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5.75" hidden="1" customHeight="1" x14ac:dyDescent="0.25">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5.75" hidden="1" customHeight="1" x14ac:dyDescent="0.25">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5.75" hidden="1" customHeight="1" x14ac:dyDescent="0.25">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5.75" hidden="1" customHeight="1" x14ac:dyDescent="0.25">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5.75" hidden="1" customHeight="1" x14ac:dyDescent="0.25">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5.75" hidden="1" customHeight="1" x14ac:dyDescent="0.25">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5.75" hidden="1" customHeight="1" x14ac:dyDescent="0.25">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5.75" hidden="1" customHeight="1" x14ac:dyDescent="0.25">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5.75" hidden="1" customHeight="1" x14ac:dyDescent="0.25">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5.75" hidden="1" customHeight="1" x14ac:dyDescent="0.25">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5.75" hidden="1" customHeight="1" x14ac:dyDescent="0.25">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5.75" hidden="1" customHeight="1" x14ac:dyDescent="0.25">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5.75" hidden="1" customHeight="1" x14ac:dyDescent="0.25">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5.75" hidden="1" customHeight="1" x14ac:dyDescent="0.25">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5.75" hidden="1" customHeight="1" x14ac:dyDescent="0.25">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5.75" hidden="1" customHeight="1" x14ac:dyDescent="0.25">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5.75" hidden="1" customHeight="1" x14ac:dyDescent="0.25">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5.75" hidden="1" customHeight="1" x14ac:dyDescent="0.25">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5.75" hidden="1" customHeight="1" x14ac:dyDescent="0.25">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5.75" hidden="1" customHeight="1" x14ac:dyDescent="0.25">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5.75" hidden="1" customHeight="1" x14ac:dyDescent="0.25">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5.75" hidden="1" customHeight="1" x14ac:dyDescent="0.25">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5.75" hidden="1" customHeight="1" x14ac:dyDescent="0.25">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5.75" hidden="1" customHeight="1" x14ac:dyDescent="0.25">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5.75" hidden="1" customHeight="1" x14ac:dyDescent="0.25">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5.75" hidden="1" customHeight="1" x14ac:dyDescent="0.25">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5.75" hidden="1" customHeight="1" x14ac:dyDescent="0.25">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5.75" hidden="1" customHeight="1" x14ac:dyDescent="0.25">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5.75" hidden="1" customHeight="1" x14ac:dyDescent="0.25">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5.75" hidden="1" customHeight="1" x14ac:dyDescent="0.25">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5.75" hidden="1" customHeight="1" x14ac:dyDescent="0.25">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5.75" hidden="1" customHeight="1" x14ac:dyDescent="0.25">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5.75" hidden="1" customHeight="1" x14ac:dyDescent="0.25">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5.75" hidden="1" customHeight="1" x14ac:dyDescent="0.25">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5.75" hidden="1" customHeight="1" x14ac:dyDescent="0.25">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5.75" hidden="1" customHeight="1" x14ac:dyDescent="0.25">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5.75" hidden="1" customHeight="1" x14ac:dyDescent="0.25">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5.75" hidden="1" customHeight="1" x14ac:dyDescent="0.25">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5.75" hidden="1" customHeight="1" x14ac:dyDescent="0.25">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5.75" hidden="1" customHeight="1" x14ac:dyDescent="0.25">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5.75" hidden="1" customHeight="1" x14ac:dyDescent="0.25">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5.75" hidden="1" customHeight="1" x14ac:dyDescent="0.25">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5.75" hidden="1" customHeight="1" x14ac:dyDescent="0.25">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5.75" hidden="1" customHeight="1" x14ac:dyDescent="0.25">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5.75" hidden="1" customHeight="1" x14ac:dyDescent="0.25">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5.75" hidden="1" customHeight="1" x14ac:dyDescent="0.25">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5.75" hidden="1" customHeight="1" x14ac:dyDescent="0.25">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5.75" hidden="1" customHeight="1" x14ac:dyDescent="0.25">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5.75" hidden="1" customHeight="1" x14ac:dyDescent="0.25">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5.75" hidden="1" customHeight="1" x14ac:dyDescent="0.25">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5.75" hidden="1" customHeight="1" x14ac:dyDescent="0.25">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5.75" hidden="1" customHeight="1" x14ac:dyDescent="0.25">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5.75" hidden="1" customHeight="1" x14ac:dyDescent="0.25">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5.75" hidden="1" customHeight="1" x14ac:dyDescent="0.25">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5.75" hidden="1" customHeight="1" x14ac:dyDescent="0.25">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5.75" hidden="1" customHeight="1" x14ac:dyDescent="0.25">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5.75" hidden="1" customHeight="1" x14ac:dyDescent="0.25">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5.75" hidden="1" customHeight="1" x14ac:dyDescent="0.25">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5.75" hidden="1" customHeight="1" x14ac:dyDescent="0.25">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5.75" hidden="1" customHeight="1" x14ac:dyDescent="0.25">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5.75" hidden="1" customHeight="1" x14ac:dyDescent="0.25">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5.75" hidden="1" customHeight="1" x14ac:dyDescent="0.25">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5.75" hidden="1" customHeight="1" x14ac:dyDescent="0.25">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5.75" hidden="1" customHeight="1" x14ac:dyDescent="0.25">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5.75" hidden="1" customHeight="1" x14ac:dyDescent="0.25">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5.75" hidden="1" customHeight="1" x14ac:dyDescent="0.25">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5.75" hidden="1" customHeight="1" x14ac:dyDescent="0.25">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5.75" hidden="1" customHeight="1" x14ac:dyDescent="0.25">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5.75" hidden="1" customHeight="1" x14ac:dyDescent="0.25">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5.75" hidden="1" customHeight="1" x14ac:dyDescent="0.25">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5.75" hidden="1" customHeight="1" x14ac:dyDescent="0.25">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5.75" hidden="1" customHeight="1" x14ac:dyDescent="0.25">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5.75" hidden="1" customHeight="1" x14ac:dyDescent="0.25">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5.75" hidden="1" customHeight="1" x14ac:dyDescent="0.25">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5.75" hidden="1" customHeight="1" x14ac:dyDescent="0.25">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5.75" hidden="1" customHeight="1" x14ac:dyDescent="0.25">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5.75" hidden="1" customHeight="1" x14ac:dyDescent="0.25">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5.75" hidden="1" customHeight="1" x14ac:dyDescent="0.25">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5.75" hidden="1" customHeight="1" x14ac:dyDescent="0.25">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5.75" hidden="1" customHeight="1" x14ac:dyDescent="0.25">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5.75" hidden="1" customHeight="1" x14ac:dyDescent="0.25">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5.75" hidden="1" customHeight="1" x14ac:dyDescent="0.25">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5.75" hidden="1" customHeight="1" x14ac:dyDescent="0.25">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5.75" hidden="1" customHeight="1" x14ac:dyDescent="0.25">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5.75" hidden="1" customHeight="1" x14ac:dyDescent="0.25">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5.75" hidden="1" customHeight="1" x14ac:dyDescent="0.25">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5.75" hidden="1" customHeight="1" x14ac:dyDescent="0.25">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5.75" hidden="1" customHeight="1" x14ac:dyDescent="0.25">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5.75" hidden="1" customHeight="1" x14ac:dyDescent="0.25">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5.75" hidden="1" customHeight="1" x14ac:dyDescent="0.25">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5.75" hidden="1" customHeight="1" x14ac:dyDescent="0.25">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5.75" hidden="1" customHeight="1" x14ac:dyDescent="0.25">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5.75" hidden="1" customHeight="1" x14ac:dyDescent="0.25">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5.75" hidden="1" customHeight="1" x14ac:dyDescent="0.25">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5.75" hidden="1" customHeight="1" x14ac:dyDescent="0.25">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5.75" hidden="1" customHeight="1" x14ac:dyDescent="0.25">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5.75" hidden="1" customHeight="1" x14ac:dyDescent="0.25">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5.75" hidden="1" customHeight="1" x14ac:dyDescent="0.25">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5.75" hidden="1" customHeight="1" x14ac:dyDescent="0.25">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5.75" hidden="1" customHeight="1" x14ac:dyDescent="0.25">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5.75" hidden="1" customHeight="1" x14ac:dyDescent="0.25">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5.75" hidden="1" customHeight="1" x14ac:dyDescent="0.25">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5.75" hidden="1" customHeight="1" x14ac:dyDescent="0.25">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5.75" hidden="1" customHeight="1" x14ac:dyDescent="0.25">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5.75" hidden="1" customHeight="1" x14ac:dyDescent="0.25">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5.75" hidden="1" customHeight="1" x14ac:dyDescent="0.25">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5.75" hidden="1" customHeight="1" x14ac:dyDescent="0.25">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5.75" hidden="1" customHeight="1" x14ac:dyDescent="0.25">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5.75" hidden="1" customHeight="1" x14ac:dyDescent="0.25">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5.75" hidden="1" customHeight="1" x14ac:dyDescent="0.25">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5.75" hidden="1" customHeight="1" x14ac:dyDescent="0.25">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5.75" hidden="1" customHeight="1" x14ac:dyDescent="0.25">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5.75" hidden="1" customHeight="1" x14ac:dyDescent="0.25">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5.75" hidden="1" customHeight="1" x14ac:dyDescent="0.25">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5.75" hidden="1" customHeight="1" x14ac:dyDescent="0.25">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5.75" hidden="1" customHeight="1" x14ac:dyDescent="0.25">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5.75" hidden="1" customHeight="1" x14ac:dyDescent="0.25">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5.75" hidden="1" customHeight="1" x14ac:dyDescent="0.25">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5.75" hidden="1" customHeight="1" x14ac:dyDescent="0.25">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5.75" hidden="1" customHeight="1" x14ac:dyDescent="0.25">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5.75" hidden="1" customHeight="1" x14ac:dyDescent="0.25">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5.75" hidden="1" customHeight="1" x14ac:dyDescent="0.25">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5.75" hidden="1" customHeight="1" x14ac:dyDescent="0.25">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5.75" hidden="1" customHeight="1" x14ac:dyDescent="0.25">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5.75" hidden="1" customHeight="1" x14ac:dyDescent="0.25">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5.75" hidden="1" customHeight="1" x14ac:dyDescent="0.25">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5.75" hidden="1" customHeight="1" x14ac:dyDescent="0.25">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5.75" hidden="1" customHeight="1" x14ac:dyDescent="0.25">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5.75" hidden="1" customHeight="1" x14ac:dyDescent="0.25">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5.75" hidden="1" customHeight="1" x14ac:dyDescent="0.25">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5.75" hidden="1" customHeight="1" x14ac:dyDescent="0.25">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5.75" hidden="1" customHeight="1" x14ac:dyDescent="0.25">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5.75" hidden="1" customHeight="1" x14ac:dyDescent="0.25">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5.75" hidden="1" customHeight="1" x14ac:dyDescent="0.25">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5.75" hidden="1" customHeight="1" x14ac:dyDescent="0.25">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5.75" hidden="1" customHeight="1" x14ac:dyDescent="0.25">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5.75" hidden="1" customHeight="1" x14ac:dyDescent="0.25">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5.75" hidden="1" customHeight="1" x14ac:dyDescent="0.25">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5.75" hidden="1" customHeight="1" x14ac:dyDescent="0.25">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5.75" hidden="1" customHeight="1" x14ac:dyDescent="0.25">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5.75" hidden="1" customHeight="1" x14ac:dyDescent="0.25">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5.75" hidden="1" customHeight="1" x14ac:dyDescent="0.25">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5.75" hidden="1" customHeight="1" x14ac:dyDescent="0.25">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5.75" hidden="1" customHeight="1" x14ac:dyDescent="0.25">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5.75" hidden="1" customHeight="1" x14ac:dyDescent="0.25">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5.75" hidden="1" customHeight="1" x14ac:dyDescent="0.25">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5.75" hidden="1" customHeight="1" x14ac:dyDescent="0.25">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5.75" hidden="1" customHeight="1" x14ac:dyDescent="0.25">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5.75" hidden="1" customHeight="1" x14ac:dyDescent="0.25">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5.75" hidden="1" customHeight="1" x14ac:dyDescent="0.25">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5.75" hidden="1" customHeight="1" x14ac:dyDescent="0.25">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5.75" hidden="1" customHeight="1" x14ac:dyDescent="0.25">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5.75" hidden="1" customHeight="1" x14ac:dyDescent="0.25">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5.75" hidden="1" customHeight="1" x14ac:dyDescent="0.25">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5.75" hidden="1" customHeight="1" x14ac:dyDescent="0.25">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5.75" hidden="1" customHeight="1" x14ac:dyDescent="0.25">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5.75" hidden="1" customHeight="1" x14ac:dyDescent="0.25">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5.75" hidden="1" customHeight="1" x14ac:dyDescent="0.25">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5.75" hidden="1" customHeight="1" x14ac:dyDescent="0.25">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5.75" hidden="1" customHeight="1" x14ac:dyDescent="0.25">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5.75" hidden="1" customHeight="1" x14ac:dyDescent="0.25">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5.75" hidden="1" customHeight="1" x14ac:dyDescent="0.25">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5.75" hidden="1" customHeight="1" x14ac:dyDescent="0.25">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5.75" hidden="1" customHeight="1" x14ac:dyDescent="0.25">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5.75" hidden="1" customHeight="1" x14ac:dyDescent="0.25">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5.75" hidden="1" customHeight="1" x14ac:dyDescent="0.25">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5.75" hidden="1" customHeight="1" x14ac:dyDescent="0.25">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5.75" hidden="1" customHeight="1" x14ac:dyDescent="0.25">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5.75" hidden="1" customHeight="1" x14ac:dyDescent="0.25">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5.75" hidden="1" customHeight="1" x14ac:dyDescent="0.25">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5.75" hidden="1" customHeight="1" x14ac:dyDescent="0.25">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5.75" hidden="1" customHeight="1" x14ac:dyDescent="0.25">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5.75" hidden="1" customHeight="1" x14ac:dyDescent="0.25">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5.75" hidden="1" customHeight="1" x14ac:dyDescent="0.25">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5.75" hidden="1" customHeight="1" x14ac:dyDescent="0.25">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5.75" hidden="1" customHeight="1" x14ac:dyDescent="0.25">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5.75" hidden="1" customHeight="1" x14ac:dyDescent="0.25">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5.75" hidden="1" customHeight="1" x14ac:dyDescent="0.25">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5.75" hidden="1" customHeight="1" x14ac:dyDescent="0.25">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5.75" hidden="1" customHeight="1" x14ac:dyDescent="0.25">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5.75" hidden="1" customHeight="1" x14ac:dyDescent="0.25">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5.75" hidden="1" customHeight="1" x14ac:dyDescent="0.25">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5.75" hidden="1" customHeight="1" x14ac:dyDescent="0.25">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5.75" hidden="1" customHeight="1" x14ac:dyDescent="0.25">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5.75" hidden="1" customHeight="1" x14ac:dyDescent="0.25">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5.75" hidden="1" customHeight="1" x14ac:dyDescent="0.25">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5.75" hidden="1" customHeight="1" x14ac:dyDescent="0.25">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5.75" hidden="1" customHeight="1" x14ac:dyDescent="0.25">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5.75" hidden="1" customHeight="1" x14ac:dyDescent="0.25">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5.75" hidden="1" customHeight="1" x14ac:dyDescent="0.25">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5.75" hidden="1" customHeight="1" x14ac:dyDescent="0.25">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5.75" hidden="1" customHeight="1" x14ac:dyDescent="0.25">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5.75" hidden="1" customHeight="1" x14ac:dyDescent="0.25">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5.75" hidden="1" customHeight="1" x14ac:dyDescent="0.25">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5.75" hidden="1" customHeight="1" x14ac:dyDescent="0.25">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5.75" hidden="1" customHeight="1" x14ac:dyDescent="0.25">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5.75" hidden="1" customHeight="1" x14ac:dyDescent="0.25">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5.75" hidden="1" customHeight="1" x14ac:dyDescent="0.25">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5.75" hidden="1" customHeight="1" x14ac:dyDescent="0.25">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5.75" hidden="1" customHeight="1" x14ac:dyDescent="0.25">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5.75" hidden="1" customHeight="1" x14ac:dyDescent="0.25">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5.75" hidden="1" customHeight="1" x14ac:dyDescent="0.25">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5.75" hidden="1" customHeight="1" x14ac:dyDescent="0.25">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5.75" hidden="1" customHeight="1" x14ac:dyDescent="0.25">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5.75" hidden="1" customHeight="1" x14ac:dyDescent="0.25">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5.75" hidden="1" customHeight="1" x14ac:dyDescent="0.25">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5.75" hidden="1" customHeight="1" x14ac:dyDescent="0.25">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5.75" hidden="1" customHeight="1" x14ac:dyDescent="0.25">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5.75" hidden="1" customHeight="1" x14ac:dyDescent="0.25">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5.75" hidden="1" customHeight="1" x14ac:dyDescent="0.25">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5.75" hidden="1" customHeight="1" x14ac:dyDescent="0.25">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5.75" hidden="1" customHeight="1" x14ac:dyDescent="0.25">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5.75" hidden="1" customHeight="1" x14ac:dyDescent="0.25">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5.75" hidden="1" customHeight="1" x14ac:dyDescent="0.25">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5.75" hidden="1" customHeight="1" x14ac:dyDescent="0.25">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5.75" hidden="1" customHeight="1" x14ac:dyDescent="0.25">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5.75" hidden="1" customHeight="1" x14ac:dyDescent="0.25">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5.75" hidden="1" customHeight="1" x14ac:dyDescent="0.25">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5.75" hidden="1" customHeight="1" x14ac:dyDescent="0.25">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5.75" hidden="1" customHeight="1" x14ac:dyDescent="0.25">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5.75" hidden="1" customHeight="1" x14ac:dyDescent="0.25">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5.75" hidden="1" customHeight="1" x14ac:dyDescent="0.25">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5.75" hidden="1" customHeight="1" x14ac:dyDescent="0.25">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5.75" hidden="1" customHeight="1" x14ac:dyDescent="0.25">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5.75" hidden="1" customHeight="1" x14ac:dyDescent="0.25">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5.75" hidden="1" customHeight="1" x14ac:dyDescent="0.25">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5.75" hidden="1" customHeight="1" x14ac:dyDescent="0.25">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5.75" hidden="1" customHeight="1" x14ac:dyDescent="0.25">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5.75" hidden="1" customHeight="1" x14ac:dyDescent="0.25">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5.75" hidden="1" customHeight="1" x14ac:dyDescent="0.25">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5.75" hidden="1" customHeight="1" x14ac:dyDescent="0.25">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5.75" hidden="1" customHeight="1" x14ac:dyDescent="0.25">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5.75" hidden="1" customHeight="1" x14ac:dyDescent="0.25">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5.75" hidden="1" customHeight="1" x14ac:dyDescent="0.25">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5.75" hidden="1" customHeight="1" x14ac:dyDescent="0.25">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5.75" hidden="1" customHeight="1" x14ac:dyDescent="0.25">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5.75" hidden="1" customHeight="1" x14ac:dyDescent="0.25">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5.75" hidden="1" customHeight="1" x14ac:dyDescent="0.25">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5.75" hidden="1" customHeight="1" x14ac:dyDescent="0.25">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5.75" hidden="1" customHeight="1" x14ac:dyDescent="0.25">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5.75" hidden="1" customHeight="1" x14ac:dyDescent="0.25">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5.75" hidden="1" customHeight="1" x14ac:dyDescent="0.25">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5.75" hidden="1" customHeight="1" x14ac:dyDescent="0.25">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5.75" hidden="1" customHeight="1" x14ac:dyDescent="0.25">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5.75" hidden="1" customHeight="1" x14ac:dyDescent="0.25">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5.75" hidden="1" customHeight="1" x14ac:dyDescent="0.25">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5.75" hidden="1" customHeight="1" x14ac:dyDescent="0.25">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5.75" hidden="1" customHeight="1" x14ac:dyDescent="0.25">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5.75" hidden="1" customHeight="1" x14ac:dyDescent="0.25">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5.75" hidden="1" customHeight="1" x14ac:dyDescent="0.25">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5.75" hidden="1" customHeight="1" x14ac:dyDescent="0.25">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5.75" hidden="1" customHeight="1" x14ac:dyDescent="0.25">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5.75" hidden="1" customHeight="1" x14ac:dyDescent="0.25">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5.75" hidden="1" customHeight="1" x14ac:dyDescent="0.25">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5.75" hidden="1" customHeight="1" x14ac:dyDescent="0.25">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5.75" hidden="1" customHeight="1" x14ac:dyDescent="0.25">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5.75" hidden="1" customHeight="1" x14ac:dyDescent="0.25">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5.75" hidden="1" customHeight="1" x14ac:dyDescent="0.25">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5.75" hidden="1" customHeight="1" x14ac:dyDescent="0.25">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5.75" hidden="1" customHeight="1" x14ac:dyDescent="0.25">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5.75" hidden="1" customHeight="1" x14ac:dyDescent="0.25">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5.75" hidden="1" customHeight="1" x14ac:dyDescent="0.25">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5.75" hidden="1" customHeight="1" x14ac:dyDescent="0.25">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5.75" hidden="1" customHeight="1" x14ac:dyDescent="0.25">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5.75" hidden="1" customHeight="1" x14ac:dyDescent="0.25">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5.75" hidden="1" customHeight="1" x14ac:dyDescent="0.25">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5.75" hidden="1" customHeight="1" x14ac:dyDescent="0.25">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5.75" hidden="1" customHeight="1" x14ac:dyDescent="0.25">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5.75" hidden="1" customHeight="1" x14ac:dyDescent="0.25">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5.75" hidden="1" customHeight="1" x14ac:dyDescent="0.25">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5.75" hidden="1" customHeight="1" x14ac:dyDescent="0.25">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5.75" hidden="1" customHeight="1" x14ac:dyDescent="0.25">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5.75" hidden="1" customHeight="1" x14ac:dyDescent="0.25">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5.75" hidden="1" customHeight="1" x14ac:dyDescent="0.25">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5.75" hidden="1" customHeight="1" x14ac:dyDescent="0.25">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5.75" hidden="1" customHeight="1" x14ac:dyDescent="0.25">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5.75" hidden="1" customHeight="1" x14ac:dyDescent="0.25">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5.75" hidden="1" customHeight="1" x14ac:dyDescent="0.25">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5.75" hidden="1" customHeight="1" x14ac:dyDescent="0.25">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5.75" hidden="1" customHeight="1" x14ac:dyDescent="0.25">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5.75" hidden="1" customHeight="1" x14ac:dyDescent="0.25">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5.75" hidden="1" customHeight="1" x14ac:dyDescent="0.25">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5.75" hidden="1" customHeight="1" x14ac:dyDescent="0.25">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5.75" hidden="1" customHeight="1" x14ac:dyDescent="0.25">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5.75" hidden="1" customHeight="1" x14ac:dyDescent="0.25">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5.75" hidden="1" customHeight="1" x14ac:dyDescent="0.25">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5.75" hidden="1" customHeight="1" x14ac:dyDescent="0.25">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5.75" hidden="1" customHeight="1" x14ac:dyDescent="0.25">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5.75" hidden="1" customHeight="1" x14ac:dyDescent="0.25">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5.75" hidden="1" customHeight="1" x14ac:dyDescent="0.25">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5.75" hidden="1" customHeight="1" x14ac:dyDescent="0.25">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5.75" hidden="1" customHeight="1" x14ac:dyDescent="0.25">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5.75" hidden="1" customHeight="1" x14ac:dyDescent="0.25">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5.75" hidden="1" customHeight="1" x14ac:dyDescent="0.25">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5.75" hidden="1" customHeight="1" x14ac:dyDescent="0.25">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5.75" hidden="1" customHeight="1" x14ac:dyDescent="0.25">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5.75" hidden="1" customHeight="1" x14ac:dyDescent="0.25">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5.75" hidden="1" customHeight="1" x14ac:dyDescent="0.25">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5.75" hidden="1" customHeight="1" x14ac:dyDescent="0.25">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5.75" hidden="1" customHeight="1" x14ac:dyDescent="0.25">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5.75" hidden="1" customHeight="1" x14ac:dyDescent="0.25">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5.75" hidden="1" customHeight="1" x14ac:dyDescent="0.25">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5.75" hidden="1" customHeight="1" x14ac:dyDescent="0.25">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5.75" hidden="1" customHeight="1" x14ac:dyDescent="0.25">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5.75" hidden="1" customHeight="1" x14ac:dyDescent="0.25">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5.75" hidden="1" customHeight="1" x14ac:dyDescent="0.25">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5.75" hidden="1" customHeight="1" x14ac:dyDescent="0.25">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5.75" hidden="1" customHeight="1" x14ac:dyDescent="0.25">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5.75" hidden="1" customHeight="1" x14ac:dyDescent="0.25">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5.75" hidden="1" customHeight="1" x14ac:dyDescent="0.25">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5.75" hidden="1" customHeight="1" x14ac:dyDescent="0.25">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5.75" hidden="1" customHeight="1" x14ac:dyDescent="0.25">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5.75" hidden="1" customHeight="1" x14ac:dyDescent="0.25">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5.75" hidden="1" customHeight="1" x14ac:dyDescent="0.25">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5.75" hidden="1" customHeight="1" x14ac:dyDescent="0.25">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5.75" hidden="1" customHeight="1" x14ac:dyDescent="0.25">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5.75" hidden="1" customHeight="1" x14ac:dyDescent="0.25">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5.75" hidden="1" customHeight="1" x14ac:dyDescent="0.25">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5.75" hidden="1" customHeight="1" x14ac:dyDescent="0.25">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5.75" hidden="1" customHeight="1" x14ac:dyDescent="0.25">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5.75" hidden="1" customHeight="1" x14ac:dyDescent="0.25">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5.75" hidden="1" customHeight="1" x14ac:dyDescent="0.25">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5.75" hidden="1" customHeight="1" x14ac:dyDescent="0.25">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5.75" hidden="1" customHeight="1" x14ac:dyDescent="0.25">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5.75" hidden="1" customHeight="1" x14ac:dyDescent="0.25">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5.75" hidden="1" customHeight="1" x14ac:dyDescent="0.25">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5.75" hidden="1" customHeight="1" x14ac:dyDescent="0.25">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5.75" hidden="1" customHeight="1" x14ac:dyDescent="0.25">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5.75" hidden="1" customHeight="1" x14ac:dyDescent="0.25">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5.75" hidden="1" customHeight="1" x14ac:dyDescent="0.25">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5.75" hidden="1" customHeight="1" x14ac:dyDescent="0.25">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5.75" hidden="1" customHeight="1" x14ac:dyDescent="0.25">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5.75" hidden="1" customHeight="1" x14ac:dyDescent="0.25">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5.75" hidden="1" customHeight="1" x14ac:dyDescent="0.25">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5.75" hidden="1" customHeight="1" x14ac:dyDescent="0.25">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5.75" hidden="1" customHeight="1" x14ac:dyDescent="0.25">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5.75" hidden="1" customHeight="1" x14ac:dyDescent="0.25">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5.75" hidden="1" customHeight="1" x14ac:dyDescent="0.25">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5.75" hidden="1" customHeight="1" x14ac:dyDescent="0.25">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5.75" hidden="1" customHeight="1" x14ac:dyDescent="0.25">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5.75" hidden="1" customHeight="1" x14ac:dyDescent="0.25">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5.75" hidden="1" customHeight="1" x14ac:dyDescent="0.25">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5.75" hidden="1" customHeight="1" x14ac:dyDescent="0.25">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5.75" hidden="1" customHeight="1" x14ac:dyDescent="0.25">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5.75" hidden="1" customHeight="1" x14ac:dyDescent="0.25">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5.75" hidden="1" customHeight="1" x14ac:dyDescent="0.25">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5.75" hidden="1" customHeight="1" x14ac:dyDescent="0.25">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5.75" hidden="1" customHeight="1" x14ac:dyDescent="0.25">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5.75" hidden="1" customHeight="1" x14ac:dyDescent="0.25">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5.75" hidden="1" customHeight="1" x14ac:dyDescent="0.25">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5.75" hidden="1" customHeight="1" x14ac:dyDescent="0.25">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5.75" hidden="1" customHeight="1" x14ac:dyDescent="0.25">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5.75" hidden="1" customHeight="1" x14ac:dyDescent="0.25">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5.75" hidden="1" customHeight="1" x14ac:dyDescent="0.25">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5.75" hidden="1" customHeight="1" x14ac:dyDescent="0.25">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5.75" hidden="1" customHeight="1" x14ac:dyDescent="0.25">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5.75" hidden="1" customHeight="1" x14ac:dyDescent="0.25">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5.75" hidden="1" customHeight="1" x14ac:dyDescent="0.25">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5.75" hidden="1" customHeight="1" x14ac:dyDescent="0.25">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5.75" hidden="1" customHeight="1" x14ac:dyDescent="0.25">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5.75" hidden="1" customHeight="1" x14ac:dyDescent="0.25">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5.75" hidden="1" customHeight="1" x14ac:dyDescent="0.25">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5.75" hidden="1" customHeight="1" x14ac:dyDescent="0.25">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5.75" hidden="1" customHeight="1" x14ac:dyDescent="0.25">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5.75" hidden="1" customHeight="1" x14ac:dyDescent="0.25">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5.75" hidden="1" customHeight="1" x14ac:dyDescent="0.25">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5.75" hidden="1" customHeight="1" x14ac:dyDescent="0.25">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5.75" hidden="1" customHeight="1" x14ac:dyDescent="0.25">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5.75" hidden="1" customHeight="1" x14ac:dyDescent="0.25">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5.75" hidden="1" customHeight="1" x14ac:dyDescent="0.25">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5.75" hidden="1" customHeight="1" x14ac:dyDescent="0.25">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5.75" hidden="1" customHeight="1" x14ac:dyDescent="0.25">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5.75" hidden="1" customHeight="1" x14ac:dyDescent="0.25">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5.75" hidden="1" customHeight="1" x14ac:dyDescent="0.25">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5.75" hidden="1" customHeight="1" x14ac:dyDescent="0.25">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5.75" hidden="1" customHeight="1" x14ac:dyDescent="0.25">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5.75" hidden="1" customHeight="1" x14ac:dyDescent="0.25">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5.75" hidden="1" customHeight="1" x14ac:dyDescent="0.25">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5.75" hidden="1" customHeight="1" x14ac:dyDescent="0.25">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5.75" hidden="1" customHeight="1" x14ac:dyDescent="0.25">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5.75" hidden="1" customHeight="1" x14ac:dyDescent="0.25">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5.75" hidden="1" customHeight="1" x14ac:dyDescent="0.25">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5.75" hidden="1" customHeight="1" x14ac:dyDescent="0.25">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5.75" hidden="1" customHeight="1" x14ac:dyDescent="0.25">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5.75" hidden="1" customHeight="1" x14ac:dyDescent="0.25">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5.75" hidden="1" customHeight="1" x14ac:dyDescent="0.25">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5.75" hidden="1" customHeight="1" x14ac:dyDescent="0.25">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5.75" hidden="1" customHeight="1" x14ac:dyDescent="0.25">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5.75" hidden="1" customHeight="1" x14ac:dyDescent="0.25">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5.75" hidden="1" customHeight="1" x14ac:dyDescent="0.25">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5.75" hidden="1" customHeight="1" x14ac:dyDescent="0.25">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5.75" hidden="1" customHeight="1" x14ac:dyDescent="0.25">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5.75" hidden="1" customHeight="1" x14ac:dyDescent="0.25">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5.75" hidden="1" customHeight="1" x14ac:dyDescent="0.25">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5.75" hidden="1" customHeight="1" x14ac:dyDescent="0.25">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5.75" hidden="1" customHeight="1" x14ac:dyDescent="0.25">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5.75" hidden="1" customHeight="1" x14ac:dyDescent="0.25">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5.75" hidden="1" customHeight="1" x14ac:dyDescent="0.25">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5.75" hidden="1" customHeight="1" x14ac:dyDescent="0.25">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5.75" hidden="1" customHeight="1" x14ac:dyDescent="0.25">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5.75" hidden="1" customHeight="1" x14ac:dyDescent="0.25">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5.75" hidden="1" customHeight="1" x14ac:dyDescent="0.25">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5.75" hidden="1" customHeight="1" x14ac:dyDescent="0.25">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5.75" hidden="1" customHeight="1" x14ac:dyDescent="0.25">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5.75" hidden="1" customHeight="1" x14ac:dyDescent="0.25">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5.75" hidden="1" customHeight="1" x14ac:dyDescent="0.25">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5.75" hidden="1" customHeight="1" x14ac:dyDescent="0.25">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5.75" hidden="1" customHeight="1" x14ac:dyDescent="0.25">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5.75" hidden="1" customHeight="1" x14ac:dyDescent="0.25">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5.75" hidden="1" customHeight="1" x14ac:dyDescent="0.25">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5.75" hidden="1" customHeight="1" x14ac:dyDescent="0.25">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5.75" hidden="1" customHeight="1" x14ac:dyDescent="0.25">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5.75" hidden="1" customHeight="1" x14ac:dyDescent="0.25">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5.75" hidden="1" customHeight="1" x14ac:dyDescent="0.25">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5.75" hidden="1" customHeight="1" x14ac:dyDescent="0.25">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5.75" hidden="1" customHeight="1" x14ac:dyDescent="0.25">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5.75" hidden="1" customHeight="1" x14ac:dyDescent="0.25">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5.75" hidden="1" customHeight="1" x14ac:dyDescent="0.25">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5.75" hidden="1" customHeight="1" x14ac:dyDescent="0.25">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5.75" hidden="1" customHeight="1" x14ac:dyDescent="0.25">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5.75" hidden="1" customHeight="1" x14ac:dyDescent="0.25">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5.75" hidden="1" customHeight="1" x14ac:dyDescent="0.25">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5.75" hidden="1" customHeight="1" x14ac:dyDescent="0.25">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5.75" hidden="1" customHeight="1" x14ac:dyDescent="0.25">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5.75" hidden="1" customHeight="1" x14ac:dyDescent="0.25">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5.75" hidden="1" customHeight="1" x14ac:dyDescent="0.25">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5.75" hidden="1" customHeight="1" x14ac:dyDescent="0.25">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5.75" hidden="1" customHeight="1" x14ac:dyDescent="0.25">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5.75" hidden="1" customHeight="1" x14ac:dyDescent="0.25">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5.75" hidden="1" customHeight="1" x14ac:dyDescent="0.25">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5.75" hidden="1" customHeight="1" x14ac:dyDescent="0.25">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5.75" hidden="1" customHeight="1" x14ac:dyDescent="0.25">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5.75" hidden="1" customHeight="1" x14ac:dyDescent="0.25">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5.75" hidden="1" customHeight="1" x14ac:dyDescent="0.25">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5.75" hidden="1" customHeight="1" x14ac:dyDescent="0.25">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5.75" hidden="1" customHeight="1" x14ac:dyDescent="0.25">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5.75" hidden="1" customHeight="1" x14ac:dyDescent="0.25">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5.75" hidden="1" customHeight="1" x14ac:dyDescent="0.25">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5.75" hidden="1" customHeight="1" x14ac:dyDescent="0.25">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5.75" hidden="1" customHeight="1" x14ac:dyDescent="0.25">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5.75" hidden="1" customHeight="1" x14ac:dyDescent="0.25">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5.75" hidden="1" customHeight="1" x14ac:dyDescent="0.25">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5.75" hidden="1" customHeight="1" x14ac:dyDescent="0.25">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5.75" hidden="1" customHeight="1" x14ac:dyDescent="0.25">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5.75" hidden="1" customHeight="1" x14ac:dyDescent="0.25">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5.75" hidden="1" customHeight="1" x14ac:dyDescent="0.25">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5.75" hidden="1" customHeight="1" x14ac:dyDescent="0.25">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5.75" hidden="1" customHeight="1" x14ac:dyDescent="0.25">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5.75" hidden="1" customHeight="1" x14ac:dyDescent="0.25">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5.75" hidden="1" customHeight="1" x14ac:dyDescent="0.25">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5.75" hidden="1" customHeight="1" x14ac:dyDescent="0.25">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5.75" hidden="1" customHeight="1" x14ac:dyDescent="0.25">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5.75" hidden="1" customHeight="1" x14ac:dyDescent="0.25">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5.75" hidden="1" customHeight="1" x14ac:dyDescent="0.25">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5.75" hidden="1" customHeight="1" x14ac:dyDescent="0.25">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5.75" hidden="1" customHeight="1" x14ac:dyDescent="0.25">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5.75" hidden="1" customHeight="1" x14ac:dyDescent="0.25">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5.75" hidden="1" customHeight="1" x14ac:dyDescent="0.25">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5.75" hidden="1" customHeight="1" x14ac:dyDescent="0.25">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5.75" hidden="1" customHeight="1" x14ac:dyDescent="0.25">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5.75" hidden="1" customHeight="1" x14ac:dyDescent="0.25">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5.75" hidden="1" customHeight="1" x14ac:dyDescent="0.25">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5.75" hidden="1" customHeight="1" x14ac:dyDescent="0.25">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5.75" hidden="1" customHeight="1" x14ac:dyDescent="0.25">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5.75" hidden="1" customHeight="1" x14ac:dyDescent="0.25">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5.75" hidden="1" customHeight="1" x14ac:dyDescent="0.25">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5.75" hidden="1" customHeight="1" x14ac:dyDescent="0.25">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5.75" hidden="1" customHeight="1" x14ac:dyDescent="0.25">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5.75" hidden="1" customHeight="1" x14ac:dyDescent="0.25">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5.75" hidden="1" customHeight="1" x14ac:dyDescent="0.25">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5.75" hidden="1" customHeight="1" x14ac:dyDescent="0.25">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5.75" hidden="1" customHeight="1" x14ac:dyDescent="0.25">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5.75" hidden="1" customHeight="1" x14ac:dyDescent="0.25">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5.75" hidden="1" customHeight="1" x14ac:dyDescent="0.25">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5.75" hidden="1" customHeight="1" x14ac:dyDescent="0.25">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5.75" hidden="1" customHeight="1" x14ac:dyDescent="0.25">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5.75" hidden="1" customHeight="1" x14ac:dyDescent="0.25">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5.75" hidden="1" customHeight="1" x14ac:dyDescent="0.25">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5.75" hidden="1" customHeight="1" x14ac:dyDescent="0.25">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5.75" hidden="1" customHeight="1" x14ac:dyDescent="0.25">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5.75" hidden="1" customHeight="1" x14ac:dyDescent="0.25">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5.75" hidden="1" customHeight="1" x14ac:dyDescent="0.25">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5.75" hidden="1" customHeight="1" x14ac:dyDescent="0.25">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5.75" hidden="1" customHeight="1" x14ac:dyDescent="0.25">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5.75" hidden="1" customHeight="1" x14ac:dyDescent="0.25">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5.75" hidden="1" customHeight="1" x14ac:dyDescent="0.25">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5.75" hidden="1" customHeight="1" x14ac:dyDescent="0.25">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5.75" hidden="1" customHeight="1" x14ac:dyDescent="0.25">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5.75" hidden="1" customHeight="1" x14ac:dyDescent="0.25">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5.75" hidden="1" customHeight="1" x14ac:dyDescent="0.25">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5.75" hidden="1" customHeight="1" x14ac:dyDescent="0.25">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5.75" hidden="1" customHeight="1" x14ac:dyDescent="0.25">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5.75" hidden="1" customHeight="1" x14ac:dyDescent="0.25">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5.75" hidden="1" customHeight="1" x14ac:dyDescent="0.25">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5.75" hidden="1" customHeight="1" x14ac:dyDescent="0.25">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5.75" hidden="1" customHeight="1" x14ac:dyDescent="0.25">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5.75" hidden="1" customHeight="1" x14ac:dyDescent="0.25">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5.75" hidden="1" customHeight="1" x14ac:dyDescent="0.25">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5.75" hidden="1" customHeight="1" x14ac:dyDescent="0.25">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5.75" hidden="1" customHeight="1" x14ac:dyDescent="0.25">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5.75" hidden="1" customHeight="1" x14ac:dyDescent="0.25">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5.75" hidden="1" customHeight="1" x14ac:dyDescent="0.25">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5.75" hidden="1" customHeight="1" x14ac:dyDescent="0.25">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5.75" hidden="1" customHeight="1" x14ac:dyDescent="0.25">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5.75" hidden="1" customHeight="1" x14ac:dyDescent="0.25">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5.75" hidden="1" customHeight="1" x14ac:dyDescent="0.25">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5.75" hidden="1" customHeight="1" x14ac:dyDescent="0.25">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5.75" hidden="1" customHeight="1" x14ac:dyDescent="0.25">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5.75" hidden="1" customHeight="1" x14ac:dyDescent="0.25">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5.75" hidden="1" customHeight="1" x14ac:dyDescent="0.25">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5.75" hidden="1" customHeight="1" x14ac:dyDescent="0.25">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5.75" hidden="1" customHeight="1" x14ac:dyDescent="0.25">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5.75" hidden="1" customHeight="1" x14ac:dyDescent="0.25">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5.75" hidden="1" customHeight="1" x14ac:dyDescent="0.25">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5.75" hidden="1" customHeight="1" x14ac:dyDescent="0.25">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5.75" hidden="1" customHeight="1" x14ac:dyDescent="0.25">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5.75" hidden="1" customHeight="1" x14ac:dyDescent="0.25">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5.75" hidden="1" customHeight="1" x14ac:dyDescent="0.25">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5.75" hidden="1" customHeight="1" x14ac:dyDescent="0.25">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5.75" hidden="1" customHeight="1" x14ac:dyDescent="0.25">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5.75" hidden="1" customHeight="1" x14ac:dyDescent="0.25">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5.75" hidden="1" customHeight="1" x14ac:dyDescent="0.25">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5.75" hidden="1" customHeight="1" x14ac:dyDescent="0.25">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5.75" hidden="1" customHeight="1" x14ac:dyDescent="0.25">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5.75" hidden="1" customHeight="1" x14ac:dyDescent="0.25">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5.75" hidden="1" customHeight="1" x14ac:dyDescent="0.25">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5.75" hidden="1" customHeight="1" x14ac:dyDescent="0.25">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5.75" hidden="1" customHeight="1" x14ac:dyDescent="0.25">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5.75" hidden="1" customHeight="1" x14ac:dyDescent="0.25">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32">
    <mergeCell ref="G20:I20"/>
    <mergeCell ref="J20:K20"/>
    <mergeCell ref="D20:F20"/>
    <mergeCell ref="B31:B34"/>
    <mergeCell ref="B43:G43"/>
    <mergeCell ref="B42:G42"/>
    <mergeCell ref="L20:L21"/>
    <mergeCell ref="B41:G41"/>
    <mergeCell ref="B38:G38"/>
    <mergeCell ref="B23:B25"/>
    <mergeCell ref="B9:C9"/>
    <mergeCell ref="B13:C13"/>
    <mergeCell ref="B11:C11"/>
    <mergeCell ref="B15:C15"/>
    <mergeCell ref="B26:B27"/>
    <mergeCell ref="B28:B29"/>
    <mergeCell ref="B18:L18"/>
    <mergeCell ref="D9:L9"/>
    <mergeCell ref="D13:L13"/>
    <mergeCell ref="D11:L11"/>
    <mergeCell ref="D15:L15"/>
    <mergeCell ref="B16:L16"/>
    <mergeCell ref="B45:G45"/>
    <mergeCell ref="B47:G47"/>
    <mergeCell ref="B46:G46"/>
    <mergeCell ref="B36:H36"/>
    <mergeCell ref="J36:L36"/>
    <mergeCell ref="J38:K38"/>
    <mergeCell ref="J39:K39"/>
    <mergeCell ref="B39:G39"/>
    <mergeCell ref="B40:G40"/>
    <mergeCell ref="B44:G44"/>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pane ySplit="7" topLeftCell="A17" activePane="bottomLeft" state="frozen"/>
      <selection pane="bottomLeft" activeCell="F7" sqref="F7"/>
    </sheetView>
  </sheetViews>
  <sheetFormatPr baseColWidth="10" defaultColWidth="0" defaultRowHeight="15" customHeight="1" zeroHeight="1" x14ac:dyDescent="0.2"/>
  <cols>
    <col min="1" max="1" width="21.375" customWidth="1"/>
    <col min="2" max="2" width="14.125" customWidth="1"/>
    <col min="3" max="3" width="17" customWidth="1"/>
    <col min="4" max="4" width="13.5" customWidth="1"/>
    <col min="5" max="5" width="16" customWidth="1"/>
    <col min="6" max="6" width="13.125" customWidth="1"/>
    <col min="7" max="7" width="12.625" customWidth="1"/>
    <col min="8" max="8" width="16.875" customWidth="1"/>
    <col min="9" max="9" width="9.5" customWidth="1"/>
    <col min="10" max="10" width="10.125" customWidth="1"/>
    <col min="11" max="11" width="11.625" hidden="1" customWidth="1"/>
    <col min="12" max="12" width="30.625" hidden="1" customWidth="1"/>
    <col min="13" max="13" width="17" hidden="1" customWidth="1"/>
    <col min="14" max="15" width="14.375" hidden="1" customWidth="1"/>
    <col min="16" max="16" width="16.125" hidden="1" customWidth="1"/>
    <col min="17" max="17" width="17.5" hidden="1" customWidth="1"/>
    <col min="18" max="18" width="10" hidden="1" customWidth="1"/>
    <col min="19" max="26" width="9.375" hidden="1" customWidth="1"/>
    <col min="27" max="16384" width="12.625" hidden="1"/>
  </cols>
  <sheetData>
    <row r="1" spans="1:26" ht="16.5" customHeight="1" x14ac:dyDescent="0.25">
      <c r="A1" s="1"/>
      <c r="B1" s="1"/>
      <c r="C1" s="1"/>
      <c r="D1" s="1"/>
      <c r="E1" s="1"/>
      <c r="F1" s="1"/>
      <c r="G1" s="1"/>
      <c r="H1" s="1"/>
      <c r="I1" s="1"/>
      <c r="J1" s="1"/>
      <c r="K1" s="3"/>
      <c r="L1" s="3"/>
      <c r="M1" s="3"/>
      <c r="N1" s="3"/>
      <c r="O1" s="3"/>
      <c r="P1" s="3"/>
      <c r="Q1" s="3"/>
      <c r="R1" s="3"/>
      <c r="S1" s="3"/>
      <c r="T1" s="3"/>
      <c r="U1" s="3"/>
      <c r="V1" s="3"/>
      <c r="W1" s="3"/>
      <c r="X1" s="3"/>
      <c r="Y1" s="3"/>
      <c r="Z1" s="3"/>
    </row>
    <row r="2" spans="1:26" ht="16.5" customHeight="1" x14ac:dyDescent="0.25">
      <c r="A2" s="1"/>
      <c r="B2" s="1"/>
      <c r="C2" s="1"/>
      <c r="D2" s="1"/>
      <c r="E2" s="1"/>
      <c r="F2" s="1"/>
      <c r="G2" s="1"/>
      <c r="H2" s="442" t="s">
        <v>0</v>
      </c>
      <c r="I2" s="443" t="s">
        <v>1</v>
      </c>
      <c r="J2" s="1"/>
      <c r="K2" s="3"/>
      <c r="L2" s="3"/>
      <c r="M2" s="3"/>
      <c r="N2" s="3"/>
      <c r="O2" s="3"/>
      <c r="P2" s="3"/>
      <c r="Q2" s="3"/>
      <c r="R2" s="3"/>
      <c r="S2" s="3"/>
      <c r="T2" s="3"/>
      <c r="U2" s="3"/>
      <c r="V2" s="3"/>
      <c r="W2" s="3"/>
      <c r="X2" s="3"/>
      <c r="Y2" s="3"/>
      <c r="Z2" s="3"/>
    </row>
    <row r="3" spans="1:26" ht="16.5" customHeight="1" x14ac:dyDescent="0.25">
      <c r="A3" s="1"/>
      <c r="B3" s="5"/>
      <c r="C3" s="5"/>
      <c r="D3" s="5"/>
      <c r="E3" s="5"/>
      <c r="F3" s="5"/>
      <c r="G3" s="1"/>
      <c r="H3" s="444" t="s">
        <v>2</v>
      </c>
      <c r="I3" s="445">
        <v>7</v>
      </c>
      <c r="J3" s="1"/>
      <c r="K3" s="3"/>
      <c r="L3" s="3"/>
      <c r="M3" s="3"/>
      <c r="N3" s="3"/>
      <c r="O3" s="3"/>
      <c r="P3" s="3"/>
      <c r="Q3" s="3"/>
      <c r="R3" s="3"/>
      <c r="S3" s="3"/>
      <c r="T3" s="3"/>
      <c r="U3" s="3"/>
      <c r="V3" s="3"/>
      <c r="W3" s="3"/>
      <c r="X3" s="3"/>
      <c r="Y3" s="3"/>
      <c r="Z3" s="3"/>
    </row>
    <row r="4" spans="1:26" ht="16.5" customHeight="1" x14ac:dyDescent="0.25">
      <c r="A4" s="1"/>
      <c r="B4" s="5"/>
      <c r="C4" s="5"/>
      <c r="D4" s="5"/>
      <c r="E4" s="5"/>
      <c r="F4" s="5"/>
      <c r="G4" s="1"/>
      <c r="H4" s="442" t="s">
        <v>3</v>
      </c>
      <c r="I4" s="446">
        <v>44250</v>
      </c>
      <c r="J4" s="1"/>
      <c r="K4" s="3"/>
      <c r="L4" s="3"/>
      <c r="M4" s="3"/>
      <c r="N4" s="3"/>
      <c r="O4" s="3"/>
      <c r="P4" s="3"/>
      <c r="Q4" s="3"/>
      <c r="R4" s="3"/>
      <c r="S4" s="3"/>
      <c r="T4" s="3"/>
      <c r="U4" s="3"/>
      <c r="V4" s="3"/>
      <c r="W4" s="3"/>
      <c r="X4" s="3"/>
      <c r="Y4" s="3"/>
      <c r="Z4" s="3"/>
    </row>
    <row r="5" spans="1:26" ht="16.5" customHeight="1" x14ac:dyDescent="0.25">
      <c r="A5" s="1"/>
      <c r="B5" s="5"/>
      <c r="C5" s="5"/>
      <c r="D5" s="5"/>
      <c r="E5" s="5"/>
      <c r="F5" s="5"/>
      <c r="G5" s="1"/>
      <c r="H5" s="442" t="s">
        <v>4</v>
      </c>
      <c r="I5" s="443" t="s">
        <v>245</v>
      </c>
      <c r="J5" s="1"/>
      <c r="K5" s="3"/>
      <c r="L5" s="3"/>
      <c r="M5" s="3"/>
      <c r="N5" s="3"/>
      <c r="O5" s="3"/>
      <c r="P5" s="3"/>
      <c r="Q5" s="3"/>
      <c r="R5" s="3"/>
      <c r="S5" s="3"/>
      <c r="T5" s="3"/>
      <c r="U5" s="3"/>
      <c r="V5" s="3"/>
      <c r="W5" s="3"/>
      <c r="X5" s="3"/>
      <c r="Y5" s="3"/>
      <c r="Z5" s="3"/>
    </row>
    <row r="6" spans="1:26" ht="16.5" customHeight="1" x14ac:dyDescent="0.25">
      <c r="A6" s="1"/>
      <c r="B6" s="1"/>
      <c r="C6" s="1"/>
      <c r="D6" s="1"/>
      <c r="E6" s="1"/>
      <c r="F6" s="1"/>
      <c r="G6" s="1"/>
      <c r="H6" s="1"/>
      <c r="I6" s="1"/>
      <c r="J6" s="1"/>
      <c r="K6" s="3"/>
      <c r="L6" s="3"/>
      <c r="M6" s="3"/>
      <c r="N6" s="3"/>
      <c r="O6" s="3"/>
      <c r="P6" s="3"/>
      <c r="Q6" s="3"/>
      <c r="R6" s="3"/>
      <c r="S6" s="3"/>
      <c r="T6" s="3"/>
      <c r="U6" s="3"/>
      <c r="V6" s="3"/>
      <c r="W6" s="3"/>
      <c r="X6" s="3"/>
      <c r="Y6" s="3"/>
      <c r="Z6" s="3"/>
    </row>
    <row r="7" spans="1:26" ht="31.5" customHeight="1" x14ac:dyDescent="0.25">
      <c r="A7" s="1"/>
      <c r="B7" s="9"/>
      <c r="C7" s="9"/>
      <c r="D7" s="9"/>
      <c r="E7" s="9"/>
      <c r="F7" s="9"/>
      <c r="G7" s="9"/>
      <c r="H7" s="9"/>
      <c r="I7" s="9"/>
      <c r="J7" s="1"/>
      <c r="K7" s="170"/>
      <c r="L7" s="3"/>
      <c r="M7" s="3"/>
      <c r="N7" s="3"/>
      <c r="O7" s="3"/>
      <c r="P7" s="3"/>
      <c r="Q7" s="3"/>
      <c r="R7" s="3"/>
      <c r="S7" s="3"/>
      <c r="T7" s="3"/>
      <c r="U7" s="3"/>
      <c r="V7" s="3"/>
      <c r="W7" s="3"/>
      <c r="X7" s="3"/>
      <c r="Y7" s="3"/>
      <c r="Z7" s="3"/>
    </row>
    <row r="8" spans="1:26" ht="16.5" customHeight="1" x14ac:dyDescent="0.25">
      <c r="A8" s="128"/>
      <c r="B8" s="129"/>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ht="30.75" customHeight="1" x14ac:dyDescent="0.2">
      <c r="A9" s="130"/>
      <c r="B9" s="788" t="s">
        <v>8</v>
      </c>
      <c r="C9" s="789"/>
      <c r="D9" s="627" t="str">
        <f>'PDI-01'!E13</f>
        <v>Gestión y Sostenibilidad Institucional</v>
      </c>
      <c r="E9" s="599"/>
      <c r="F9" s="599"/>
      <c r="G9" s="599"/>
      <c r="H9" s="600"/>
      <c r="I9" s="130"/>
      <c r="J9" s="130"/>
      <c r="K9" s="130"/>
      <c r="L9" s="130"/>
      <c r="M9" s="130"/>
      <c r="N9" s="130"/>
      <c r="O9" s="130"/>
      <c r="P9" s="130"/>
      <c r="Q9" s="130"/>
      <c r="R9" s="130"/>
      <c r="S9" s="130"/>
      <c r="T9" s="130"/>
      <c r="U9" s="130"/>
      <c r="V9" s="130"/>
      <c r="W9" s="130"/>
      <c r="X9" s="130"/>
      <c r="Y9" s="130"/>
      <c r="Z9" s="130"/>
    </row>
    <row r="10" spans="1:26" ht="6.75" customHeight="1" x14ac:dyDescent="0.2">
      <c r="A10" s="130"/>
      <c r="B10" s="131"/>
      <c r="C10" s="132"/>
      <c r="D10" s="132"/>
      <c r="E10" s="132"/>
      <c r="F10" s="132"/>
      <c r="G10" s="132"/>
      <c r="H10" s="132"/>
      <c r="I10" s="130"/>
      <c r="J10" s="130"/>
      <c r="K10" s="130"/>
      <c r="L10" s="130"/>
      <c r="M10" s="130"/>
      <c r="N10" s="130"/>
      <c r="O10" s="130"/>
      <c r="P10" s="130"/>
      <c r="Q10" s="130"/>
      <c r="R10" s="130"/>
      <c r="S10" s="130"/>
      <c r="T10" s="130"/>
      <c r="U10" s="130"/>
      <c r="V10" s="130"/>
      <c r="W10" s="130"/>
      <c r="X10" s="130"/>
      <c r="Y10" s="130"/>
      <c r="Z10" s="130"/>
    </row>
    <row r="11" spans="1:26" ht="30.75" customHeight="1" x14ac:dyDescent="0.2">
      <c r="A11" s="130"/>
      <c r="B11" s="788" t="s">
        <v>9</v>
      </c>
      <c r="C11" s="789"/>
      <c r="D11" s="627" t="str">
        <f>'PDI-01'!E15</f>
        <v>Gestión del Desarrollo Humano y Organizacional</v>
      </c>
      <c r="E11" s="599"/>
      <c r="F11" s="599"/>
      <c r="G11" s="599"/>
      <c r="H11" s="600"/>
      <c r="I11" s="130"/>
      <c r="J11" s="130"/>
      <c r="K11" s="130"/>
      <c r="L11" s="130"/>
      <c r="M11" s="130"/>
      <c r="N11" s="130"/>
      <c r="O11" s="130"/>
      <c r="P11" s="130"/>
      <c r="Q11" s="130"/>
      <c r="R11" s="130"/>
      <c r="S11" s="130"/>
      <c r="T11" s="130"/>
      <c r="U11" s="130"/>
      <c r="V11" s="130"/>
      <c r="W11" s="130"/>
      <c r="X11" s="130"/>
      <c r="Y11" s="130"/>
      <c r="Z11" s="130"/>
    </row>
    <row r="12" spans="1:26" ht="6.75" customHeight="1" x14ac:dyDescent="0.2">
      <c r="A12" s="130"/>
      <c r="B12" s="133"/>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ht="30.75" customHeight="1" x14ac:dyDescent="0.2">
      <c r="A13" s="130"/>
      <c r="B13" s="788" t="s">
        <v>12</v>
      </c>
      <c r="C13" s="789"/>
      <c r="D13" s="627" t="str">
        <f>'PDI-01'!E11</f>
        <v>Modernización y Desarrollo Organizacional (PDI2028 – GSI - 36)</v>
      </c>
      <c r="E13" s="599"/>
      <c r="F13" s="599"/>
      <c r="G13" s="599"/>
      <c r="H13" s="600"/>
      <c r="I13" s="130"/>
      <c r="J13" s="130"/>
      <c r="K13" s="130"/>
      <c r="L13" s="130"/>
      <c r="M13" s="130"/>
      <c r="N13" s="130"/>
      <c r="O13" s="130"/>
      <c r="P13" s="130"/>
      <c r="Q13" s="130"/>
      <c r="R13" s="130"/>
      <c r="S13" s="130"/>
      <c r="T13" s="130"/>
      <c r="U13" s="130"/>
      <c r="V13" s="130"/>
      <c r="W13" s="130"/>
      <c r="X13" s="130"/>
      <c r="Y13" s="130"/>
      <c r="Z13" s="130"/>
    </row>
    <row r="14" spans="1:26" ht="29.25" customHeight="1" x14ac:dyDescent="0.3">
      <c r="A14" s="134"/>
      <c r="B14" s="171"/>
      <c r="C14" s="171"/>
      <c r="D14" s="171"/>
      <c r="E14" s="171"/>
      <c r="F14" s="171"/>
      <c r="G14" s="171"/>
      <c r="H14" s="171"/>
      <c r="I14" s="134"/>
      <c r="J14" s="134"/>
      <c r="K14" s="134"/>
      <c r="L14" s="134"/>
      <c r="M14" s="134"/>
      <c r="N14" s="134"/>
      <c r="O14" s="134"/>
      <c r="P14" s="134"/>
      <c r="Q14" s="134"/>
      <c r="R14" s="134"/>
      <c r="S14" s="134"/>
      <c r="T14" s="134"/>
      <c r="U14" s="134"/>
      <c r="V14" s="134"/>
      <c r="W14" s="134"/>
      <c r="X14" s="134"/>
      <c r="Y14" s="134"/>
      <c r="Z14" s="134"/>
    </row>
    <row r="15" spans="1:26" ht="84.75" customHeight="1" x14ac:dyDescent="0.3">
      <c r="A15" s="134"/>
      <c r="B15" s="799" t="s">
        <v>246</v>
      </c>
      <c r="C15" s="800"/>
      <c r="D15" s="798" t="s">
        <v>247</v>
      </c>
      <c r="E15" s="599"/>
      <c r="F15" s="599"/>
      <c r="G15" s="599"/>
      <c r="H15" s="600"/>
      <c r="I15" s="134"/>
      <c r="J15" s="134"/>
      <c r="K15" s="134"/>
      <c r="L15" s="134"/>
      <c r="M15" s="134"/>
      <c r="N15" s="134"/>
      <c r="O15" s="134"/>
      <c r="P15" s="134"/>
      <c r="Q15" s="134"/>
      <c r="R15" s="134"/>
      <c r="S15" s="134"/>
      <c r="T15" s="134"/>
      <c r="U15" s="134"/>
      <c r="V15" s="134"/>
      <c r="W15" s="134"/>
      <c r="X15" s="134"/>
      <c r="Y15" s="134"/>
      <c r="Z15" s="134"/>
    </row>
    <row r="16" spans="1:26" ht="27" customHeight="1" x14ac:dyDescent="0.3">
      <c r="A16" s="134"/>
      <c r="B16" s="602" t="s">
        <v>248</v>
      </c>
      <c r="C16" s="599"/>
      <c r="D16" s="599"/>
      <c r="E16" s="599"/>
      <c r="F16" s="599"/>
      <c r="G16" s="599"/>
      <c r="H16" s="600"/>
      <c r="I16" s="143"/>
      <c r="J16" s="143"/>
      <c r="K16" s="143"/>
      <c r="L16" s="143"/>
      <c r="M16" s="134"/>
      <c r="N16" s="134"/>
      <c r="O16" s="134"/>
      <c r="P16" s="134"/>
      <c r="Q16" s="134"/>
      <c r="R16" s="134"/>
      <c r="S16" s="134"/>
      <c r="T16" s="134"/>
      <c r="U16" s="134"/>
      <c r="V16" s="134"/>
      <c r="W16" s="134"/>
      <c r="X16" s="134"/>
      <c r="Y16" s="134"/>
      <c r="Z16" s="134"/>
    </row>
    <row r="17" spans="1:26" ht="11.25" customHeight="1" x14ac:dyDescent="0.3">
      <c r="A17" s="134"/>
      <c r="B17" s="47"/>
      <c r="C17" s="47"/>
      <c r="D17" s="47"/>
      <c r="E17" s="47"/>
      <c r="F17" s="47"/>
      <c r="G17" s="47"/>
      <c r="H17" s="47"/>
      <c r="I17" s="63"/>
      <c r="J17" s="63"/>
      <c r="K17" s="63"/>
      <c r="L17" s="134"/>
      <c r="M17" s="134"/>
      <c r="N17" s="134"/>
      <c r="O17" s="134"/>
      <c r="P17" s="134"/>
      <c r="Q17" s="134"/>
      <c r="R17" s="134"/>
      <c r="S17" s="134"/>
      <c r="T17" s="134"/>
      <c r="U17" s="134"/>
      <c r="V17" s="134"/>
      <c r="W17" s="134"/>
      <c r="X17" s="134"/>
      <c r="Y17" s="134"/>
      <c r="Z17" s="134"/>
    </row>
    <row r="18" spans="1:26" ht="118.5" customHeight="1" x14ac:dyDescent="0.3">
      <c r="A18" s="134"/>
      <c r="B18" s="602" t="s">
        <v>249</v>
      </c>
      <c r="C18" s="600"/>
      <c r="D18" s="629" t="s">
        <v>1079</v>
      </c>
      <c r="E18" s="796"/>
      <c r="F18" s="796"/>
      <c r="G18" s="796"/>
      <c r="H18" s="797"/>
      <c r="I18" s="134"/>
      <c r="J18" s="134"/>
      <c r="K18" s="134"/>
      <c r="L18" s="134"/>
      <c r="M18" s="134"/>
      <c r="N18" s="134"/>
      <c r="O18" s="134"/>
      <c r="P18" s="134"/>
      <c r="Q18" s="134"/>
      <c r="R18" s="134"/>
      <c r="S18" s="134"/>
      <c r="T18" s="134"/>
      <c r="U18" s="134"/>
      <c r="V18" s="134"/>
      <c r="W18" s="134"/>
      <c r="X18" s="134"/>
      <c r="Y18" s="134"/>
      <c r="Z18" s="134"/>
    </row>
    <row r="19" spans="1:26" ht="62.25" customHeight="1" x14ac:dyDescent="0.3">
      <c r="A19" s="134"/>
      <c r="B19" s="602" t="s">
        <v>250</v>
      </c>
      <c r="C19" s="600"/>
      <c r="D19" s="636" t="s">
        <v>1073</v>
      </c>
      <c r="E19" s="599"/>
      <c r="F19" s="599"/>
      <c r="G19" s="599"/>
      <c r="H19" s="600"/>
      <c r="I19" s="134"/>
      <c r="J19" s="134"/>
      <c r="K19" s="134"/>
      <c r="L19" s="134"/>
      <c r="M19" s="134"/>
      <c r="N19" s="134"/>
      <c r="O19" s="134"/>
      <c r="P19" s="134"/>
      <c r="Q19" s="134"/>
      <c r="R19" s="134"/>
      <c r="S19" s="134"/>
      <c r="T19" s="134"/>
      <c r="U19" s="134"/>
      <c r="V19" s="134"/>
      <c r="W19" s="134"/>
      <c r="X19" s="134"/>
      <c r="Y19" s="134"/>
      <c r="Z19" s="134"/>
    </row>
    <row r="20" spans="1:26" ht="16.5" customHeight="1" x14ac:dyDescent="0.3">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spans="1:26" ht="16.5" hidden="1" customHeight="1" x14ac:dyDescent="0.3">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16.5" hidden="1" customHeight="1" x14ac:dyDescent="0.3">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spans="1:26" ht="16.5" hidden="1" customHeight="1" x14ac:dyDescent="0.3">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spans="1:26" ht="16.5" hidden="1" customHeight="1" x14ac:dyDescent="0.3">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spans="1:26" ht="16.5" hidden="1" customHeight="1" x14ac:dyDescent="0.3">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6.5" hidden="1" customHeight="1" x14ac:dyDescent="0.3">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1:26" ht="16.5" hidden="1" customHeight="1" x14ac:dyDescent="0.3">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6.5" hidden="1" customHeight="1" x14ac:dyDescent="0.3">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6.5" hidden="1" customHeight="1" x14ac:dyDescent="0.3">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6.5" hidden="1" customHeight="1" x14ac:dyDescent="0.3">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6.5" hidden="1" customHeight="1" x14ac:dyDescent="0.3">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6.5" hidden="1" customHeight="1" x14ac:dyDescent="0.3">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6.5" hidden="1" customHeight="1" x14ac:dyDescent="0.3">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6.5" hidden="1" customHeight="1" x14ac:dyDescent="0.3">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6.5" hidden="1" customHeight="1" x14ac:dyDescent="0.3">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6.5" hidden="1" customHeight="1" x14ac:dyDescent="0.3">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6.5" hidden="1" customHeight="1" x14ac:dyDescent="0.3">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6.5" hidden="1" customHeight="1" x14ac:dyDescent="0.3">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6.5" hidden="1" customHeight="1" x14ac:dyDescent="0.3">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6.5" hidden="1" customHeight="1" x14ac:dyDescent="0.3">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6.5" hidden="1" customHeight="1" x14ac:dyDescent="0.3">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6.5" hidden="1" customHeight="1" x14ac:dyDescent="0.3">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6.5" hidden="1" customHeight="1" x14ac:dyDescent="0.3">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6.5" hidden="1" customHeight="1" x14ac:dyDescent="0.3">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6.5" hidden="1" customHeight="1" x14ac:dyDescent="0.3">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6.5" hidden="1" customHeight="1" x14ac:dyDescent="0.3">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6.5" hidden="1" customHeight="1" x14ac:dyDescent="0.3">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6.5" hidden="1" customHeight="1" x14ac:dyDescent="0.3">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6.5" hidden="1" customHeight="1" x14ac:dyDescent="0.3">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6.5" hidden="1" customHeight="1" x14ac:dyDescent="0.3">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6.5" hidden="1" customHeight="1" x14ac:dyDescent="0.3">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6.5" hidden="1" customHeight="1" x14ac:dyDescent="0.3">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6.5" hidden="1" customHeight="1" x14ac:dyDescent="0.3">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6.5" hidden="1" customHeight="1" x14ac:dyDescent="0.3">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6.5" hidden="1" customHeight="1" x14ac:dyDescent="0.3">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6.5" hidden="1" customHeight="1" x14ac:dyDescent="0.3">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6.5" hidden="1" customHeight="1" x14ac:dyDescent="0.3">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6.5" hidden="1" customHeight="1" x14ac:dyDescent="0.3">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6.5" hidden="1" customHeight="1" x14ac:dyDescent="0.3">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6.5" hidden="1" customHeight="1" x14ac:dyDescent="0.3">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6.5" hidden="1" customHeight="1" x14ac:dyDescent="0.3">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6.5" hidden="1" customHeight="1" x14ac:dyDescent="0.3">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6.5" hidden="1" customHeight="1" x14ac:dyDescent="0.3">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6.5" hidden="1" customHeight="1" x14ac:dyDescent="0.3">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6.5" hidden="1" customHeight="1" x14ac:dyDescent="0.3">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6.5" hidden="1" customHeight="1" x14ac:dyDescent="0.3">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6.5" hidden="1" customHeight="1" x14ac:dyDescent="0.3">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6.5" hidden="1" customHeight="1" x14ac:dyDescent="0.3">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6.5" hidden="1" customHeight="1" x14ac:dyDescent="0.3">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6.5" hidden="1" customHeight="1" x14ac:dyDescent="0.3">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6.5" hidden="1" customHeight="1" x14ac:dyDescent="0.3">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6.5" hidden="1" customHeight="1" x14ac:dyDescent="0.3">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6.5" hidden="1" customHeight="1" x14ac:dyDescent="0.3">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6.5" hidden="1" customHeight="1" x14ac:dyDescent="0.3">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6.5" hidden="1" customHeight="1" x14ac:dyDescent="0.3">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6.5" hidden="1" customHeight="1" x14ac:dyDescent="0.3">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6.5" hidden="1" customHeight="1" x14ac:dyDescent="0.3">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6.5" hidden="1" customHeight="1" x14ac:dyDescent="0.3">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6.5" hidden="1" customHeight="1" x14ac:dyDescent="0.3">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6.5" hidden="1" customHeight="1" x14ac:dyDescent="0.3">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6.5" hidden="1" customHeight="1" x14ac:dyDescent="0.3">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6.5" hidden="1" customHeight="1" x14ac:dyDescent="0.3">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6.5" hidden="1" customHeight="1" x14ac:dyDescent="0.3">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6.5" hidden="1" customHeight="1" x14ac:dyDescent="0.3">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6.5" hidden="1" customHeight="1" x14ac:dyDescent="0.3">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6.5" hidden="1" customHeight="1" x14ac:dyDescent="0.3">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6.5" hidden="1" customHeight="1" x14ac:dyDescent="0.3">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6.5" hidden="1" customHeight="1" x14ac:dyDescent="0.3">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6.5" hidden="1" customHeight="1" x14ac:dyDescent="0.3">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6.5" hidden="1" customHeight="1" x14ac:dyDescent="0.3">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6.5" hidden="1" customHeight="1" x14ac:dyDescent="0.3">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6.5" hidden="1" customHeight="1" x14ac:dyDescent="0.3">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6.5" hidden="1" customHeight="1" x14ac:dyDescent="0.3">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6.5" hidden="1" customHeight="1" x14ac:dyDescent="0.3">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6.5" hidden="1" customHeight="1" x14ac:dyDescent="0.3">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6.5" hidden="1" customHeight="1" x14ac:dyDescent="0.3">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6.5" hidden="1" customHeight="1" x14ac:dyDescent="0.3">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6.5" hidden="1" customHeight="1" x14ac:dyDescent="0.3">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6.5" hidden="1" customHeight="1" x14ac:dyDescent="0.3">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6.5" hidden="1" customHeight="1" x14ac:dyDescent="0.3">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6.5" hidden="1" customHeight="1" x14ac:dyDescent="0.3">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6.5" hidden="1" customHeight="1" x14ac:dyDescent="0.3">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6.5" hidden="1" customHeight="1" x14ac:dyDescent="0.3">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6.5" hidden="1" customHeight="1" x14ac:dyDescent="0.3">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6.5" hidden="1" customHeight="1" x14ac:dyDescent="0.3">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6.5" hidden="1" customHeight="1" x14ac:dyDescent="0.3">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6.5" hidden="1" customHeight="1" x14ac:dyDescent="0.3">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6.5" hidden="1" customHeight="1" x14ac:dyDescent="0.3">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6.5" hidden="1" customHeight="1" x14ac:dyDescent="0.3">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6.5" hidden="1" customHeight="1" x14ac:dyDescent="0.3">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6.5" hidden="1" customHeight="1" x14ac:dyDescent="0.3">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6.5" hidden="1" customHeight="1" x14ac:dyDescent="0.3">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6.5" hidden="1" customHeight="1" x14ac:dyDescent="0.3">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6.5" hidden="1" customHeight="1" x14ac:dyDescent="0.3">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6.5" hidden="1" customHeight="1" x14ac:dyDescent="0.3">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6.5" hidden="1" customHeight="1" x14ac:dyDescent="0.3">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6.5" hidden="1" customHeight="1" x14ac:dyDescent="0.3">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6.5" hidden="1" customHeight="1" x14ac:dyDescent="0.3">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6.5" hidden="1" customHeight="1" x14ac:dyDescent="0.3">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6.5" hidden="1" customHeight="1" x14ac:dyDescent="0.3">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6.5" hidden="1" customHeight="1" x14ac:dyDescent="0.3">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6.5" hidden="1" customHeight="1" x14ac:dyDescent="0.3">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6.5" hidden="1" customHeight="1" x14ac:dyDescent="0.3">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6.5" hidden="1" customHeight="1" x14ac:dyDescent="0.3">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6.5" hidden="1" customHeight="1" x14ac:dyDescent="0.3">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6.5" hidden="1" customHeight="1" x14ac:dyDescent="0.3">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6.5" hidden="1" customHeight="1" x14ac:dyDescent="0.3">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6.5" hidden="1" customHeight="1" x14ac:dyDescent="0.3">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6.5" hidden="1" customHeight="1" x14ac:dyDescent="0.3">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6.5" hidden="1" customHeight="1" x14ac:dyDescent="0.3">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6.5" hidden="1" customHeight="1" x14ac:dyDescent="0.3">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6.5" hidden="1" customHeight="1" x14ac:dyDescent="0.3">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6.5" hidden="1" customHeight="1" x14ac:dyDescent="0.3">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6.5" hidden="1" customHeight="1" x14ac:dyDescent="0.3">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6.5" hidden="1" customHeight="1" x14ac:dyDescent="0.3">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6.5" hidden="1" customHeight="1" x14ac:dyDescent="0.3">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6.5" hidden="1" customHeight="1" x14ac:dyDescent="0.3">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6.5" hidden="1" customHeight="1" x14ac:dyDescent="0.3">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6.5" hidden="1" customHeight="1" x14ac:dyDescent="0.3">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6.5" hidden="1" customHeight="1" x14ac:dyDescent="0.3">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6.5" hidden="1" customHeight="1" x14ac:dyDescent="0.3">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6.5" hidden="1" customHeight="1" x14ac:dyDescent="0.3">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6.5" hidden="1" customHeight="1" x14ac:dyDescent="0.3">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6.5" hidden="1" customHeight="1" x14ac:dyDescent="0.3">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6.5" hidden="1" customHeight="1" x14ac:dyDescent="0.3">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6.5" hidden="1" customHeight="1" x14ac:dyDescent="0.3">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6.5" hidden="1" customHeight="1" x14ac:dyDescent="0.3">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6.5" hidden="1" customHeight="1" x14ac:dyDescent="0.3">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6.5" hidden="1" customHeight="1" x14ac:dyDescent="0.3">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6.5" hidden="1" customHeight="1" x14ac:dyDescent="0.3">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6.5" hidden="1" customHeight="1" x14ac:dyDescent="0.3">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6.5" hidden="1" customHeight="1" x14ac:dyDescent="0.3">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6.5" hidden="1" customHeight="1" x14ac:dyDescent="0.3">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6.5" hidden="1" customHeight="1" x14ac:dyDescent="0.3">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6.5" hidden="1" customHeight="1" x14ac:dyDescent="0.3">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6.5" hidden="1" customHeight="1" x14ac:dyDescent="0.3">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6.5" hidden="1" customHeight="1" x14ac:dyDescent="0.3">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6.5" hidden="1" customHeight="1" x14ac:dyDescent="0.3">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6.5" hidden="1" customHeight="1" x14ac:dyDescent="0.3">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6.5" hidden="1" customHeight="1" x14ac:dyDescent="0.3">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6.5" hidden="1" customHeight="1" x14ac:dyDescent="0.3">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6.5" hidden="1" customHeight="1" x14ac:dyDescent="0.3">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6.5" hidden="1" customHeight="1" x14ac:dyDescent="0.3">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6.5" hidden="1" customHeight="1" x14ac:dyDescent="0.3">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6.5" hidden="1" customHeight="1" x14ac:dyDescent="0.3">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6.5" hidden="1" customHeight="1" x14ac:dyDescent="0.3">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6.5" hidden="1" customHeight="1" x14ac:dyDescent="0.3">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6.5" hidden="1" customHeight="1" x14ac:dyDescent="0.3">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6.5" hidden="1" customHeight="1" x14ac:dyDescent="0.3">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6.5" hidden="1" customHeight="1" x14ac:dyDescent="0.3">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6.5" hidden="1" customHeight="1" x14ac:dyDescent="0.3">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6.5" hidden="1" customHeight="1" x14ac:dyDescent="0.3">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6.5" hidden="1" customHeight="1" x14ac:dyDescent="0.3">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6.5" hidden="1" customHeight="1" x14ac:dyDescent="0.3">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6.5" hidden="1" customHeight="1" x14ac:dyDescent="0.3">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6.5" hidden="1" customHeight="1" x14ac:dyDescent="0.3">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6.5" hidden="1" customHeight="1" x14ac:dyDescent="0.3">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6.5" hidden="1" customHeight="1" x14ac:dyDescent="0.3">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6.5" hidden="1" customHeight="1" x14ac:dyDescent="0.3">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6.5" hidden="1" customHeight="1" x14ac:dyDescent="0.3">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6.5" hidden="1" customHeight="1" x14ac:dyDescent="0.3">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6.5" hidden="1" customHeight="1" x14ac:dyDescent="0.3">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6.5" hidden="1" customHeight="1" x14ac:dyDescent="0.3">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6.5" hidden="1" customHeight="1" x14ac:dyDescent="0.3">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6.5" hidden="1" customHeight="1" x14ac:dyDescent="0.3">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6.5" hidden="1" customHeight="1" x14ac:dyDescent="0.3">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6.5" hidden="1" customHeight="1" x14ac:dyDescent="0.3">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6.5" hidden="1" customHeight="1" x14ac:dyDescent="0.3">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6.5" hidden="1" customHeight="1" x14ac:dyDescent="0.3">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6.5" hidden="1" customHeight="1" x14ac:dyDescent="0.3">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6.5" hidden="1" customHeight="1" x14ac:dyDescent="0.3">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6.5" hidden="1" customHeight="1" x14ac:dyDescent="0.3">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6.5" hidden="1" customHeight="1" x14ac:dyDescent="0.3">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6.5" hidden="1" customHeight="1" x14ac:dyDescent="0.3">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6.5" hidden="1" customHeight="1" x14ac:dyDescent="0.3">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6.5" hidden="1" customHeight="1" x14ac:dyDescent="0.3">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6.5" hidden="1" customHeight="1" x14ac:dyDescent="0.3">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6.5" hidden="1" customHeight="1" x14ac:dyDescent="0.3">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6.5" hidden="1" customHeight="1" x14ac:dyDescent="0.3">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6.5" hidden="1" customHeight="1" x14ac:dyDescent="0.3">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6.5" hidden="1" customHeight="1" x14ac:dyDescent="0.3">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6.5" hidden="1" customHeight="1" x14ac:dyDescent="0.3">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6.5" hidden="1" customHeight="1" x14ac:dyDescent="0.3">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6.5" hidden="1" customHeight="1" x14ac:dyDescent="0.3">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6.5" hidden="1" customHeight="1" x14ac:dyDescent="0.3">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6.5" hidden="1" customHeight="1" x14ac:dyDescent="0.3">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6.5" hidden="1" customHeight="1" x14ac:dyDescent="0.3">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6.5" hidden="1" customHeight="1" x14ac:dyDescent="0.3">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6.5" hidden="1" customHeight="1" x14ac:dyDescent="0.3">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6.5" hidden="1" customHeight="1" x14ac:dyDescent="0.3">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6.5" hidden="1" customHeight="1" x14ac:dyDescent="0.3">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6.5" hidden="1" customHeight="1" x14ac:dyDescent="0.3">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6.5" hidden="1" customHeight="1" x14ac:dyDescent="0.3">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6.5" hidden="1" customHeight="1" x14ac:dyDescent="0.3">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6.5" hidden="1" customHeight="1" x14ac:dyDescent="0.3">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6.5" hidden="1" customHeight="1" x14ac:dyDescent="0.3">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6.5" hidden="1" customHeight="1" x14ac:dyDescent="0.3">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6.5" hidden="1" customHeight="1" x14ac:dyDescent="0.3">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6.5" hidden="1" customHeight="1" x14ac:dyDescent="0.3">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6.5" hidden="1" customHeight="1" x14ac:dyDescent="0.3">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6.5" hidden="1" customHeight="1" x14ac:dyDescent="0.3">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6.5" hidden="1" customHeight="1" x14ac:dyDescent="0.3">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6.5" hidden="1" customHeight="1" x14ac:dyDescent="0.3">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6.5" hidden="1" customHeight="1" x14ac:dyDescent="0.3">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6.5" hidden="1" customHeight="1" x14ac:dyDescent="0.3">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6.5" hidden="1" customHeight="1" x14ac:dyDescent="0.3">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6.5" hidden="1" customHeight="1" x14ac:dyDescent="0.3">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6.5" hidden="1" customHeight="1" x14ac:dyDescent="0.3">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6.5" hidden="1" customHeight="1" x14ac:dyDescent="0.3">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6.5" hidden="1" customHeight="1" x14ac:dyDescent="0.3">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6.5" hidden="1" customHeight="1" x14ac:dyDescent="0.3">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6.5" hidden="1" customHeight="1" x14ac:dyDescent="0.3">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6.5" hidden="1" customHeight="1" x14ac:dyDescent="0.3">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6.5" hidden="1" customHeight="1" x14ac:dyDescent="0.3">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6.5" hidden="1" customHeight="1" x14ac:dyDescent="0.3">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6.5" hidden="1" customHeight="1" x14ac:dyDescent="0.3">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6.5" hidden="1" customHeight="1" x14ac:dyDescent="0.3">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6.5" hidden="1" customHeight="1" x14ac:dyDescent="0.3">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6.5" hidden="1" customHeight="1" x14ac:dyDescent="0.3">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6.5" hidden="1" customHeight="1" x14ac:dyDescent="0.3">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6.5" hidden="1" customHeight="1" x14ac:dyDescent="0.3">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6.5" hidden="1" customHeight="1" x14ac:dyDescent="0.3">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6.5" hidden="1" customHeight="1" x14ac:dyDescent="0.3">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6.5" hidden="1" customHeight="1" x14ac:dyDescent="0.3">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6.5" hidden="1" customHeight="1" x14ac:dyDescent="0.3">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6.5" hidden="1" customHeight="1" x14ac:dyDescent="0.3">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6.5" hidden="1" customHeight="1" x14ac:dyDescent="0.3">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6.5" hidden="1" customHeight="1" x14ac:dyDescent="0.3">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6.5" hidden="1" customHeight="1" x14ac:dyDescent="0.3">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6.5" hidden="1" customHeight="1" x14ac:dyDescent="0.3">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6.5" hidden="1" customHeight="1" x14ac:dyDescent="0.3">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6.5" hidden="1" customHeight="1" x14ac:dyDescent="0.3">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6.5" hidden="1" customHeight="1" x14ac:dyDescent="0.3">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6.5" hidden="1" customHeight="1" x14ac:dyDescent="0.3">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6.5" hidden="1" customHeight="1" x14ac:dyDescent="0.3">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6.5" hidden="1" customHeight="1" x14ac:dyDescent="0.3">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6.5" hidden="1" customHeight="1" x14ac:dyDescent="0.3">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6.5" hidden="1" customHeight="1" x14ac:dyDescent="0.3">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6.5" hidden="1" customHeight="1" x14ac:dyDescent="0.3">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6.5" hidden="1" customHeight="1" x14ac:dyDescent="0.3">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6.5" hidden="1" customHeight="1" x14ac:dyDescent="0.3">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6.5" hidden="1" customHeight="1" x14ac:dyDescent="0.3">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6.5" hidden="1" customHeight="1" x14ac:dyDescent="0.3">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6.5" hidden="1" customHeight="1" x14ac:dyDescent="0.3">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6.5" hidden="1" customHeight="1" x14ac:dyDescent="0.3">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6.5" hidden="1" customHeight="1" x14ac:dyDescent="0.3">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6.5" hidden="1" customHeight="1" x14ac:dyDescent="0.3">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6.5" hidden="1" customHeight="1" x14ac:dyDescent="0.3">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6.5" hidden="1" customHeight="1" x14ac:dyDescent="0.3">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6.5" hidden="1" customHeight="1" x14ac:dyDescent="0.3">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6.5" hidden="1" customHeight="1" x14ac:dyDescent="0.3">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6.5" hidden="1" customHeight="1" x14ac:dyDescent="0.3">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6.5" hidden="1" customHeight="1" x14ac:dyDescent="0.3">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6.5" hidden="1" customHeight="1" x14ac:dyDescent="0.3">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6.5" hidden="1" customHeight="1" x14ac:dyDescent="0.3">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6.5" hidden="1" customHeight="1" x14ac:dyDescent="0.3">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6.5" hidden="1" customHeight="1" x14ac:dyDescent="0.3">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6.5" hidden="1" customHeight="1" x14ac:dyDescent="0.3">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6.5" hidden="1" customHeight="1" x14ac:dyDescent="0.3">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6.5" hidden="1" customHeight="1" x14ac:dyDescent="0.3">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6.5" hidden="1" customHeight="1" x14ac:dyDescent="0.3">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6.5" hidden="1" customHeight="1" x14ac:dyDescent="0.3">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6.5" hidden="1" customHeight="1" x14ac:dyDescent="0.3">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6.5" hidden="1" customHeight="1" x14ac:dyDescent="0.3">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6.5" hidden="1" customHeight="1" x14ac:dyDescent="0.3">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6.5" hidden="1" customHeight="1" x14ac:dyDescent="0.3">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6.5" hidden="1" customHeight="1" x14ac:dyDescent="0.3">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6.5" hidden="1" customHeight="1" x14ac:dyDescent="0.3">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6.5" hidden="1" customHeight="1" x14ac:dyDescent="0.3">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6.5" hidden="1" customHeight="1" x14ac:dyDescent="0.3">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6.5" hidden="1" customHeight="1" x14ac:dyDescent="0.3">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6.5" hidden="1" customHeight="1" x14ac:dyDescent="0.3">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6.5" hidden="1" customHeight="1" x14ac:dyDescent="0.3">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6.5" hidden="1" customHeight="1" x14ac:dyDescent="0.3">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6.5" hidden="1" customHeight="1" x14ac:dyDescent="0.3">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6.5" hidden="1" customHeight="1" x14ac:dyDescent="0.3">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6.5" hidden="1" customHeight="1" x14ac:dyDescent="0.3">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6.5" hidden="1" customHeight="1" x14ac:dyDescent="0.3">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6.5" hidden="1" customHeight="1" x14ac:dyDescent="0.3">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6.5" hidden="1" customHeight="1" x14ac:dyDescent="0.3">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6.5" hidden="1" customHeight="1" x14ac:dyDescent="0.3">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6.5" hidden="1" customHeight="1" x14ac:dyDescent="0.3">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6.5" hidden="1" customHeight="1" x14ac:dyDescent="0.3">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6.5" hidden="1" customHeight="1" x14ac:dyDescent="0.3">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6.5" hidden="1" customHeight="1" x14ac:dyDescent="0.3">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6.5" hidden="1" customHeight="1" x14ac:dyDescent="0.3">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6.5" hidden="1" customHeight="1" x14ac:dyDescent="0.3">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6.5" hidden="1" customHeight="1" x14ac:dyDescent="0.3">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6.5" hidden="1" customHeight="1" x14ac:dyDescent="0.3">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6.5" hidden="1" customHeight="1" x14ac:dyDescent="0.3">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6.5" hidden="1" customHeight="1" x14ac:dyDescent="0.3">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6.5" hidden="1" customHeight="1" x14ac:dyDescent="0.3">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6.5" hidden="1" customHeight="1" x14ac:dyDescent="0.3">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6.5" hidden="1" customHeight="1" x14ac:dyDescent="0.3">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6.5" hidden="1" customHeight="1" x14ac:dyDescent="0.3">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6.5" hidden="1" customHeight="1" x14ac:dyDescent="0.3">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6.5" hidden="1" customHeight="1" x14ac:dyDescent="0.3">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6.5" hidden="1" customHeight="1" x14ac:dyDescent="0.3">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6.5" hidden="1" customHeight="1" x14ac:dyDescent="0.3">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6.5" hidden="1" customHeight="1" x14ac:dyDescent="0.3">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6.5" hidden="1" customHeight="1" x14ac:dyDescent="0.3">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6.5" hidden="1" customHeight="1" x14ac:dyDescent="0.3">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6.5" hidden="1" customHeight="1" x14ac:dyDescent="0.3">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6.5" hidden="1" customHeight="1" x14ac:dyDescent="0.3">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6.5" hidden="1" customHeight="1" x14ac:dyDescent="0.3">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6.5" hidden="1" customHeight="1" x14ac:dyDescent="0.3">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6.5" hidden="1" customHeight="1" x14ac:dyDescent="0.3">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6.5" hidden="1" customHeight="1" x14ac:dyDescent="0.3">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6.5" hidden="1" customHeight="1" x14ac:dyDescent="0.3">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6.5" hidden="1" customHeight="1" x14ac:dyDescent="0.3">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6.5" hidden="1" customHeight="1" x14ac:dyDescent="0.3">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6.5" hidden="1" customHeight="1" x14ac:dyDescent="0.3">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6.5" hidden="1" customHeight="1" x14ac:dyDescent="0.3">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6.5" hidden="1" customHeight="1" x14ac:dyDescent="0.3">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6.5" hidden="1" customHeight="1" x14ac:dyDescent="0.3">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6.5" hidden="1" customHeight="1" x14ac:dyDescent="0.3">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6.5" hidden="1" customHeight="1" x14ac:dyDescent="0.3">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6.5" hidden="1" customHeight="1" x14ac:dyDescent="0.3">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6.5" hidden="1" customHeight="1" x14ac:dyDescent="0.3">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6.5" hidden="1" customHeight="1" x14ac:dyDescent="0.3">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6.5" hidden="1" customHeight="1" x14ac:dyDescent="0.3">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6.5" hidden="1" customHeight="1" x14ac:dyDescent="0.3">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6.5" hidden="1" customHeight="1" x14ac:dyDescent="0.3">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6.5" hidden="1" customHeight="1" x14ac:dyDescent="0.3">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6.5" hidden="1" customHeight="1" x14ac:dyDescent="0.3">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6.5" hidden="1" customHeight="1" x14ac:dyDescent="0.3">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6.5" hidden="1" customHeight="1" x14ac:dyDescent="0.3">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6.5" hidden="1" customHeight="1" x14ac:dyDescent="0.3">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6.5" hidden="1" customHeight="1" x14ac:dyDescent="0.3">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6.5" hidden="1" customHeight="1" x14ac:dyDescent="0.3">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6.5" hidden="1" customHeight="1" x14ac:dyDescent="0.3">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6.5" hidden="1" customHeight="1" x14ac:dyDescent="0.3">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6.5" hidden="1" customHeight="1" x14ac:dyDescent="0.3">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6.5" hidden="1" customHeight="1" x14ac:dyDescent="0.3">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6.5" hidden="1" customHeight="1" x14ac:dyDescent="0.3">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6.5" hidden="1" customHeight="1" x14ac:dyDescent="0.3">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6.5" hidden="1" customHeight="1" x14ac:dyDescent="0.3">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6.5" hidden="1" customHeight="1" x14ac:dyDescent="0.3">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6.5" hidden="1" customHeight="1" x14ac:dyDescent="0.3">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6.5" hidden="1" customHeight="1" x14ac:dyDescent="0.3">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6.5" hidden="1" customHeight="1" x14ac:dyDescent="0.3">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6.5" hidden="1" customHeight="1" x14ac:dyDescent="0.3">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6.5" hidden="1" customHeight="1" x14ac:dyDescent="0.3">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6.5" hidden="1" customHeight="1" x14ac:dyDescent="0.3">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6.5" hidden="1" customHeight="1" x14ac:dyDescent="0.3">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6.5" hidden="1" customHeight="1" x14ac:dyDescent="0.3">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6.5" hidden="1" customHeight="1" x14ac:dyDescent="0.3">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6.5" hidden="1" customHeight="1" x14ac:dyDescent="0.3">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6.5" hidden="1" customHeight="1" x14ac:dyDescent="0.3">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6.5" hidden="1" customHeight="1" x14ac:dyDescent="0.3">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6.5" hidden="1" customHeight="1" x14ac:dyDescent="0.3">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6.5" hidden="1" customHeight="1" x14ac:dyDescent="0.3">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6.5" hidden="1" customHeight="1" x14ac:dyDescent="0.3">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6.5" hidden="1" customHeight="1" x14ac:dyDescent="0.3">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6.5" hidden="1" customHeight="1" x14ac:dyDescent="0.3">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6.5" hidden="1" customHeight="1" x14ac:dyDescent="0.3">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6.5" hidden="1" customHeight="1" x14ac:dyDescent="0.3">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6.5" hidden="1" customHeight="1" x14ac:dyDescent="0.3">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6.5" hidden="1" customHeight="1" x14ac:dyDescent="0.3">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6.5" hidden="1" customHeight="1" x14ac:dyDescent="0.3">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6.5" hidden="1" customHeight="1" x14ac:dyDescent="0.3">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6.5" hidden="1" customHeight="1" x14ac:dyDescent="0.3">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6.5" hidden="1" customHeight="1" x14ac:dyDescent="0.3">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6.5" hidden="1" customHeight="1" x14ac:dyDescent="0.3">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6.5" hidden="1" customHeight="1" x14ac:dyDescent="0.3">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6.5" hidden="1" customHeight="1" x14ac:dyDescent="0.3">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6.5" hidden="1" customHeight="1" x14ac:dyDescent="0.3">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6.5" hidden="1" customHeight="1" x14ac:dyDescent="0.3">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6.5" hidden="1" customHeight="1" x14ac:dyDescent="0.3">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6.5" hidden="1" customHeight="1" x14ac:dyDescent="0.3">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6.5" hidden="1" customHeight="1" x14ac:dyDescent="0.3">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6.5" hidden="1" customHeight="1" x14ac:dyDescent="0.3">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6.5" hidden="1" customHeight="1" x14ac:dyDescent="0.3">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6.5" hidden="1" customHeight="1" x14ac:dyDescent="0.3">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6.5" hidden="1" customHeight="1" x14ac:dyDescent="0.3">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6.5" hidden="1" customHeight="1" x14ac:dyDescent="0.3">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6.5" hidden="1" customHeight="1" x14ac:dyDescent="0.3">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6.5" hidden="1" customHeight="1" x14ac:dyDescent="0.3">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6.5" hidden="1" customHeight="1" x14ac:dyDescent="0.3">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6.5" hidden="1" customHeight="1" x14ac:dyDescent="0.3">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6.5" hidden="1" customHeight="1" x14ac:dyDescent="0.3">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6.5" hidden="1" customHeight="1" x14ac:dyDescent="0.3">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6.5" hidden="1" customHeight="1" x14ac:dyDescent="0.3">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6.5" hidden="1" customHeight="1" x14ac:dyDescent="0.3">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6.5" hidden="1" customHeight="1" x14ac:dyDescent="0.3">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6.5" hidden="1" customHeight="1" x14ac:dyDescent="0.3">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6.5" hidden="1" customHeight="1" x14ac:dyDescent="0.3">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6.5" hidden="1" customHeight="1" x14ac:dyDescent="0.3">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6.5" hidden="1" customHeight="1" x14ac:dyDescent="0.3">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6.5" hidden="1" customHeight="1" x14ac:dyDescent="0.3">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6.5" hidden="1" customHeight="1" x14ac:dyDescent="0.3">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6.5" hidden="1" customHeight="1" x14ac:dyDescent="0.3">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6.5" hidden="1" customHeight="1" x14ac:dyDescent="0.3">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6.5" hidden="1" customHeight="1" x14ac:dyDescent="0.3">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6.5" hidden="1" customHeight="1" x14ac:dyDescent="0.3">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6.5" hidden="1" customHeight="1" x14ac:dyDescent="0.3">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6.5" hidden="1" customHeight="1" x14ac:dyDescent="0.3">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6.5" hidden="1" customHeight="1" x14ac:dyDescent="0.3">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6.5" hidden="1" customHeight="1" x14ac:dyDescent="0.3">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6.5" hidden="1" customHeight="1" x14ac:dyDescent="0.3">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6.5" hidden="1" customHeight="1" x14ac:dyDescent="0.3">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6.5" hidden="1" customHeight="1" x14ac:dyDescent="0.3">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6.5" hidden="1" customHeight="1" x14ac:dyDescent="0.3">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6.5" hidden="1" customHeight="1" x14ac:dyDescent="0.3">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6.5" hidden="1" customHeight="1" x14ac:dyDescent="0.3">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6.5" hidden="1" customHeight="1" x14ac:dyDescent="0.3">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6.5" hidden="1" customHeight="1" x14ac:dyDescent="0.3">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6.5" hidden="1" customHeight="1" x14ac:dyDescent="0.3">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6.5" hidden="1" customHeight="1" x14ac:dyDescent="0.3">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6.5" hidden="1" customHeight="1" x14ac:dyDescent="0.3">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6.5" hidden="1" customHeight="1" x14ac:dyDescent="0.3">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6.5" hidden="1" customHeight="1" x14ac:dyDescent="0.3">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6.5" hidden="1" customHeight="1" x14ac:dyDescent="0.3">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6.5" hidden="1" customHeight="1" x14ac:dyDescent="0.3">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6.5" hidden="1" customHeight="1" x14ac:dyDescent="0.3">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6.5" hidden="1" customHeight="1" x14ac:dyDescent="0.3">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6.5" hidden="1" customHeight="1" x14ac:dyDescent="0.3">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6.5" hidden="1" customHeight="1" x14ac:dyDescent="0.3">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6.5" hidden="1" customHeight="1" x14ac:dyDescent="0.3">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6.5" hidden="1" customHeight="1" x14ac:dyDescent="0.3">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6.5" hidden="1" customHeight="1" x14ac:dyDescent="0.3">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6.5" hidden="1" customHeight="1" x14ac:dyDescent="0.3">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6.5" hidden="1" customHeight="1" x14ac:dyDescent="0.3">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6.5" hidden="1" customHeight="1" x14ac:dyDescent="0.3">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6.5" hidden="1" customHeight="1" x14ac:dyDescent="0.3">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6.5" hidden="1" customHeight="1" x14ac:dyDescent="0.3">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6.5" hidden="1" customHeight="1" x14ac:dyDescent="0.3">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6.5" hidden="1" customHeight="1" x14ac:dyDescent="0.3">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6.5" hidden="1" customHeight="1" x14ac:dyDescent="0.3">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6.5" hidden="1" customHeight="1" x14ac:dyDescent="0.3">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6.5" hidden="1" customHeight="1" x14ac:dyDescent="0.3">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6.5" hidden="1" customHeight="1" x14ac:dyDescent="0.3">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6.5" hidden="1" customHeight="1" x14ac:dyDescent="0.3">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6.5" hidden="1" customHeight="1" x14ac:dyDescent="0.3">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6.5" hidden="1" customHeight="1" x14ac:dyDescent="0.3">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6.5" hidden="1" customHeight="1" x14ac:dyDescent="0.3">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6.5" hidden="1" customHeight="1" x14ac:dyDescent="0.3">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6.5" hidden="1" customHeight="1" x14ac:dyDescent="0.3">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6.5" hidden="1" customHeight="1" x14ac:dyDescent="0.3">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6.5" hidden="1" customHeight="1" x14ac:dyDescent="0.3">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6.5" hidden="1" customHeight="1" x14ac:dyDescent="0.3">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6.5" hidden="1" customHeight="1" x14ac:dyDescent="0.3">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6.5" hidden="1" customHeight="1" x14ac:dyDescent="0.3">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6.5" hidden="1" customHeight="1" x14ac:dyDescent="0.3">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6.5" hidden="1" customHeight="1" x14ac:dyDescent="0.3">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6.5" hidden="1" customHeight="1" x14ac:dyDescent="0.3">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6.5" hidden="1" customHeight="1" x14ac:dyDescent="0.3">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6.5" hidden="1" customHeight="1" x14ac:dyDescent="0.3">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6.5" hidden="1" customHeight="1" x14ac:dyDescent="0.3">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6.5" hidden="1" customHeight="1" x14ac:dyDescent="0.3">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6.5" hidden="1" customHeight="1" x14ac:dyDescent="0.3">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6.5" hidden="1" customHeight="1" x14ac:dyDescent="0.3">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6.5" hidden="1" customHeight="1" x14ac:dyDescent="0.3">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6.5" hidden="1" customHeight="1" x14ac:dyDescent="0.3">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6.5" hidden="1" customHeight="1" x14ac:dyDescent="0.3">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6.5" hidden="1" customHeight="1" x14ac:dyDescent="0.3">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6.5" hidden="1" customHeight="1" x14ac:dyDescent="0.3">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6.5" hidden="1" customHeight="1" x14ac:dyDescent="0.3">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6.5" hidden="1" customHeight="1" x14ac:dyDescent="0.3">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6.5" hidden="1" customHeight="1" x14ac:dyDescent="0.3">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6.5" hidden="1" customHeight="1" x14ac:dyDescent="0.3">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6.5" hidden="1" customHeight="1" x14ac:dyDescent="0.3">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6.5" hidden="1" customHeight="1" x14ac:dyDescent="0.3">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6.5" hidden="1" customHeight="1" x14ac:dyDescent="0.3">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6.5" hidden="1" customHeight="1" x14ac:dyDescent="0.3">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6.5" hidden="1" customHeight="1" x14ac:dyDescent="0.3">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6.5" hidden="1" customHeight="1" x14ac:dyDescent="0.3">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6.5" hidden="1" customHeight="1" x14ac:dyDescent="0.3">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6.5" hidden="1" customHeight="1" x14ac:dyDescent="0.3">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6.5" hidden="1" customHeight="1" x14ac:dyDescent="0.3">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6.5" hidden="1" customHeight="1" x14ac:dyDescent="0.3">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6.5" hidden="1" customHeight="1" x14ac:dyDescent="0.3">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6.5" hidden="1" customHeight="1" x14ac:dyDescent="0.3">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6.5" hidden="1" customHeight="1" x14ac:dyDescent="0.3">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6.5" hidden="1" customHeight="1" x14ac:dyDescent="0.3">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6.5" hidden="1" customHeight="1" x14ac:dyDescent="0.3">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6.5" hidden="1" customHeight="1" x14ac:dyDescent="0.3">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6.5" hidden="1" customHeight="1" x14ac:dyDescent="0.3">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6.5" hidden="1" customHeight="1" x14ac:dyDescent="0.3">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6.5" hidden="1" customHeight="1" x14ac:dyDescent="0.3">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6.5" hidden="1" customHeight="1" x14ac:dyDescent="0.3">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6.5" hidden="1" customHeight="1" x14ac:dyDescent="0.3">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6.5" hidden="1" customHeight="1" x14ac:dyDescent="0.3">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6.5" hidden="1" customHeight="1" x14ac:dyDescent="0.3">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6.5" hidden="1" customHeight="1" x14ac:dyDescent="0.3">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6.5" hidden="1" customHeight="1" x14ac:dyDescent="0.3">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6.5" hidden="1" customHeight="1" x14ac:dyDescent="0.3">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6.5" hidden="1" customHeight="1" x14ac:dyDescent="0.3">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6.5" hidden="1" customHeight="1" x14ac:dyDescent="0.3">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6.5" hidden="1" customHeight="1" x14ac:dyDescent="0.3">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6.5" hidden="1" customHeight="1" x14ac:dyDescent="0.3">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6.5" hidden="1" customHeight="1" x14ac:dyDescent="0.3">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6.5" hidden="1" customHeight="1" x14ac:dyDescent="0.3">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6.5" hidden="1" customHeight="1" x14ac:dyDescent="0.3">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6.5" hidden="1" customHeight="1" x14ac:dyDescent="0.3">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6.5" hidden="1" customHeight="1" x14ac:dyDescent="0.3">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6.5" hidden="1" customHeight="1" x14ac:dyDescent="0.3">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6.5" hidden="1" customHeight="1" x14ac:dyDescent="0.3">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6.5" hidden="1" customHeight="1" x14ac:dyDescent="0.3">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6.5" hidden="1" customHeight="1" x14ac:dyDescent="0.3">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6.5" hidden="1" customHeight="1" x14ac:dyDescent="0.3">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6.5" hidden="1" customHeight="1" x14ac:dyDescent="0.3">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6.5" hidden="1" customHeight="1" x14ac:dyDescent="0.3">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6.5" hidden="1" customHeight="1" x14ac:dyDescent="0.3">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6.5" hidden="1" customHeight="1" x14ac:dyDescent="0.3">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6.5" hidden="1" customHeight="1" x14ac:dyDescent="0.3">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6.5" hidden="1" customHeight="1" x14ac:dyDescent="0.3">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6.5" hidden="1" customHeight="1" x14ac:dyDescent="0.3">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6.5" hidden="1" customHeight="1" x14ac:dyDescent="0.3">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6.5" hidden="1" customHeight="1" x14ac:dyDescent="0.3">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6.5" hidden="1" customHeight="1" x14ac:dyDescent="0.3">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6.5" hidden="1" customHeight="1" x14ac:dyDescent="0.3">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6.5" hidden="1" customHeight="1" x14ac:dyDescent="0.3">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6.5" hidden="1" customHeight="1" x14ac:dyDescent="0.3">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6.5" hidden="1" customHeight="1" x14ac:dyDescent="0.3">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6.5" hidden="1" customHeight="1" x14ac:dyDescent="0.3">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6.5" hidden="1" customHeight="1" x14ac:dyDescent="0.3">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6.5" hidden="1" customHeight="1" x14ac:dyDescent="0.3">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6.5" hidden="1" customHeight="1" x14ac:dyDescent="0.3">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6.5" hidden="1" customHeight="1" x14ac:dyDescent="0.3">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6.5" hidden="1" customHeight="1" x14ac:dyDescent="0.3">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6.5" hidden="1" customHeight="1" x14ac:dyDescent="0.3">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6.5" hidden="1" customHeight="1" x14ac:dyDescent="0.3">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6.5" hidden="1" customHeight="1" x14ac:dyDescent="0.3">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6.5" hidden="1" customHeight="1" x14ac:dyDescent="0.3">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6.5" hidden="1" customHeight="1" x14ac:dyDescent="0.3">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6.5" hidden="1" customHeight="1" x14ac:dyDescent="0.3">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6.5" hidden="1" customHeight="1" x14ac:dyDescent="0.3">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6.5" hidden="1" customHeight="1" x14ac:dyDescent="0.3">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6.5" hidden="1" customHeight="1" x14ac:dyDescent="0.3">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6.5" hidden="1" customHeight="1" x14ac:dyDescent="0.3">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6.5" hidden="1" customHeight="1" x14ac:dyDescent="0.3">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6.5" hidden="1" customHeight="1" x14ac:dyDescent="0.3">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6.5" hidden="1" customHeight="1" x14ac:dyDescent="0.3">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6.5" hidden="1" customHeight="1" x14ac:dyDescent="0.3">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6.5" hidden="1" customHeight="1" x14ac:dyDescent="0.3">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6.5" hidden="1" customHeight="1" x14ac:dyDescent="0.3">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6.5" hidden="1" customHeight="1" x14ac:dyDescent="0.3">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6.5" hidden="1" customHeight="1" x14ac:dyDescent="0.3">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6.5" hidden="1" customHeight="1" x14ac:dyDescent="0.3">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6.5" hidden="1" customHeight="1" x14ac:dyDescent="0.3">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6.5" hidden="1" customHeight="1" x14ac:dyDescent="0.3">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6.5" hidden="1" customHeight="1" x14ac:dyDescent="0.3">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6.5" hidden="1" customHeight="1" x14ac:dyDescent="0.3">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6.5" hidden="1" customHeight="1" x14ac:dyDescent="0.3">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6.5" hidden="1" customHeight="1" x14ac:dyDescent="0.3">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6.5" hidden="1" customHeight="1" x14ac:dyDescent="0.3">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6.5" hidden="1" customHeight="1" x14ac:dyDescent="0.3">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6.5" hidden="1" customHeight="1" x14ac:dyDescent="0.3">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6.5" hidden="1" customHeight="1" x14ac:dyDescent="0.3">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6.5" hidden="1" customHeight="1" x14ac:dyDescent="0.3">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6.5" hidden="1" customHeight="1" x14ac:dyDescent="0.3">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6.5" hidden="1" customHeight="1" x14ac:dyDescent="0.3">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6.5" hidden="1" customHeight="1" x14ac:dyDescent="0.3">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6.5" hidden="1" customHeight="1" x14ac:dyDescent="0.3">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6.5" hidden="1" customHeight="1" x14ac:dyDescent="0.3">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6.5" hidden="1" customHeight="1" x14ac:dyDescent="0.3">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6.5" hidden="1" customHeight="1" x14ac:dyDescent="0.3">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6.5" hidden="1" customHeight="1" x14ac:dyDescent="0.3">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6.5" hidden="1" customHeight="1" x14ac:dyDescent="0.3">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6.5" hidden="1" customHeight="1" x14ac:dyDescent="0.3">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6.5" hidden="1" customHeight="1" x14ac:dyDescent="0.3">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6.5" hidden="1" customHeight="1" x14ac:dyDescent="0.3">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6.5" hidden="1" customHeight="1" x14ac:dyDescent="0.3">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6.5" hidden="1" customHeight="1" x14ac:dyDescent="0.3">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6.5" hidden="1" customHeight="1" x14ac:dyDescent="0.3">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6.5" hidden="1" customHeight="1" x14ac:dyDescent="0.3">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6.5" hidden="1" customHeight="1" x14ac:dyDescent="0.3">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6.5" hidden="1" customHeight="1" x14ac:dyDescent="0.3">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6.5" hidden="1" customHeight="1" x14ac:dyDescent="0.3">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6.5" hidden="1" customHeight="1" x14ac:dyDescent="0.3">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6.5" hidden="1" customHeight="1" x14ac:dyDescent="0.3">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6.5" hidden="1" customHeight="1" x14ac:dyDescent="0.3">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6.5" hidden="1" customHeight="1" x14ac:dyDescent="0.3">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6.5" hidden="1" customHeight="1" x14ac:dyDescent="0.3">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6.5" hidden="1" customHeight="1" x14ac:dyDescent="0.3">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6.5" hidden="1" customHeight="1" x14ac:dyDescent="0.3">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6.5" hidden="1" customHeight="1" x14ac:dyDescent="0.3">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6.5" hidden="1" customHeight="1" x14ac:dyDescent="0.3">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6.5" hidden="1" customHeight="1" x14ac:dyDescent="0.3">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6.5" hidden="1" customHeight="1" x14ac:dyDescent="0.3">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6.5" hidden="1" customHeight="1" x14ac:dyDescent="0.3">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6.5" hidden="1" customHeight="1" x14ac:dyDescent="0.3">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6.5" hidden="1" customHeight="1" x14ac:dyDescent="0.3">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6.5" hidden="1" customHeight="1" x14ac:dyDescent="0.3">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6.5" hidden="1" customHeight="1" x14ac:dyDescent="0.3">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6.5" hidden="1" customHeight="1" x14ac:dyDescent="0.3">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6.5" hidden="1" customHeight="1" x14ac:dyDescent="0.3">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6.5" hidden="1" customHeight="1" x14ac:dyDescent="0.3">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6.5" hidden="1" customHeight="1" x14ac:dyDescent="0.3">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6.5" hidden="1" customHeight="1" x14ac:dyDescent="0.3">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6.5" hidden="1" customHeight="1" x14ac:dyDescent="0.3">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6.5" hidden="1" customHeight="1" x14ac:dyDescent="0.3">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6.5" hidden="1" customHeight="1" x14ac:dyDescent="0.3">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6.5" hidden="1" customHeight="1" x14ac:dyDescent="0.3">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6.5" hidden="1" customHeight="1" x14ac:dyDescent="0.3">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6.5" hidden="1" customHeight="1" x14ac:dyDescent="0.3">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6.5" hidden="1" customHeight="1" x14ac:dyDescent="0.3">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6.5" hidden="1" customHeight="1" x14ac:dyDescent="0.3">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6.5" hidden="1" customHeight="1" x14ac:dyDescent="0.3">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6.5" hidden="1" customHeight="1" x14ac:dyDescent="0.3">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6.5" hidden="1" customHeight="1" x14ac:dyDescent="0.3">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6.5" hidden="1" customHeight="1" x14ac:dyDescent="0.3">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6.5" hidden="1" customHeight="1" x14ac:dyDescent="0.3">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6.5" hidden="1" customHeight="1" x14ac:dyDescent="0.3">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6.5" hidden="1" customHeight="1" x14ac:dyDescent="0.3">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6.5" hidden="1" customHeight="1" x14ac:dyDescent="0.3">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6.5" hidden="1" customHeight="1" x14ac:dyDescent="0.3">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6.5" hidden="1" customHeight="1" x14ac:dyDescent="0.3">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6.5" hidden="1" customHeight="1" x14ac:dyDescent="0.3">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6.5" hidden="1" customHeight="1" x14ac:dyDescent="0.3">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6.5" hidden="1" customHeight="1" x14ac:dyDescent="0.3">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6.5" hidden="1" customHeight="1" x14ac:dyDescent="0.3">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6.5" hidden="1" customHeight="1" x14ac:dyDescent="0.3">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6.5" hidden="1" customHeight="1" x14ac:dyDescent="0.3">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6.5" hidden="1" customHeight="1" x14ac:dyDescent="0.3">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6.5" hidden="1" customHeight="1" x14ac:dyDescent="0.3">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6.5" hidden="1" customHeight="1" x14ac:dyDescent="0.3">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6.5" hidden="1" customHeight="1" x14ac:dyDescent="0.3">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6.5" hidden="1" customHeight="1" x14ac:dyDescent="0.3">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6.5" hidden="1" customHeight="1" x14ac:dyDescent="0.3">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6.5" hidden="1" customHeight="1" x14ac:dyDescent="0.3">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6.5" hidden="1" customHeight="1" x14ac:dyDescent="0.3">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6.5" hidden="1" customHeight="1" x14ac:dyDescent="0.3">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6.5" hidden="1" customHeight="1" x14ac:dyDescent="0.3">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6.5" hidden="1" customHeight="1" x14ac:dyDescent="0.3">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6.5" hidden="1" customHeight="1" x14ac:dyDescent="0.3">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6.5" hidden="1" customHeight="1" x14ac:dyDescent="0.3">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6.5" hidden="1" customHeight="1" x14ac:dyDescent="0.3">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6.5" hidden="1" customHeight="1" x14ac:dyDescent="0.3">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6.5" hidden="1" customHeight="1" x14ac:dyDescent="0.3">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6.5" hidden="1" customHeight="1" x14ac:dyDescent="0.3">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6.5" hidden="1" customHeight="1" x14ac:dyDescent="0.3">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6.5" hidden="1" customHeight="1" x14ac:dyDescent="0.3">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6.5" hidden="1" customHeight="1" x14ac:dyDescent="0.3">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6.5" hidden="1" customHeight="1" x14ac:dyDescent="0.3">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6.5" hidden="1" customHeight="1" x14ac:dyDescent="0.3">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6.5" hidden="1" customHeight="1" x14ac:dyDescent="0.3">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6.5" hidden="1" customHeight="1" x14ac:dyDescent="0.3">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6.5" hidden="1" customHeight="1" x14ac:dyDescent="0.3">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6.5" hidden="1" customHeight="1" x14ac:dyDescent="0.3">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6.5" hidden="1" customHeight="1" x14ac:dyDescent="0.3">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6.5" hidden="1" customHeight="1" x14ac:dyDescent="0.3">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6.5" hidden="1" customHeight="1" x14ac:dyDescent="0.3">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6.5" hidden="1" customHeight="1" x14ac:dyDescent="0.3">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6.5" hidden="1" customHeight="1" x14ac:dyDescent="0.3">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6.5" hidden="1" customHeight="1" x14ac:dyDescent="0.3">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6.5" hidden="1" customHeight="1" x14ac:dyDescent="0.3">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6.5" hidden="1" customHeight="1" x14ac:dyDescent="0.3">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6.5" hidden="1" customHeight="1" x14ac:dyDescent="0.3">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6.5" hidden="1" customHeight="1" x14ac:dyDescent="0.3">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6.5" hidden="1" customHeight="1" x14ac:dyDescent="0.3">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6.5" hidden="1" customHeight="1" x14ac:dyDescent="0.3">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6.5" hidden="1" customHeight="1" x14ac:dyDescent="0.3">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6.5" hidden="1" customHeight="1" x14ac:dyDescent="0.3">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6.5" hidden="1" customHeight="1" x14ac:dyDescent="0.3">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6.5" hidden="1" customHeight="1" x14ac:dyDescent="0.3">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6.5" hidden="1" customHeight="1" x14ac:dyDescent="0.3">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6.5" hidden="1" customHeight="1" x14ac:dyDescent="0.3">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6.5" hidden="1" customHeight="1" x14ac:dyDescent="0.3">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6.5" hidden="1" customHeight="1" x14ac:dyDescent="0.3">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6.5" hidden="1" customHeight="1" x14ac:dyDescent="0.3">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6.5" hidden="1" customHeight="1" x14ac:dyDescent="0.3">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6.5" hidden="1" customHeight="1" x14ac:dyDescent="0.3">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6.5" hidden="1" customHeight="1" x14ac:dyDescent="0.3">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6.5" hidden="1" customHeight="1" x14ac:dyDescent="0.3">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6.5" hidden="1" customHeight="1" x14ac:dyDescent="0.3">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6.5" hidden="1" customHeight="1" x14ac:dyDescent="0.3">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6.5" hidden="1" customHeight="1" x14ac:dyDescent="0.3">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6.5" hidden="1" customHeight="1" x14ac:dyDescent="0.3">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6.5" hidden="1" customHeight="1" x14ac:dyDescent="0.3">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6.5" hidden="1" customHeight="1" x14ac:dyDescent="0.3">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6.5" hidden="1" customHeight="1" x14ac:dyDescent="0.3">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6.5" hidden="1" customHeight="1" x14ac:dyDescent="0.3">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6.5" hidden="1" customHeight="1" x14ac:dyDescent="0.3">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6.5" hidden="1" customHeight="1" x14ac:dyDescent="0.3">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6.5" hidden="1" customHeight="1" x14ac:dyDescent="0.3">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6.5" hidden="1" customHeight="1" x14ac:dyDescent="0.3">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6.5" hidden="1" customHeight="1" x14ac:dyDescent="0.3">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6.5" hidden="1" customHeight="1" x14ac:dyDescent="0.3">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6.5" hidden="1" customHeight="1" x14ac:dyDescent="0.3">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6.5" hidden="1" customHeight="1" x14ac:dyDescent="0.3">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6.5" hidden="1" customHeight="1" x14ac:dyDescent="0.3">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6.5" hidden="1" customHeight="1" x14ac:dyDescent="0.3">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6.5" hidden="1" customHeight="1" x14ac:dyDescent="0.3">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6.5" hidden="1" customHeight="1" x14ac:dyDescent="0.3">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6.5" hidden="1" customHeight="1" x14ac:dyDescent="0.3">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6.5" hidden="1" customHeight="1" x14ac:dyDescent="0.3">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6.5" hidden="1" customHeight="1" x14ac:dyDescent="0.3">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6.5" hidden="1" customHeight="1" x14ac:dyDescent="0.3">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6.5" hidden="1" customHeight="1" x14ac:dyDescent="0.3">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6.5" hidden="1" customHeight="1" x14ac:dyDescent="0.3">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6.5" hidden="1" customHeight="1" x14ac:dyDescent="0.3">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6.5" hidden="1" customHeight="1" x14ac:dyDescent="0.3">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6.5" hidden="1" customHeight="1" x14ac:dyDescent="0.3">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6.5" hidden="1" customHeight="1" x14ac:dyDescent="0.3">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6.5" hidden="1" customHeight="1" x14ac:dyDescent="0.3">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6.5" hidden="1" customHeight="1" x14ac:dyDescent="0.3">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6.5" hidden="1" customHeight="1" x14ac:dyDescent="0.3">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6.5" hidden="1" customHeight="1" x14ac:dyDescent="0.3">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6.5" hidden="1" customHeight="1" x14ac:dyDescent="0.3">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6.5" hidden="1" customHeight="1" x14ac:dyDescent="0.3">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6.5" hidden="1" customHeight="1" x14ac:dyDescent="0.3">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6.5" hidden="1" customHeight="1" x14ac:dyDescent="0.3">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6.5" hidden="1" customHeight="1" x14ac:dyDescent="0.3">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6.5" hidden="1" customHeight="1" x14ac:dyDescent="0.3">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6.5" hidden="1" customHeight="1" x14ac:dyDescent="0.3">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6.5" hidden="1" customHeight="1" x14ac:dyDescent="0.3">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6.5" hidden="1" customHeight="1" x14ac:dyDescent="0.3">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6.5" hidden="1" customHeight="1" x14ac:dyDescent="0.3">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6.5" hidden="1" customHeight="1" x14ac:dyDescent="0.3">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6.5" hidden="1" customHeight="1" x14ac:dyDescent="0.3">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6.5" hidden="1" customHeight="1" x14ac:dyDescent="0.3">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6.5" hidden="1" customHeight="1" x14ac:dyDescent="0.3">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6.5" hidden="1" customHeight="1" x14ac:dyDescent="0.3">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6.5" hidden="1" customHeight="1" x14ac:dyDescent="0.3">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6.5" hidden="1" customHeight="1" x14ac:dyDescent="0.3">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6.5" hidden="1" customHeight="1" x14ac:dyDescent="0.3">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6.5" hidden="1" customHeight="1" x14ac:dyDescent="0.3">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6.5" hidden="1" customHeight="1" x14ac:dyDescent="0.3">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6.5" hidden="1" customHeight="1" x14ac:dyDescent="0.3">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6.5" hidden="1" customHeight="1" x14ac:dyDescent="0.3">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6.5" hidden="1" customHeight="1" x14ac:dyDescent="0.3">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6.5" hidden="1" customHeight="1" x14ac:dyDescent="0.3">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6.5" hidden="1" customHeight="1" x14ac:dyDescent="0.3">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6.5" hidden="1" customHeight="1" x14ac:dyDescent="0.3">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6.5" hidden="1" customHeight="1" x14ac:dyDescent="0.3">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6.5" hidden="1" customHeight="1" x14ac:dyDescent="0.3">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6.5" hidden="1" customHeight="1" x14ac:dyDescent="0.3">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6.5" hidden="1" customHeight="1" x14ac:dyDescent="0.3">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6.5" hidden="1" customHeight="1" x14ac:dyDescent="0.3">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6.5" hidden="1" customHeight="1" x14ac:dyDescent="0.3">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6.5" hidden="1" customHeight="1" x14ac:dyDescent="0.3">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6.5" hidden="1" customHeight="1" x14ac:dyDescent="0.3">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6.5" hidden="1" customHeight="1" x14ac:dyDescent="0.3">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6.5" hidden="1" customHeight="1" x14ac:dyDescent="0.3">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6.5" hidden="1" customHeight="1" x14ac:dyDescent="0.3">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6.5" hidden="1" customHeight="1" x14ac:dyDescent="0.3">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6.5" hidden="1" customHeight="1" x14ac:dyDescent="0.3">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6.5" hidden="1" customHeight="1" x14ac:dyDescent="0.3">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6.5" hidden="1" customHeight="1" x14ac:dyDescent="0.3">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6.5" hidden="1" customHeight="1" x14ac:dyDescent="0.3">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6.5" hidden="1" customHeight="1" x14ac:dyDescent="0.3">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6.5" hidden="1" customHeight="1" x14ac:dyDescent="0.3">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6.5" hidden="1" customHeight="1" x14ac:dyDescent="0.3">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6.5" hidden="1" customHeight="1" x14ac:dyDescent="0.3">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6.5" hidden="1" customHeight="1" x14ac:dyDescent="0.3">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6.5" hidden="1" customHeight="1" x14ac:dyDescent="0.3">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6.5" hidden="1" customHeight="1" x14ac:dyDescent="0.3">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6.5" hidden="1" customHeight="1" x14ac:dyDescent="0.3">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6.5" hidden="1" customHeight="1" x14ac:dyDescent="0.3">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6.5" hidden="1" customHeight="1" x14ac:dyDescent="0.3">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6.5" hidden="1" customHeight="1" x14ac:dyDescent="0.3">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6.5" hidden="1" customHeight="1" x14ac:dyDescent="0.3">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6.5" hidden="1" customHeight="1" x14ac:dyDescent="0.3">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6.5" hidden="1" customHeight="1" x14ac:dyDescent="0.3">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6.5" hidden="1" customHeight="1" x14ac:dyDescent="0.3">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6.5" hidden="1" customHeight="1" x14ac:dyDescent="0.3">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6.5" hidden="1" customHeight="1" x14ac:dyDescent="0.3">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6.5" hidden="1" customHeight="1" x14ac:dyDescent="0.3">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6.5" hidden="1" customHeight="1" x14ac:dyDescent="0.3">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6.5" hidden="1" customHeight="1" x14ac:dyDescent="0.3">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6.5" hidden="1" customHeight="1" x14ac:dyDescent="0.3">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6.5" hidden="1" customHeight="1" x14ac:dyDescent="0.3">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6.5" hidden="1" customHeight="1" x14ac:dyDescent="0.3">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6.5" hidden="1" customHeight="1" x14ac:dyDescent="0.3">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6.5" hidden="1" customHeight="1" x14ac:dyDescent="0.3">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6.5" hidden="1" customHeight="1" x14ac:dyDescent="0.3">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6.5" hidden="1" customHeight="1" x14ac:dyDescent="0.3">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6.5" hidden="1" customHeight="1" x14ac:dyDescent="0.3">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6.5" hidden="1" customHeight="1" x14ac:dyDescent="0.3">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6.5" hidden="1" customHeight="1" x14ac:dyDescent="0.3">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6.5" hidden="1" customHeight="1" x14ac:dyDescent="0.3">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6.5" hidden="1" customHeight="1" x14ac:dyDescent="0.3">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6.5" hidden="1" customHeight="1" x14ac:dyDescent="0.3">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6.5" hidden="1" customHeight="1" x14ac:dyDescent="0.3">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6.5" hidden="1" customHeight="1" x14ac:dyDescent="0.3">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6.5" hidden="1" customHeight="1" x14ac:dyDescent="0.3">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6.5" hidden="1" customHeight="1" x14ac:dyDescent="0.3">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6.5" hidden="1" customHeight="1" x14ac:dyDescent="0.3">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6.5" hidden="1" customHeight="1" x14ac:dyDescent="0.3">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6.5" hidden="1" customHeight="1" x14ac:dyDescent="0.3">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6.5" hidden="1" customHeight="1" x14ac:dyDescent="0.3">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6.5" hidden="1" customHeight="1" x14ac:dyDescent="0.3">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6.5" hidden="1" customHeight="1" x14ac:dyDescent="0.3">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6.5" hidden="1" customHeight="1" x14ac:dyDescent="0.3">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6.5" hidden="1" customHeight="1" x14ac:dyDescent="0.3">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6.5" hidden="1" customHeight="1" x14ac:dyDescent="0.3">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6.5" hidden="1" customHeight="1" x14ac:dyDescent="0.3">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6.5" hidden="1" customHeight="1" x14ac:dyDescent="0.3">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6.5" hidden="1" customHeight="1" x14ac:dyDescent="0.3">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6.5" hidden="1" customHeight="1" x14ac:dyDescent="0.3">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6.5" hidden="1" customHeight="1" x14ac:dyDescent="0.3">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6.5" hidden="1" customHeight="1" x14ac:dyDescent="0.3">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6.5" hidden="1" customHeight="1" x14ac:dyDescent="0.3">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6.5" hidden="1" customHeight="1" x14ac:dyDescent="0.3">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6.5" hidden="1" customHeight="1" x14ac:dyDescent="0.3">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6.5" hidden="1" customHeight="1" x14ac:dyDescent="0.3">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6.5" hidden="1" customHeight="1" x14ac:dyDescent="0.3">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6.5" hidden="1" customHeight="1" x14ac:dyDescent="0.3">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6.5" hidden="1" customHeight="1" x14ac:dyDescent="0.3">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6.5" hidden="1" customHeight="1" x14ac:dyDescent="0.3">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6.5" hidden="1" customHeight="1" x14ac:dyDescent="0.3">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6.5" hidden="1" customHeight="1" x14ac:dyDescent="0.3">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6.5" hidden="1" customHeight="1" x14ac:dyDescent="0.3">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6.5" hidden="1" customHeight="1" x14ac:dyDescent="0.3">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6.5" hidden="1" customHeight="1" x14ac:dyDescent="0.3">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6.5" hidden="1" customHeight="1" x14ac:dyDescent="0.3">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6.5" hidden="1" customHeight="1" x14ac:dyDescent="0.3">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6.5" hidden="1" customHeight="1" x14ac:dyDescent="0.3">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6.5" hidden="1" customHeight="1" x14ac:dyDescent="0.3">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6.5" hidden="1" customHeight="1" x14ac:dyDescent="0.3">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6.5" hidden="1" customHeight="1" x14ac:dyDescent="0.3">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6.5" hidden="1" customHeight="1" x14ac:dyDescent="0.3">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6.5" hidden="1" customHeight="1" x14ac:dyDescent="0.3">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6.5" hidden="1" customHeight="1" x14ac:dyDescent="0.3">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6.5" hidden="1" customHeight="1" x14ac:dyDescent="0.3">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6.5" hidden="1" customHeight="1" x14ac:dyDescent="0.3">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6.5" hidden="1" customHeight="1" x14ac:dyDescent="0.3">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6.5" hidden="1" customHeight="1" x14ac:dyDescent="0.3">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6.5" hidden="1" customHeight="1" x14ac:dyDescent="0.3">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6.5" hidden="1" customHeight="1" x14ac:dyDescent="0.3">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6.5" hidden="1" customHeight="1" x14ac:dyDescent="0.3">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6.5" hidden="1" customHeight="1" x14ac:dyDescent="0.3">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6.5" hidden="1" customHeight="1" x14ac:dyDescent="0.3">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6.5" hidden="1" customHeight="1" x14ac:dyDescent="0.3">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6.5" hidden="1" customHeight="1" x14ac:dyDescent="0.3">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6.5" hidden="1" customHeight="1" x14ac:dyDescent="0.3">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6.5" hidden="1" customHeight="1" x14ac:dyDescent="0.3">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6.5" hidden="1" customHeight="1" x14ac:dyDescent="0.3">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6.5" hidden="1" customHeight="1" x14ac:dyDescent="0.3">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6.5" hidden="1" customHeight="1" x14ac:dyDescent="0.3">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6.5" hidden="1" customHeight="1" x14ac:dyDescent="0.3">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6.5" hidden="1" customHeight="1" x14ac:dyDescent="0.3">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6.5" hidden="1" customHeight="1" x14ac:dyDescent="0.3">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6.5" hidden="1" customHeight="1" x14ac:dyDescent="0.3">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6.5" hidden="1" customHeight="1" x14ac:dyDescent="0.3">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6.5" hidden="1" customHeight="1" x14ac:dyDescent="0.3">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6.5" hidden="1" customHeight="1" x14ac:dyDescent="0.3">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6.5" hidden="1" customHeight="1" x14ac:dyDescent="0.3">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6.5" hidden="1" customHeight="1" x14ac:dyDescent="0.3">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6.5" hidden="1" customHeight="1" x14ac:dyDescent="0.3">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6.5" hidden="1" customHeight="1" x14ac:dyDescent="0.3">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6.5" hidden="1" customHeight="1" x14ac:dyDescent="0.3">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6.5" hidden="1" customHeight="1" x14ac:dyDescent="0.3">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6.5" hidden="1" customHeight="1" x14ac:dyDescent="0.3">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6.5" hidden="1" customHeight="1" x14ac:dyDescent="0.3">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6.5" hidden="1" customHeight="1" x14ac:dyDescent="0.3">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6.5" hidden="1" customHeight="1" x14ac:dyDescent="0.3">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6.5" hidden="1" customHeight="1" x14ac:dyDescent="0.3">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6.5" hidden="1" customHeight="1" x14ac:dyDescent="0.3">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6.5" hidden="1" customHeight="1" x14ac:dyDescent="0.3">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6.5" hidden="1" customHeight="1" x14ac:dyDescent="0.3">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6.5" hidden="1" customHeight="1" x14ac:dyDescent="0.3">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6.5" hidden="1" customHeight="1" x14ac:dyDescent="0.3">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6.5" hidden="1" customHeight="1" x14ac:dyDescent="0.3">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6.5" hidden="1" customHeight="1" x14ac:dyDescent="0.3">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6.5" hidden="1" customHeight="1" x14ac:dyDescent="0.3">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6.5" hidden="1" customHeight="1" x14ac:dyDescent="0.3">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6.5" hidden="1" customHeight="1" x14ac:dyDescent="0.3">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6.5" hidden="1" customHeight="1" x14ac:dyDescent="0.3">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6.5" hidden="1" customHeight="1" x14ac:dyDescent="0.3">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6.5" hidden="1" customHeight="1" x14ac:dyDescent="0.3">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6.5" hidden="1" customHeight="1" x14ac:dyDescent="0.3">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6.5" hidden="1" customHeight="1" x14ac:dyDescent="0.3">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6.5" hidden="1" customHeight="1" x14ac:dyDescent="0.3">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6.5" hidden="1" customHeight="1" x14ac:dyDescent="0.3">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6.5" hidden="1" customHeight="1" x14ac:dyDescent="0.3">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6.5" hidden="1" customHeight="1" x14ac:dyDescent="0.3">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6.5" hidden="1" customHeight="1" x14ac:dyDescent="0.3">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6.5" hidden="1" customHeight="1" x14ac:dyDescent="0.3">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6.5" hidden="1" customHeight="1" x14ac:dyDescent="0.3">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6.5" hidden="1" customHeight="1" x14ac:dyDescent="0.3">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6.5" hidden="1" customHeight="1" x14ac:dyDescent="0.3">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6.5" hidden="1" customHeight="1" x14ac:dyDescent="0.3">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6.5" hidden="1" customHeight="1" x14ac:dyDescent="0.3">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6.5" hidden="1" customHeight="1" x14ac:dyDescent="0.3">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6.5" hidden="1" customHeight="1" x14ac:dyDescent="0.3">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6.5" hidden="1" customHeight="1" x14ac:dyDescent="0.3">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6.5" hidden="1" customHeight="1" x14ac:dyDescent="0.3">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6.5" hidden="1" customHeight="1" x14ac:dyDescent="0.3">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6.5" hidden="1" customHeight="1" x14ac:dyDescent="0.3">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6.5" hidden="1" customHeight="1" x14ac:dyDescent="0.3">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6.5" hidden="1" customHeight="1" x14ac:dyDescent="0.3">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6.5" hidden="1" customHeight="1" x14ac:dyDescent="0.3">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6.5" hidden="1" customHeight="1" x14ac:dyDescent="0.3">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6.5" hidden="1" customHeight="1" x14ac:dyDescent="0.3">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6.5" hidden="1" customHeight="1" x14ac:dyDescent="0.3">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6.5" hidden="1" customHeight="1" x14ac:dyDescent="0.3">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6.5" hidden="1" customHeight="1" x14ac:dyDescent="0.3">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6.5" hidden="1" customHeight="1" x14ac:dyDescent="0.3">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6.5" hidden="1" customHeight="1" x14ac:dyDescent="0.3">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6.5" hidden="1" customHeight="1" x14ac:dyDescent="0.3">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6.5" hidden="1" customHeight="1" x14ac:dyDescent="0.3">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6.5" hidden="1" customHeight="1" x14ac:dyDescent="0.3">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6.5" hidden="1" customHeight="1" x14ac:dyDescent="0.3">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6.5" hidden="1" customHeight="1" x14ac:dyDescent="0.3">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6.5" hidden="1" customHeight="1" x14ac:dyDescent="0.3">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6.5" hidden="1" customHeight="1" x14ac:dyDescent="0.3">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6.5" hidden="1" customHeight="1" x14ac:dyDescent="0.3">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6.5" hidden="1" customHeight="1" x14ac:dyDescent="0.3">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6.5" hidden="1" customHeight="1" x14ac:dyDescent="0.3">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6.5" hidden="1" customHeight="1" x14ac:dyDescent="0.3">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6.5" hidden="1" customHeight="1" x14ac:dyDescent="0.3">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6.5" hidden="1" customHeight="1" x14ac:dyDescent="0.3">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6.5" hidden="1" customHeight="1" x14ac:dyDescent="0.3">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6.5" hidden="1" customHeight="1" x14ac:dyDescent="0.3">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6.5" hidden="1" customHeight="1" x14ac:dyDescent="0.3">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6.5" hidden="1" customHeight="1" x14ac:dyDescent="0.3">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6.5" hidden="1" customHeight="1" x14ac:dyDescent="0.3">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6.5" hidden="1" customHeight="1" x14ac:dyDescent="0.3">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6.5" hidden="1" customHeight="1" x14ac:dyDescent="0.3">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6.5" hidden="1" customHeight="1" x14ac:dyDescent="0.3">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6.5" hidden="1" customHeight="1" x14ac:dyDescent="0.3">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6.5" hidden="1" customHeight="1" x14ac:dyDescent="0.3">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6.5" hidden="1" customHeight="1" x14ac:dyDescent="0.3">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6.5" hidden="1" customHeight="1" x14ac:dyDescent="0.3">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6.5" hidden="1" customHeight="1" x14ac:dyDescent="0.3">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6.5" hidden="1" customHeight="1" x14ac:dyDescent="0.3">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6.5" hidden="1" customHeight="1" x14ac:dyDescent="0.3">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6.5" hidden="1" customHeight="1" x14ac:dyDescent="0.3">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6.5" hidden="1" customHeight="1" x14ac:dyDescent="0.3">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6.5" hidden="1" customHeight="1" x14ac:dyDescent="0.3">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6.5" hidden="1" customHeight="1" x14ac:dyDescent="0.3">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6.5" hidden="1" customHeight="1" x14ac:dyDescent="0.3">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6.5" hidden="1" customHeight="1" x14ac:dyDescent="0.3">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6.5" hidden="1" customHeight="1" x14ac:dyDescent="0.3">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6.5" hidden="1" customHeight="1" x14ac:dyDescent="0.3">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6.5" hidden="1" customHeight="1" x14ac:dyDescent="0.3">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6.5" hidden="1" customHeight="1" x14ac:dyDescent="0.3">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6.5" hidden="1" customHeight="1" x14ac:dyDescent="0.3">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6.5" hidden="1" customHeight="1" x14ac:dyDescent="0.3">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6.5" hidden="1" customHeight="1" x14ac:dyDescent="0.3">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6.5" hidden="1" customHeight="1" x14ac:dyDescent="0.3">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6.5" hidden="1" customHeight="1" x14ac:dyDescent="0.3">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6.5" hidden="1" customHeight="1" x14ac:dyDescent="0.3">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6.5" hidden="1" customHeight="1" x14ac:dyDescent="0.3">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6.5" hidden="1" customHeight="1" x14ac:dyDescent="0.3">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6.5" hidden="1" customHeight="1" x14ac:dyDescent="0.3">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6.5" hidden="1" customHeight="1" x14ac:dyDescent="0.3">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6.5" hidden="1" customHeight="1" x14ac:dyDescent="0.3">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6.5" hidden="1" customHeight="1" x14ac:dyDescent="0.3">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6.5" hidden="1" customHeight="1" x14ac:dyDescent="0.3">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6.5" hidden="1" customHeight="1" x14ac:dyDescent="0.3">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6.5" hidden="1" customHeight="1" x14ac:dyDescent="0.3">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6.5" hidden="1" customHeight="1" x14ac:dyDescent="0.3">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6.5" hidden="1" customHeight="1" x14ac:dyDescent="0.3">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6.5" hidden="1" customHeight="1" x14ac:dyDescent="0.3">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6.5" hidden="1" customHeight="1" x14ac:dyDescent="0.3">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6.5" hidden="1" customHeight="1" x14ac:dyDescent="0.3">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6.5" hidden="1" customHeight="1" x14ac:dyDescent="0.3">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6.5" hidden="1" customHeight="1" x14ac:dyDescent="0.3">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6.5" hidden="1" customHeight="1" x14ac:dyDescent="0.3">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6.5" hidden="1" customHeight="1" x14ac:dyDescent="0.3">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6.5" hidden="1" customHeight="1" x14ac:dyDescent="0.3">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6.5" hidden="1" customHeight="1" x14ac:dyDescent="0.3">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6.5" hidden="1" customHeight="1" x14ac:dyDescent="0.3">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6.5" hidden="1" customHeight="1" x14ac:dyDescent="0.3">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6.5" hidden="1" customHeight="1" x14ac:dyDescent="0.3">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6.5" hidden="1" customHeight="1" x14ac:dyDescent="0.3">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6.5" hidden="1" customHeight="1" x14ac:dyDescent="0.3">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6.5" hidden="1" customHeight="1" x14ac:dyDescent="0.3">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6.5" hidden="1" customHeight="1" x14ac:dyDescent="0.3">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6.5" hidden="1" customHeight="1" x14ac:dyDescent="0.3">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6.5" hidden="1" customHeight="1" x14ac:dyDescent="0.3">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6.5" hidden="1" customHeight="1" x14ac:dyDescent="0.3">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6.5" hidden="1" customHeight="1" x14ac:dyDescent="0.3">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6.5" hidden="1" customHeight="1" x14ac:dyDescent="0.3">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6.5" hidden="1" customHeight="1" x14ac:dyDescent="0.3">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6.5" hidden="1" customHeight="1" x14ac:dyDescent="0.3">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6.5" hidden="1" customHeight="1" x14ac:dyDescent="0.3">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6.5" hidden="1" customHeight="1" x14ac:dyDescent="0.3">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6.5" hidden="1" customHeight="1" x14ac:dyDescent="0.3">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6.5" hidden="1" customHeight="1" x14ac:dyDescent="0.3">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6.5" hidden="1" customHeight="1" x14ac:dyDescent="0.3">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6.5" hidden="1" customHeight="1" x14ac:dyDescent="0.3">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6.5" hidden="1" customHeight="1" x14ac:dyDescent="0.3">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6.5" hidden="1" customHeight="1" x14ac:dyDescent="0.3">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6.5" hidden="1" customHeight="1" x14ac:dyDescent="0.3">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6.5" hidden="1" customHeight="1" x14ac:dyDescent="0.3">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mergeCells count="13">
    <mergeCell ref="D9:H9"/>
    <mergeCell ref="B9:C9"/>
    <mergeCell ref="D15:H15"/>
    <mergeCell ref="B15:C15"/>
    <mergeCell ref="B11:C11"/>
    <mergeCell ref="D11:H11"/>
    <mergeCell ref="D13:H13"/>
    <mergeCell ref="B13:C13"/>
    <mergeCell ref="B19:C19"/>
    <mergeCell ref="D19:H19"/>
    <mergeCell ref="B18:C18"/>
    <mergeCell ref="D18:H18"/>
    <mergeCell ref="B16:H16"/>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F6" sqref="F6"/>
    </sheetView>
  </sheetViews>
  <sheetFormatPr baseColWidth="10" defaultColWidth="0" defaultRowHeight="15" customHeight="1" zeroHeight="1" x14ac:dyDescent="0.2"/>
  <cols>
    <col min="1" max="1" width="33.625" style="431" customWidth="1"/>
    <col min="2" max="2" width="17.75" style="431" customWidth="1"/>
    <col min="3" max="3" width="17.5" style="431" customWidth="1"/>
    <col min="4" max="4" width="20.5" style="431" customWidth="1"/>
    <col min="5" max="5" width="16.5" style="431" customWidth="1"/>
    <col min="6" max="6" width="17.5" style="431" customWidth="1"/>
    <col min="7" max="7" width="16.875" style="431" customWidth="1"/>
    <col min="8" max="8" width="17.375" style="431" customWidth="1"/>
    <col min="9" max="9" width="36.875" style="431" customWidth="1"/>
    <col min="10" max="10" width="32.625" style="431" customWidth="1"/>
    <col min="11" max="11" width="12" style="431" customWidth="1"/>
    <col min="12" max="12" width="5.875" style="432" hidden="1" customWidth="1"/>
    <col min="13" max="13" width="10.5" style="431" hidden="1" customWidth="1"/>
    <col min="14" max="14" width="16.625" style="431" hidden="1" customWidth="1"/>
    <col min="15" max="15" width="20.625" style="431" hidden="1" customWidth="1"/>
    <col min="16" max="16" width="26.25" style="431" hidden="1" customWidth="1"/>
    <col min="17" max="17" width="19.25" style="431" hidden="1" customWidth="1"/>
    <col min="18" max="18" width="17.875" style="431" hidden="1" customWidth="1"/>
    <col min="19" max="20" width="26" style="431" hidden="1" customWidth="1"/>
    <col min="21" max="21" width="6.75" style="431" hidden="1" customWidth="1"/>
    <col min="22" max="16384" width="26" style="431" hidden="1"/>
  </cols>
  <sheetData>
    <row r="1" spans="1:21" s="416" customFormat="1" ht="14.25" x14ac:dyDescent="0.2">
      <c r="A1" s="414"/>
      <c r="B1" s="414"/>
      <c r="C1" s="414"/>
      <c r="D1" s="414"/>
      <c r="E1" s="414"/>
      <c r="F1" s="414"/>
      <c r="G1" s="414"/>
      <c r="H1" s="414"/>
      <c r="I1" s="414"/>
      <c r="J1" s="414"/>
      <c r="K1" s="414"/>
      <c r="L1" s="415"/>
      <c r="M1" s="414"/>
      <c r="N1" s="414"/>
      <c r="O1" s="414"/>
      <c r="P1" s="414"/>
      <c r="U1" s="417"/>
    </row>
    <row r="2" spans="1:21" s="416" customFormat="1" ht="14.25" x14ac:dyDescent="0.2">
      <c r="A2" s="414"/>
      <c r="B2" s="414"/>
      <c r="C2" s="414"/>
      <c r="D2" s="414"/>
      <c r="E2" s="414"/>
      <c r="F2" s="414"/>
      <c r="G2" s="414"/>
      <c r="H2" s="414"/>
      <c r="I2" s="414"/>
      <c r="J2" s="442" t="s">
        <v>0</v>
      </c>
      <c r="K2" s="443" t="s">
        <v>1</v>
      </c>
      <c r="L2" s="414"/>
      <c r="M2" s="414"/>
      <c r="N2" s="414"/>
      <c r="O2" s="414"/>
      <c r="P2" s="414"/>
      <c r="Q2" s="414"/>
      <c r="R2" s="414"/>
      <c r="S2" s="414"/>
      <c r="T2" s="414"/>
      <c r="U2" s="417"/>
    </row>
    <row r="3" spans="1:21" s="416" customFormat="1" ht="14.25" x14ac:dyDescent="0.2">
      <c r="A3" s="414"/>
      <c r="B3" s="414"/>
      <c r="C3" s="414"/>
      <c r="D3" s="414"/>
      <c r="E3" s="414"/>
      <c r="F3" s="414"/>
      <c r="G3" s="414"/>
      <c r="H3" s="414"/>
      <c r="I3" s="414"/>
      <c r="J3" s="444" t="s">
        <v>2</v>
      </c>
      <c r="K3" s="445">
        <v>7</v>
      </c>
      <c r="L3" s="414"/>
      <c r="M3" s="414"/>
      <c r="N3" s="414"/>
      <c r="O3" s="414"/>
      <c r="P3" s="414"/>
      <c r="Q3" s="414"/>
      <c r="R3" s="414"/>
      <c r="S3" s="414"/>
      <c r="T3" s="414"/>
      <c r="U3" s="417"/>
    </row>
    <row r="4" spans="1:21" s="416" customFormat="1" ht="14.25" x14ac:dyDescent="0.2">
      <c r="A4" s="414"/>
      <c r="B4" s="414"/>
      <c r="C4" s="414"/>
      <c r="D4" s="414"/>
      <c r="E4" s="414"/>
      <c r="F4" s="414"/>
      <c r="G4" s="414"/>
      <c r="H4" s="414"/>
      <c r="I4" s="414"/>
      <c r="J4" s="442" t="s">
        <v>3</v>
      </c>
      <c r="K4" s="446">
        <v>44250</v>
      </c>
      <c r="L4" s="414"/>
      <c r="M4" s="414"/>
      <c r="N4" s="414"/>
      <c r="O4" s="414"/>
      <c r="P4" s="414"/>
      <c r="Q4" s="414"/>
      <c r="R4" s="414"/>
      <c r="S4" s="414"/>
      <c r="T4" s="414"/>
      <c r="U4" s="417"/>
    </row>
    <row r="5" spans="1:21" s="416" customFormat="1" ht="14.25" x14ac:dyDescent="0.2">
      <c r="A5" s="414"/>
      <c r="B5" s="414"/>
      <c r="C5" s="414"/>
      <c r="D5" s="414"/>
      <c r="E5" s="414"/>
      <c r="F5" s="414"/>
      <c r="G5" s="414"/>
      <c r="H5" s="414"/>
      <c r="I5" s="414"/>
      <c r="J5" s="442" t="s">
        <v>4</v>
      </c>
      <c r="K5" s="443" t="s">
        <v>269</v>
      </c>
      <c r="L5" s="414"/>
      <c r="M5" s="414"/>
      <c r="N5" s="414"/>
      <c r="O5" s="414"/>
      <c r="P5" s="414"/>
      <c r="Q5" s="414"/>
      <c r="R5" s="414"/>
      <c r="S5" s="414"/>
      <c r="T5" s="414"/>
      <c r="U5" s="417"/>
    </row>
    <row r="6" spans="1:21" s="416" customFormat="1" ht="14.25" x14ac:dyDescent="0.2">
      <c r="A6" s="414"/>
      <c r="B6" s="414"/>
      <c r="C6" s="414"/>
      <c r="D6" s="414"/>
      <c r="E6" s="414"/>
      <c r="F6" s="414"/>
      <c r="G6" s="414"/>
      <c r="H6" s="414"/>
      <c r="I6" s="414"/>
      <c r="J6" s="414"/>
      <c r="K6" s="414"/>
      <c r="L6" s="415"/>
      <c r="M6" s="414"/>
      <c r="N6" s="414"/>
      <c r="O6" s="414"/>
      <c r="P6" s="414"/>
      <c r="Q6" s="414"/>
      <c r="R6" s="414"/>
      <c r="S6" s="414"/>
      <c r="T6" s="414"/>
      <c r="U6" s="417"/>
    </row>
    <row r="7" spans="1:21" s="416" customFormat="1" ht="14.25" x14ac:dyDescent="0.2">
      <c r="A7" s="414"/>
      <c r="B7" s="414"/>
      <c r="C7" s="414"/>
      <c r="D7" s="414"/>
      <c r="E7" s="414"/>
      <c r="F7" s="414"/>
      <c r="G7" s="414"/>
      <c r="H7" s="414"/>
      <c r="I7" s="414"/>
      <c r="J7" s="414"/>
      <c r="K7" s="414"/>
      <c r="L7" s="415"/>
      <c r="M7" s="414"/>
      <c r="N7" s="414"/>
      <c r="O7" s="414"/>
      <c r="P7" s="414"/>
      <c r="Q7" s="414"/>
      <c r="R7" s="414"/>
      <c r="S7" s="414"/>
      <c r="T7" s="414"/>
      <c r="U7" s="417"/>
    </row>
    <row r="8" spans="1:21" s="420" customFormat="1" ht="14.25" x14ac:dyDescent="0.2">
      <c r="A8" s="418"/>
      <c r="B8" s="418"/>
      <c r="C8" s="418"/>
      <c r="D8" s="418"/>
      <c r="E8" s="418"/>
      <c r="F8" s="418"/>
      <c r="G8" s="418"/>
      <c r="H8" s="418"/>
      <c r="I8" s="418"/>
      <c r="J8" s="418"/>
      <c r="K8" s="418"/>
      <c r="L8" s="419"/>
      <c r="M8" s="418"/>
      <c r="N8" s="418"/>
      <c r="O8" s="418"/>
      <c r="P8" s="418"/>
      <c r="Q8" s="417"/>
      <c r="R8" s="417"/>
      <c r="S8" s="417"/>
      <c r="T8" s="417"/>
      <c r="U8" s="417"/>
    </row>
    <row r="9" spans="1:21" s="426" customFormat="1" ht="16.5" x14ac:dyDescent="0.3">
      <c r="A9" s="421" t="s">
        <v>270</v>
      </c>
      <c r="B9" s="801" t="s">
        <v>271</v>
      </c>
      <c r="C9" s="801"/>
      <c r="D9" s="801"/>
      <c r="E9" s="801"/>
      <c r="F9" s="801"/>
      <c r="G9" s="801"/>
      <c r="H9" s="801"/>
      <c r="I9" s="801"/>
      <c r="J9" s="801"/>
      <c r="K9" s="422"/>
      <c r="L9" s="422"/>
      <c r="M9" s="423"/>
      <c r="N9" s="424"/>
      <c r="O9" s="424"/>
      <c r="P9" s="424"/>
      <c r="Q9" s="424"/>
      <c r="R9" s="424"/>
      <c r="S9" s="424"/>
      <c r="T9" s="424"/>
      <c r="U9" s="425"/>
    </row>
    <row r="10" spans="1:21" s="426" customFormat="1" ht="16.5" x14ac:dyDescent="0.3">
      <c r="A10" s="802" t="s">
        <v>272</v>
      </c>
      <c r="B10" s="802"/>
      <c r="C10" s="802"/>
      <c r="D10" s="802"/>
      <c r="E10" s="802"/>
      <c r="F10" s="802"/>
      <c r="G10" s="802"/>
      <c r="H10" s="802"/>
      <c r="I10" s="802"/>
      <c r="J10" s="802"/>
      <c r="K10" s="427"/>
      <c r="L10" s="427"/>
      <c r="M10" s="428"/>
      <c r="N10" s="428"/>
      <c r="O10" s="428"/>
      <c r="P10" s="428"/>
      <c r="Q10" s="428"/>
      <c r="R10" s="428"/>
      <c r="S10" s="428"/>
      <c r="T10" s="429"/>
      <c r="U10" s="425"/>
    </row>
    <row r="11" spans="1:21" ht="16.5" x14ac:dyDescent="0.2">
      <c r="A11" s="430"/>
    </row>
    <row r="12" spans="1:21" ht="14.25" x14ac:dyDescent="0.2"/>
    <row r="13" spans="1:21" ht="16.5" x14ac:dyDescent="0.2">
      <c r="A13" s="803" t="s">
        <v>2</v>
      </c>
      <c r="B13" s="803" t="s">
        <v>1142</v>
      </c>
      <c r="C13" s="803" t="s">
        <v>1143</v>
      </c>
      <c r="D13" s="803" t="s">
        <v>1144</v>
      </c>
      <c r="E13" s="804" t="s">
        <v>1145</v>
      </c>
      <c r="F13" s="804"/>
      <c r="G13" s="804"/>
      <c r="H13" s="805"/>
      <c r="I13" s="803" t="s">
        <v>1146</v>
      </c>
      <c r="J13" s="803" t="s">
        <v>1147</v>
      </c>
      <c r="L13" s="431"/>
      <c r="M13" s="432"/>
    </row>
    <row r="14" spans="1:21" ht="82.5" x14ac:dyDescent="0.2">
      <c r="A14" s="803"/>
      <c r="B14" s="803"/>
      <c r="C14" s="803"/>
      <c r="D14" s="803"/>
      <c r="E14" s="433" t="s">
        <v>1148</v>
      </c>
      <c r="F14" s="434" t="s">
        <v>1149</v>
      </c>
      <c r="G14" s="434" t="s">
        <v>1150</v>
      </c>
      <c r="H14" s="434" t="s">
        <v>1151</v>
      </c>
      <c r="I14" s="803"/>
      <c r="J14" s="803"/>
      <c r="L14" s="431"/>
      <c r="M14" s="432"/>
    </row>
    <row r="15" spans="1:21" ht="115.5" x14ac:dyDescent="0.2">
      <c r="A15" s="435">
        <v>1</v>
      </c>
      <c r="B15" s="460" t="s">
        <v>1195</v>
      </c>
      <c r="C15" s="437">
        <v>44302</v>
      </c>
      <c r="D15" s="437" t="s">
        <v>273</v>
      </c>
      <c r="E15" s="437" t="s">
        <v>1174</v>
      </c>
      <c r="F15" s="437" t="s">
        <v>1175</v>
      </c>
      <c r="G15" s="437" t="s">
        <v>1174</v>
      </c>
      <c r="H15" s="437" t="s">
        <v>1174</v>
      </c>
      <c r="I15" s="436" t="s">
        <v>1219</v>
      </c>
      <c r="J15" s="436" t="s">
        <v>1180</v>
      </c>
      <c r="L15" s="431"/>
      <c r="M15" s="432" t="s">
        <v>1152</v>
      </c>
    </row>
    <row r="16" spans="1:21" ht="123" customHeight="1" x14ac:dyDescent="0.2">
      <c r="A16" s="451">
        <v>1</v>
      </c>
      <c r="B16" s="460" t="s">
        <v>1195</v>
      </c>
      <c r="C16" s="437">
        <v>44302</v>
      </c>
      <c r="D16" s="437" t="s">
        <v>1153</v>
      </c>
      <c r="E16" s="437" t="s">
        <v>1174</v>
      </c>
      <c r="F16" s="437" t="s">
        <v>1176</v>
      </c>
      <c r="G16" s="437" t="s">
        <v>1174</v>
      </c>
      <c r="H16" s="437" t="s">
        <v>1174</v>
      </c>
      <c r="I16" s="436" t="s">
        <v>1177</v>
      </c>
      <c r="J16" s="436" t="s">
        <v>1220</v>
      </c>
      <c r="M16" s="431" t="s">
        <v>9</v>
      </c>
    </row>
    <row r="17" spans="1:13" ht="274.5" customHeight="1" x14ac:dyDescent="0.2">
      <c r="A17" s="451">
        <v>1</v>
      </c>
      <c r="B17" s="460" t="s">
        <v>1195</v>
      </c>
      <c r="C17" s="437">
        <v>44302</v>
      </c>
      <c r="D17" s="437" t="s">
        <v>1153</v>
      </c>
      <c r="E17" s="437" t="s">
        <v>1174</v>
      </c>
      <c r="F17" s="437" t="s">
        <v>1178</v>
      </c>
      <c r="G17" s="437" t="s">
        <v>1174</v>
      </c>
      <c r="H17" s="437" t="s">
        <v>1174</v>
      </c>
      <c r="I17" s="436" t="s">
        <v>1182</v>
      </c>
      <c r="J17" s="436" t="s">
        <v>1181</v>
      </c>
      <c r="M17" s="431" t="s">
        <v>273</v>
      </c>
    </row>
    <row r="18" spans="1:13" ht="16.5" x14ac:dyDescent="0.2">
      <c r="A18" s="438"/>
      <c r="B18" s="438"/>
      <c r="C18" s="438"/>
      <c r="D18" s="437"/>
      <c r="E18" s="438"/>
      <c r="F18" s="438"/>
      <c r="G18" s="438"/>
      <c r="H18" s="438"/>
      <c r="I18" s="438"/>
      <c r="J18" s="438"/>
      <c r="M18" s="431" t="s">
        <v>1153</v>
      </c>
    </row>
    <row r="19" spans="1:13" ht="16.5" x14ac:dyDescent="0.2">
      <c r="A19" s="438"/>
      <c r="B19" s="438"/>
      <c r="C19" s="438"/>
      <c r="D19" s="437"/>
      <c r="E19" s="438"/>
      <c r="F19" s="438"/>
      <c r="G19" s="438"/>
      <c r="H19" s="438"/>
      <c r="I19" s="438"/>
      <c r="J19" s="438"/>
    </row>
    <row r="20" spans="1:13" ht="16.5" x14ac:dyDescent="0.2">
      <c r="A20" s="438"/>
      <c r="B20" s="438"/>
      <c r="C20" s="438"/>
      <c r="D20" s="437"/>
      <c r="E20" s="438"/>
      <c r="F20" s="438"/>
      <c r="G20" s="438"/>
      <c r="H20" s="438"/>
      <c r="I20" s="438"/>
      <c r="J20" s="438"/>
    </row>
    <row r="21" spans="1:13" ht="16.5" x14ac:dyDescent="0.2">
      <c r="A21" s="438"/>
      <c r="B21" s="438"/>
      <c r="C21" s="438"/>
      <c r="D21" s="437"/>
      <c r="E21" s="438"/>
      <c r="F21" s="438"/>
      <c r="G21" s="438"/>
      <c r="H21" s="438"/>
      <c r="I21" s="438"/>
      <c r="J21" s="438"/>
    </row>
    <row r="22" spans="1:13" ht="14.25" x14ac:dyDescent="0.2"/>
    <row r="23" spans="1:13" ht="14.25" x14ac:dyDescent="0.2"/>
    <row r="24" spans="1:13" ht="14.25" x14ac:dyDescent="0.2"/>
    <row r="25" spans="1:13" ht="14.25" x14ac:dyDescent="0.2"/>
    <row r="26" spans="1:13" ht="14.25" x14ac:dyDescent="0.2"/>
    <row r="27" spans="1:13" ht="14.25" x14ac:dyDescent="0.2"/>
    <row r="28" spans="1:13" ht="14.25" x14ac:dyDescent="0.2"/>
    <row r="29" spans="1:13" ht="14.25" x14ac:dyDescent="0.2"/>
    <row r="30" spans="1:13" ht="14.25" x14ac:dyDescent="0.2"/>
    <row r="31" spans="1:13" ht="14.25" x14ac:dyDescent="0.2"/>
    <row r="32" spans="1:13"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sheetData>
  <mergeCells count="9">
    <mergeCell ref="B9:J9"/>
    <mergeCell ref="A10:J10"/>
    <mergeCell ref="A13:A14"/>
    <mergeCell ref="B13:B14"/>
    <mergeCell ref="C13:C14"/>
    <mergeCell ref="D13:D14"/>
    <mergeCell ref="E13:H13"/>
    <mergeCell ref="I13:I14"/>
    <mergeCell ref="J13:J14"/>
  </mergeCells>
  <conditionalFormatting sqref="E15:G15 E18:G21 E16:F17">
    <cfRule type="expression" dxfId="5" priority="6">
      <formula>OR($D15="Pilar",$D15="Programa")</formula>
    </cfRule>
  </conditionalFormatting>
  <conditionalFormatting sqref="H15">
    <cfRule type="expression" dxfId="4" priority="5">
      <formula>OR($D15="Pilar",$D15="Programa")</formula>
    </cfRule>
  </conditionalFormatting>
  <conditionalFormatting sqref="G16">
    <cfRule type="expression" dxfId="3" priority="4">
      <formula>OR($D16="Pilar",$D16="Programa")</formula>
    </cfRule>
  </conditionalFormatting>
  <conditionalFormatting sqref="H16">
    <cfRule type="expression" dxfId="2" priority="3">
      <formula>OR($D16="Pilar",$D16="Programa")</formula>
    </cfRule>
  </conditionalFormatting>
  <conditionalFormatting sqref="G17">
    <cfRule type="expression" dxfId="1" priority="2">
      <formula>OR($D17="Pilar",$D17="Programa")</formula>
    </cfRule>
  </conditionalFormatting>
  <conditionalFormatting sqref="H17">
    <cfRule type="expression" dxfId="0" priority="1">
      <formula>OR($D17="Pilar",$D17="Programa")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E1000"/>
  <sheetViews>
    <sheetView topLeftCell="A22" workbookViewId="0">
      <selection activeCell="A26" sqref="A26"/>
    </sheetView>
  </sheetViews>
  <sheetFormatPr baseColWidth="10" defaultRowHeight="15" customHeight="1" x14ac:dyDescent="0.2"/>
  <cols>
    <col min="1" max="1" width="57.5" style="372" customWidth="1"/>
    <col min="2" max="2" width="62.625" style="373" customWidth="1"/>
    <col min="3" max="3" width="13.75" style="373" customWidth="1"/>
    <col min="4" max="4" width="51.25" style="372" customWidth="1"/>
    <col min="5" max="5" width="82.375" style="372" bestFit="1" customWidth="1"/>
    <col min="6" max="16384" width="11" style="373"/>
  </cols>
  <sheetData>
    <row r="1" spans="1:5" ht="14.25" x14ac:dyDescent="0.2"/>
    <row r="2" spans="1:5" ht="14.25" x14ac:dyDescent="0.2"/>
    <row r="3" spans="1:5" ht="14.25" x14ac:dyDescent="0.2"/>
    <row r="4" spans="1:5" ht="14.25" x14ac:dyDescent="0.2"/>
    <row r="5" spans="1:5" x14ac:dyDescent="0.25">
      <c r="A5" s="374" t="s">
        <v>276</v>
      </c>
      <c r="D5" s="374" t="s">
        <v>276</v>
      </c>
      <c r="E5" s="374" t="s">
        <v>277</v>
      </c>
    </row>
    <row r="6" spans="1:5" x14ac:dyDescent="0.2">
      <c r="A6" s="375" t="s">
        <v>278</v>
      </c>
      <c r="B6" s="373" t="s">
        <v>279</v>
      </c>
      <c r="D6" s="375" t="s">
        <v>280</v>
      </c>
      <c r="E6" s="376" t="s">
        <v>281</v>
      </c>
    </row>
    <row r="7" spans="1:5" x14ac:dyDescent="0.2">
      <c r="A7" s="377" t="s">
        <v>282</v>
      </c>
      <c r="B7" s="373" t="s">
        <v>283</v>
      </c>
      <c r="D7" s="375" t="s">
        <v>280</v>
      </c>
      <c r="E7" s="378" t="s">
        <v>284</v>
      </c>
    </row>
    <row r="8" spans="1:5" x14ac:dyDescent="0.2">
      <c r="A8" s="375" t="s">
        <v>285</v>
      </c>
      <c r="B8" s="373" t="s">
        <v>286</v>
      </c>
      <c r="D8" s="375" t="s">
        <v>280</v>
      </c>
      <c r="E8" s="376" t="s">
        <v>287</v>
      </c>
    </row>
    <row r="9" spans="1:5" ht="30" x14ac:dyDescent="0.2">
      <c r="A9" s="379" t="s">
        <v>288</v>
      </c>
      <c r="B9" s="373" t="s">
        <v>289</v>
      </c>
      <c r="D9" s="377" t="s">
        <v>290</v>
      </c>
      <c r="E9" s="380" t="s">
        <v>291</v>
      </c>
    </row>
    <row r="10" spans="1:5" x14ac:dyDescent="0.2">
      <c r="A10" s="375" t="s">
        <v>292</v>
      </c>
      <c r="B10" s="373" t="s">
        <v>293</v>
      </c>
      <c r="D10" s="377" t="s">
        <v>290</v>
      </c>
      <c r="E10" s="380" t="s">
        <v>294</v>
      </c>
    </row>
    <row r="11" spans="1:5" x14ac:dyDescent="0.2">
      <c r="A11" s="377" t="s">
        <v>295</v>
      </c>
      <c r="B11" s="373" t="s">
        <v>296</v>
      </c>
      <c r="D11" s="377" t="s">
        <v>290</v>
      </c>
      <c r="E11" s="380" t="s">
        <v>297</v>
      </c>
    </row>
    <row r="12" spans="1:5" x14ac:dyDescent="0.2">
      <c r="A12" s="375" t="s">
        <v>298</v>
      </c>
      <c r="B12" s="373" t="s">
        <v>299</v>
      </c>
      <c r="D12" s="375" t="s">
        <v>300</v>
      </c>
      <c r="E12" s="376" t="s">
        <v>301</v>
      </c>
    </row>
    <row r="13" spans="1:5" x14ac:dyDescent="0.2">
      <c r="A13" s="377" t="s">
        <v>302</v>
      </c>
      <c r="B13" s="373" t="s">
        <v>303</v>
      </c>
      <c r="D13" s="375" t="s">
        <v>300</v>
      </c>
      <c r="E13" s="376" t="s">
        <v>304</v>
      </c>
    </row>
    <row r="14" spans="1:5" x14ac:dyDescent="0.2">
      <c r="A14" s="375" t="s">
        <v>44</v>
      </c>
      <c r="B14" s="373" t="s">
        <v>305</v>
      </c>
      <c r="D14" s="375" t="s">
        <v>300</v>
      </c>
      <c r="E14" s="376" t="s">
        <v>306</v>
      </c>
    </row>
    <row r="15" spans="1:5" x14ac:dyDescent="0.2">
      <c r="A15" s="377" t="s">
        <v>34</v>
      </c>
      <c r="B15" s="373" t="s">
        <v>307</v>
      </c>
      <c r="D15" s="375" t="s">
        <v>300</v>
      </c>
      <c r="E15" s="376" t="s">
        <v>308</v>
      </c>
    </row>
    <row r="16" spans="1:5" x14ac:dyDescent="0.2">
      <c r="A16" s="375" t="s">
        <v>309</v>
      </c>
      <c r="B16" s="373" t="s">
        <v>310</v>
      </c>
      <c r="D16" s="375" t="s">
        <v>300</v>
      </c>
      <c r="E16" s="376" t="s">
        <v>311</v>
      </c>
    </row>
    <row r="17" spans="1:5" x14ac:dyDescent="0.2">
      <c r="A17" s="377" t="s">
        <v>312</v>
      </c>
      <c r="B17" s="373" t="s">
        <v>313</v>
      </c>
      <c r="D17" s="377" t="s">
        <v>314</v>
      </c>
      <c r="E17" s="380" t="s">
        <v>315</v>
      </c>
    </row>
    <row r="18" spans="1:5" x14ac:dyDescent="0.2">
      <c r="A18" s="381" t="s">
        <v>316</v>
      </c>
      <c r="D18" s="377" t="s">
        <v>314</v>
      </c>
      <c r="E18" s="380" t="s">
        <v>317</v>
      </c>
    </row>
    <row r="19" spans="1:5" x14ac:dyDescent="0.2">
      <c r="D19" s="377" t="s">
        <v>314</v>
      </c>
      <c r="E19" s="380" t="s">
        <v>318</v>
      </c>
    </row>
    <row r="20" spans="1:5" x14ac:dyDescent="0.25">
      <c r="A20" s="382" t="s">
        <v>319</v>
      </c>
      <c r="D20" s="375" t="s">
        <v>320</v>
      </c>
      <c r="E20" s="376" t="s">
        <v>321</v>
      </c>
    </row>
    <row r="21" spans="1:5" ht="57" x14ac:dyDescent="0.2">
      <c r="A21" s="383" t="s">
        <v>322</v>
      </c>
      <c r="D21" s="375" t="s">
        <v>320</v>
      </c>
      <c r="E21" s="376" t="s">
        <v>323</v>
      </c>
    </row>
    <row r="22" spans="1:5" x14ac:dyDescent="0.2">
      <c r="A22" s="383" t="s">
        <v>1096</v>
      </c>
      <c r="D22" s="377" t="s">
        <v>324</v>
      </c>
      <c r="E22" s="380" t="s">
        <v>325</v>
      </c>
    </row>
    <row r="23" spans="1:5" ht="114" x14ac:dyDescent="0.2">
      <c r="A23" s="383" t="s">
        <v>1097</v>
      </c>
      <c r="D23" s="377" t="s">
        <v>324</v>
      </c>
      <c r="E23" s="380" t="s">
        <v>326</v>
      </c>
    </row>
    <row r="24" spans="1:5" ht="57" x14ac:dyDescent="0.2">
      <c r="A24" s="383" t="s">
        <v>329</v>
      </c>
      <c r="D24" s="375" t="s">
        <v>327</v>
      </c>
      <c r="E24" s="376" t="s">
        <v>328</v>
      </c>
    </row>
    <row r="25" spans="1:5" ht="71.25" x14ac:dyDescent="0.2">
      <c r="A25" s="409" t="s">
        <v>1128</v>
      </c>
      <c r="D25" s="375" t="s">
        <v>327</v>
      </c>
      <c r="E25" s="376" t="s">
        <v>330</v>
      </c>
    </row>
    <row r="26" spans="1:5" ht="28.5" x14ac:dyDescent="0.2">
      <c r="A26" s="409" t="s">
        <v>1098</v>
      </c>
      <c r="D26" s="377" t="s">
        <v>331</v>
      </c>
      <c r="E26" s="380" t="s">
        <v>332</v>
      </c>
    </row>
    <row r="27" spans="1:5" ht="57" x14ac:dyDescent="0.2">
      <c r="A27" s="409" t="s">
        <v>1099</v>
      </c>
      <c r="D27" s="377" t="s">
        <v>331</v>
      </c>
      <c r="E27" s="380" t="s">
        <v>334</v>
      </c>
    </row>
    <row r="28" spans="1:5" ht="42.75" x14ac:dyDescent="0.2">
      <c r="A28" s="409" t="s">
        <v>336</v>
      </c>
      <c r="D28" s="377" t="s">
        <v>331</v>
      </c>
      <c r="E28" s="380" t="s">
        <v>335</v>
      </c>
    </row>
    <row r="29" spans="1:5" ht="57" x14ac:dyDescent="0.2">
      <c r="A29" s="409" t="s">
        <v>86</v>
      </c>
      <c r="D29" s="375" t="s">
        <v>337</v>
      </c>
      <c r="E29" s="376" t="s">
        <v>45</v>
      </c>
    </row>
    <row r="30" spans="1:5" ht="42.75" x14ac:dyDescent="0.2">
      <c r="A30" s="383" t="s">
        <v>333</v>
      </c>
      <c r="D30" s="377" t="s">
        <v>338</v>
      </c>
      <c r="E30" s="380" t="s">
        <v>39</v>
      </c>
    </row>
    <row r="31" spans="1:5" ht="28.5" x14ac:dyDescent="0.2">
      <c r="A31" s="383" t="s">
        <v>1100</v>
      </c>
      <c r="D31" s="377" t="s">
        <v>338</v>
      </c>
      <c r="E31" s="380" t="s">
        <v>339</v>
      </c>
    </row>
    <row r="32" spans="1:5" x14ac:dyDescent="0.2">
      <c r="D32" s="377" t="s">
        <v>338</v>
      </c>
      <c r="E32" s="380" t="s">
        <v>41</v>
      </c>
    </row>
    <row r="33" spans="1:5" x14ac:dyDescent="0.2">
      <c r="D33" s="375" t="s">
        <v>340</v>
      </c>
      <c r="E33" s="376" t="s">
        <v>341</v>
      </c>
    </row>
    <row r="34" spans="1:5" x14ac:dyDescent="0.2">
      <c r="D34" s="375" t="s">
        <v>340</v>
      </c>
      <c r="E34" s="376" t="s">
        <v>342</v>
      </c>
    </row>
    <row r="35" spans="1:5" ht="15" customHeight="1" x14ac:dyDescent="0.2">
      <c r="D35" s="377" t="s">
        <v>343</v>
      </c>
      <c r="E35" s="380" t="s">
        <v>344</v>
      </c>
    </row>
    <row r="37" spans="1:5" ht="15" customHeight="1" x14ac:dyDescent="0.25">
      <c r="A37" s="384" t="s">
        <v>345</v>
      </c>
    </row>
    <row r="38" spans="1:5" ht="14.25" x14ac:dyDescent="0.2">
      <c r="A38" s="385" t="s">
        <v>27</v>
      </c>
      <c r="D38" s="386"/>
      <c r="E38" s="386"/>
    </row>
    <row r="39" spans="1:5" ht="15" customHeight="1" x14ac:dyDescent="0.2">
      <c r="A39" s="380" t="s">
        <v>346</v>
      </c>
      <c r="D39" s="387" t="s">
        <v>347</v>
      </c>
      <c r="E39" s="386"/>
    </row>
    <row r="40" spans="1:5" ht="15" customHeight="1" x14ac:dyDescent="0.2">
      <c r="A40" s="380" t="s">
        <v>348</v>
      </c>
      <c r="D40" s="387" t="s">
        <v>349</v>
      </c>
      <c r="E40" s="386"/>
    </row>
    <row r="41" spans="1:5" ht="30" x14ac:dyDescent="0.2">
      <c r="A41" s="380" t="s">
        <v>350</v>
      </c>
      <c r="D41" s="387" t="s">
        <v>351</v>
      </c>
      <c r="E41" s="387"/>
    </row>
    <row r="42" spans="1:5" ht="30" x14ac:dyDescent="0.2">
      <c r="A42" s="380" t="s">
        <v>28</v>
      </c>
      <c r="D42" s="387" t="s">
        <v>55</v>
      </c>
      <c r="E42" s="387"/>
    </row>
    <row r="43" spans="1:5" ht="45" x14ac:dyDescent="0.2">
      <c r="A43" s="380" t="s">
        <v>32</v>
      </c>
      <c r="D43" s="387" t="s">
        <v>352</v>
      </c>
      <c r="E43" s="387"/>
    </row>
    <row r="44" spans="1:5" ht="30" x14ac:dyDescent="0.2">
      <c r="A44" s="380" t="s">
        <v>353</v>
      </c>
      <c r="D44" s="387" t="s">
        <v>354</v>
      </c>
      <c r="E44" s="387"/>
    </row>
    <row r="45" spans="1:5" ht="15" customHeight="1" x14ac:dyDescent="0.2">
      <c r="A45" s="380" t="s">
        <v>355</v>
      </c>
      <c r="D45" s="387" t="s">
        <v>356</v>
      </c>
      <c r="E45" s="386"/>
    </row>
    <row r="46" spans="1:5" ht="30" x14ac:dyDescent="0.2">
      <c r="A46" s="380" t="s">
        <v>357</v>
      </c>
      <c r="D46" s="387" t="s">
        <v>358</v>
      </c>
      <c r="E46" s="388"/>
    </row>
    <row r="47" spans="1:5" ht="45" x14ac:dyDescent="0.2">
      <c r="A47" s="380" t="s">
        <v>359</v>
      </c>
      <c r="D47" s="387" t="s">
        <v>360</v>
      </c>
      <c r="E47" s="386"/>
    </row>
    <row r="48" spans="1:5" ht="30" x14ac:dyDescent="0.2">
      <c r="D48" s="387" t="s">
        <v>361</v>
      </c>
      <c r="E48" s="387"/>
    </row>
    <row r="49" spans="1:5" x14ac:dyDescent="0.25">
      <c r="A49" s="389" t="s">
        <v>57</v>
      </c>
      <c r="B49" s="390" t="s">
        <v>1101</v>
      </c>
      <c r="D49" s="387" t="s">
        <v>362</v>
      </c>
      <c r="E49" s="387"/>
    </row>
    <row r="50" spans="1:5" ht="30" x14ac:dyDescent="0.2">
      <c r="A50" s="410" t="s">
        <v>1102</v>
      </c>
      <c r="B50" s="392" t="s">
        <v>1103</v>
      </c>
      <c r="D50" s="387" t="s">
        <v>363</v>
      </c>
      <c r="E50" s="387"/>
    </row>
    <row r="51" spans="1:5" ht="30" x14ac:dyDescent="0.2">
      <c r="A51" s="394" t="s">
        <v>364</v>
      </c>
      <c r="B51" s="392" t="s">
        <v>1104</v>
      </c>
      <c r="D51" s="387" t="s">
        <v>365</v>
      </c>
    </row>
    <row r="52" spans="1:5" ht="30" x14ac:dyDescent="0.2">
      <c r="A52" s="394" t="s">
        <v>1105</v>
      </c>
      <c r="B52" s="392" t="s">
        <v>1106</v>
      </c>
      <c r="D52" s="387" t="s">
        <v>366</v>
      </c>
    </row>
    <row r="53" spans="1:5" ht="60" x14ac:dyDescent="0.2">
      <c r="A53" s="394" t="s">
        <v>1107</v>
      </c>
      <c r="B53" s="393" t="s">
        <v>1108</v>
      </c>
      <c r="D53" s="387" t="s">
        <v>367</v>
      </c>
    </row>
    <row r="54" spans="1:5" ht="45" x14ac:dyDescent="0.2">
      <c r="A54" s="394" t="s">
        <v>1109</v>
      </c>
      <c r="B54" s="392" t="s">
        <v>1110</v>
      </c>
      <c r="D54" s="387" t="s">
        <v>368</v>
      </c>
    </row>
    <row r="55" spans="1:5" x14ac:dyDescent="0.2">
      <c r="D55" s="387" t="s">
        <v>369</v>
      </c>
    </row>
    <row r="56" spans="1:5" x14ac:dyDescent="0.2">
      <c r="D56" s="387" t="s">
        <v>370</v>
      </c>
    </row>
    <row r="57" spans="1:5" x14ac:dyDescent="0.25">
      <c r="A57" s="389" t="s">
        <v>57</v>
      </c>
      <c r="C57" s="411" t="s">
        <v>9</v>
      </c>
    </row>
    <row r="58" spans="1:5" ht="28.5" x14ac:dyDescent="0.2">
      <c r="A58" s="410" t="s">
        <v>1111</v>
      </c>
      <c r="B58" s="373" t="s">
        <v>371</v>
      </c>
      <c r="C58" s="412" t="s">
        <v>1112</v>
      </c>
    </row>
    <row r="59" spans="1:5" ht="28.5" x14ac:dyDescent="0.2">
      <c r="A59" s="410" t="s">
        <v>1111</v>
      </c>
      <c r="B59" s="373" t="s">
        <v>371</v>
      </c>
      <c r="C59" s="412" t="s">
        <v>372</v>
      </c>
    </row>
    <row r="60" spans="1:5" ht="28.5" x14ac:dyDescent="0.2">
      <c r="A60" s="410" t="s">
        <v>1111</v>
      </c>
      <c r="B60" s="373" t="s">
        <v>371</v>
      </c>
      <c r="C60" s="412" t="s">
        <v>1113</v>
      </c>
    </row>
    <row r="61" spans="1:5" ht="28.5" x14ac:dyDescent="0.2">
      <c r="A61" s="410" t="s">
        <v>1111</v>
      </c>
      <c r="B61" s="373" t="s">
        <v>371</v>
      </c>
      <c r="C61" s="412" t="s">
        <v>1114</v>
      </c>
    </row>
    <row r="62" spans="1:5" ht="28.5" x14ac:dyDescent="0.2">
      <c r="A62" s="410" t="s">
        <v>1111</v>
      </c>
      <c r="B62" s="373" t="s">
        <v>371</v>
      </c>
      <c r="C62" s="412" t="s">
        <v>1091</v>
      </c>
    </row>
    <row r="63" spans="1:5" ht="28.5" x14ac:dyDescent="0.2">
      <c r="A63" s="410" t="s">
        <v>1111</v>
      </c>
      <c r="B63" s="373" t="s">
        <v>371</v>
      </c>
      <c r="C63" s="412" t="s">
        <v>1115</v>
      </c>
    </row>
    <row r="64" spans="1:5" x14ac:dyDescent="0.25">
      <c r="A64" s="394" t="s">
        <v>364</v>
      </c>
      <c r="B64" s="373" t="s">
        <v>373</v>
      </c>
      <c r="C64" s="413" t="s">
        <v>1116</v>
      </c>
    </row>
    <row r="65" spans="1:3" x14ac:dyDescent="0.25">
      <c r="A65" s="394" t="s">
        <v>364</v>
      </c>
      <c r="B65" s="373" t="s">
        <v>373</v>
      </c>
      <c r="C65" s="395" t="s">
        <v>374</v>
      </c>
    </row>
    <row r="66" spans="1:3" x14ac:dyDescent="0.25">
      <c r="A66" s="394" t="s">
        <v>364</v>
      </c>
      <c r="B66" s="373" t="s">
        <v>373</v>
      </c>
      <c r="C66" s="395" t="s">
        <v>1117</v>
      </c>
    </row>
    <row r="67" spans="1:3" x14ac:dyDescent="0.25">
      <c r="A67" s="394" t="s">
        <v>1107</v>
      </c>
      <c r="B67" s="373" t="s">
        <v>375</v>
      </c>
      <c r="C67" s="395" t="s">
        <v>1118</v>
      </c>
    </row>
    <row r="68" spans="1:3" x14ac:dyDescent="0.25">
      <c r="A68" s="394" t="s">
        <v>1107</v>
      </c>
      <c r="B68" s="373" t="s">
        <v>375</v>
      </c>
      <c r="C68" s="395" t="s">
        <v>1092</v>
      </c>
    </row>
    <row r="69" spans="1:3" x14ac:dyDescent="0.25">
      <c r="A69" s="394" t="s">
        <v>1107</v>
      </c>
      <c r="B69" s="373" t="s">
        <v>375</v>
      </c>
      <c r="C69" s="413" t="s">
        <v>1119</v>
      </c>
    </row>
    <row r="70" spans="1:3" x14ac:dyDescent="0.25">
      <c r="A70" s="394"/>
      <c r="B70" s="373" t="s">
        <v>375</v>
      </c>
      <c r="C70" s="413" t="s">
        <v>1120</v>
      </c>
    </row>
    <row r="71" spans="1:3" x14ac:dyDescent="0.25">
      <c r="A71" s="394" t="s">
        <v>1109</v>
      </c>
      <c r="B71" s="373" t="s">
        <v>376</v>
      </c>
      <c r="C71" s="395" t="s">
        <v>1121</v>
      </c>
    </row>
    <row r="72" spans="1:3" x14ac:dyDescent="0.25">
      <c r="A72" s="394" t="s">
        <v>1109</v>
      </c>
      <c r="B72" s="373" t="s">
        <v>376</v>
      </c>
      <c r="C72" s="395" t="s">
        <v>1122</v>
      </c>
    </row>
    <row r="73" spans="1:3" x14ac:dyDescent="0.25">
      <c r="A73" s="394" t="s">
        <v>1109</v>
      </c>
      <c r="B73" s="373" t="s">
        <v>376</v>
      </c>
      <c r="C73" s="395" t="s">
        <v>1123</v>
      </c>
    </row>
    <row r="74" spans="1:3" x14ac:dyDescent="0.25">
      <c r="A74" s="394" t="s">
        <v>1109</v>
      </c>
      <c r="B74" s="373" t="s">
        <v>376</v>
      </c>
      <c r="C74" s="395" t="s">
        <v>1089</v>
      </c>
    </row>
    <row r="75" spans="1:3" x14ac:dyDescent="0.25">
      <c r="A75" s="394" t="s">
        <v>1109</v>
      </c>
      <c r="B75" s="373" t="s">
        <v>376</v>
      </c>
      <c r="C75" s="395" t="s">
        <v>50</v>
      </c>
    </row>
    <row r="76" spans="1:3" x14ac:dyDescent="0.25">
      <c r="A76" s="394" t="s">
        <v>1124</v>
      </c>
      <c r="B76" s="373" t="s">
        <v>377</v>
      </c>
      <c r="C76" s="395" t="s">
        <v>51</v>
      </c>
    </row>
    <row r="77" spans="1:3" x14ac:dyDescent="0.25">
      <c r="A77" s="394" t="s">
        <v>1124</v>
      </c>
      <c r="B77" s="373" t="s">
        <v>377</v>
      </c>
      <c r="C77" s="395" t="s">
        <v>1125</v>
      </c>
    </row>
    <row r="78" spans="1:3" x14ac:dyDescent="0.25">
      <c r="A78" s="394" t="s">
        <v>1124</v>
      </c>
      <c r="B78" s="373" t="s">
        <v>377</v>
      </c>
      <c r="C78" s="395" t="s">
        <v>1093</v>
      </c>
    </row>
    <row r="79" spans="1:3" x14ac:dyDescent="0.25">
      <c r="A79" s="394" t="s">
        <v>1124</v>
      </c>
      <c r="B79" s="373" t="s">
        <v>377</v>
      </c>
      <c r="C79" s="395" t="s">
        <v>378</v>
      </c>
    </row>
    <row r="80" spans="1:3" x14ac:dyDescent="0.25">
      <c r="B80" s="395"/>
    </row>
    <row r="81" spans="1:2" x14ac:dyDescent="0.25">
      <c r="A81" s="391" t="s">
        <v>1126</v>
      </c>
      <c r="B81" s="395"/>
    </row>
    <row r="82" spans="1:2" x14ac:dyDescent="0.25">
      <c r="A82" s="391" t="s">
        <v>364</v>
      </c>
      <c r="B82" s="395"/>
    </row>
    <row r="83" spans="1:2" x14ac:dyDescent="0.25">
      <c r="A83" s="391" t="s">
        <v>1107</v>
      </c>
      <c r="B83" s="395"/>
    </row>
    <row r="84" spans="1:2" x14ac:dyDescent="0.25">
      <c r="A84" s="391" t="s">
        <v>1109</v>
      </c>
      <c r="B84" s="395"/>
    </row>
    <row r="85" spans="1:2" ht="28.5" x14ac:dyDescent="0.25">
      <c r="A85" s="391" t="s">
        <v>1124</v>
      </c>
      <c r="B85" s="395"/>
    </row>
    <row r="86" spans="1:2" x14ac:dyDescent="0.25">
      <c r="A86" s="373"/>
      <c r="B86" s="395"/>
    </row>
    <row r="87" spans="1:2" x14ac:dyDescent="0.25">
      <c r="A87" s="373"/>
      <c r="B87" s="395"/>
    </row>
    <row r="88" spans="1:2" x14ac:dyDescent="0.25">
      <c r="A88" s="373"/>
      <c r="B88" s="395"/>
    </row>
    <row r="89" spans="1:2" x14ac:dyDescent="0.25">
      <c r="A89" s="373"/>
      <c r="B89" s="395"/>
    </row>
    <row r="90" spans="1:2" x14ac:dyDescent="0.25">
      <c r="A90" s="373"/>
      <c r="B90" s="395"/>
    </row>
    <row r="91" spans="1:2" x14ac:dyDescent="0.25">
      <c r="A91" s="373"/>
      <c r="B91" s="395"/>
    </row>
    <row r="92" spans="1:2" x14ac:dyDescent="0.25">
      <c r="A92" s="373"/>
      <c r="B92" s="395"/>
    </row>
    <row r="93" spans="1:2" x14ac:dyDescent="0.25">
      <c r="A93" s="373"/>
      <c r="B93" s="395"/>
    </row>
    <row r="94" spans="1:2" x14ac:dyDescent="0.25">
      <c r="A94" s="373"/>
      <c r="B94" s="395"/>
    </row>
    <row r="95" spans="1:2" x14ac:dyDescent="0.25">
      <c r="A95" s="373"/>
      <c r="B95" s="395"/>
    </row>
    <row r="96" spans="1:2" x14ac:dyDescent="0.25">
      <c r="A96" s="373"/>
      <c r="B96" s="395"/>
    </row>
    <row r="97" spans="1:2" x14ac:dyDescent="0.25">
      <c r="A97" s="373"/>
      <c r="B97" s="395"/>
    </row>
    <row r="98" spans="1:2" x14ac:dyDescent="0.25">
      <c r="A98" s="373"/>
      <c r="B98" s="395"/>
    </row>
    <row r="99" spans="1:2" x14ac:dyDescent="0.25">
      <c r="A99" s="373"/>
      <c r="B99" s="395"/>
    </row>
    <row r="100" spans="1:2" x14ac:dyDescent="0.25">
      <c r="A100" s="373"/>
      <c r="B100" s="395"/>
    </row>
    <row r="101" spans="1:2" x14ac:dyDescent="0.25">
      <c r="A101" s="373"/>
      <c r="B101" s="395"/>
    </row>
    <row r="102" spans="1:2" x14ac:dyDescent="0.25">
      <c r="A102" s="373"/>
      <c r="B102" s="395"/>
    </row>
    <row r="103" spans="1:2" x14ac:dyDescent="0.25">
      <c r="A103" s="373"/>
      <c r="B103" s="395"/>
    </row>
    <row r="104" spans="1:2" x14ac:dyDescent="0.25">
      <c r="B104" s="395"/>
    </row>
    <row r="105" spans="1:2" x14ac:dyDescent="0.25">
      <c r="B105" s="395"/>
    </row>
    <row r="106" spans="1:2" x14ac:dyDescent="0.25">
      <c r="B106" s="395"/>
    </row>
    <row r="107" spans="1:2" x14ac:dyDescent="0.25">
      <c r="B107" s="395"/>
    </row>
    <row r="108" spans="1:2" x14ac:dyDescent="0.25">
      <c r="B108" s="395"/>
    </row>
    <row r="109" spans="1:2" x14ac:dyDescent="0.25">
      <c r="B109" s="395"/>
    </row>
    <row r="110" spans="1:2" x14ac:dyDescent="0.25">
      <c r="B110" s="395"/>
    </row>
    <row r="111" spans="1:2" x14ac:dyDescent="0.25">
      <c r="B111" s="395"/>
    </row>
    <row r="112" spans="1:2" x14ac:dyDescent="0.25">
      <c r="B112" s="395"/>
    </row>
    <row r="113" spans="2:2" x14ac:dyDescent="0.25">
      <c r="B113" s="395"/>
    </row>
    <row r="114" spans="2:2" x14ac:dyDescent="0.25">
      <c r="B114" s="395"/>
    </row>
    <row r="115" spans="2:2" x14ac:dyDescent="0.25">
      <c r="B115" s="395"/>
    </row>
    <row r="116" spans="2:2" x14ac:dyDescent="0.25">
      <c r="B116" s="395"/>
    </row>
    <row r="117" spans="2:2" x14ac:dyDescent="0.25">
      <c r="B117" s="395"/>
    </row>
    <row r="118" spans="2:2" x14ac:dyDescent="0.25">
      <c r="B118" s="395"/>
    </row>
    <row r="119" spans="2:2" x14ac:dyDescent="0.25">
      <c r="B119" s="395"/>
    </row>
    <row r="120" spans="2:2" x14ac:dyDescent="0.25">
      <c r="B120" s="395"/>
    </row>
    <row r="121" spans="2:2" x14ac:dyDescent="0.25">
      <c r="B121" s="395"/>
    </row>
    <row r="122" spans="2:2" x14ac:dyDescent="0.25">
      <c r="B122" s="395"/>
    </row>
    <row r="123" spans="2:2" x14ac:dyDescent="0.25">
      <c r="B123" s="395"/>
    </row>
    <row r="124" spans="2:2" x14ac:dyDescent="0.25">
      <c r="B124" s="395"/>
    </row>
    <row r="125" spans="2:2" x14ac:dyDescent="0.25">
      <c r="B125" s="395"/>
    </row>
    <row r="126" spans="2:2" x14ac:dyDescent="0.25">
      <c r="B126" s="395"/>
    </row>
    <row r="127" spans="2:2" x14ac:dyDescent="0.25">
      <c r="B127" s="395"/>
    </row>
    <row r="128" spans="2:2" x14ac:dyDescent="0.25">
      <c r="B128" s="395"/>
    </row>
    <row r="129" spans="2:2" x14ac:dyDescent="0.25">
      <c r="B129" s="395"/>
    </row>
    <row r="130" spans="2:2" x14ac:dyDescent="0.25">
      <c r="B130" s="395"/>
    </row>
    <row r="131" spans="2:2" x14ac:dyDescent="0.25">
      <c r="B131" s="395"/>
    </row>
    <row r="132" spans="2:2" x14ac:dyDescent="0.25">
      <c r="B132" s="395"/>
    </row>
    <row r="133" spans="2:2" x14ac:dyDescent="0.25">
      <c r="B133" s="395"/>
    </row>
    <row r="134" spans="2:2" x14ac:dyDescent="0.25">
      <c r="B134" s="395"/>
    </row>
    <row r="135" spans="2:2" x14ac:dyDescent="0.25">
      <c r="B135" s="395"/>
    </row>
    <row r="136" spans="2:2" x14ac:dyDescent="0.25">
      <c r="B136" s="395"/>
    </row>
    <row r="137" spans="2:2" x14ac:dyDescent="0.25">
      <c r="B137" s="395"/>
    </row>
    <row r="138" spans="2:2" x14ac:dyDescent="0.25">
      <c r="B138" s="395"/>
    </row>
    <row r="139" spans="2:2" x14ac:dyDescent="0.25">
      <c r="B139" s="395"/>
    </row>
    <row r="140" spans="2:2" x14ac:dyDescent="0.25">
      <c r="B140" s="395"/>
    </row>
    <row r="141" spans="2:2" x14ac:dyDescent="0.25">
      <c r="B141" s="395"/>
    </row>
    <row r="142" spans="2:2" x14ac:dyDescent="0.25">
      <c r="B142" s="395"/>
    </row>
    <row r="143" spans="2:2" x14ac:dyDescent="0.25">
      <c r="B143" s="395"/>
    </row>
    <row r="144" spans="2:2" x14ac:dyDescent="0.25">
      <c r="B144" s="395"/>
    </row>
    <row r="145" spans="2:2" x14ac:dyDescent="0.25">
      <c r="B145" s="395"/>
    </row>
    <row r="146" spans="2:2" x14ac:dyDescent="0.25">
      <c r="B146" s="395"/>
    </row>
    <row r="147" spans="2:2" x14ac:dyDescent="0.25">
      <c r="B147" s="395"/>
    </row>
    <row r="148" spans="2:2" x14ac:dyDescent="0.25">
      <c r="B148" s="395"/>
    </row>
    <row r="149" spans="2:2" x14ac:dyDescent="0.25">
      <c r="B149" s="395"/>
    </row>
    <row r="150" spans="2:2" x14ac:dyDescent="0.25">
      <c r="B150" s="395"/>
    </row>
    <row r="151" spans="2:2" x14ac:dyDescent="0.25">
      <c r="B151" s="395"/>
    </row>
    <row r="152" spans="2:2" x14ac:dyDescent="0.25">
      <c r="B152" s="395"/>
    </row>
    <row r="153" spans="2:2" x14ac:dyDescent="0.25">
      <c r="B153" s="395"/>
    </row>
    <row r="154" spans="2:2" x14ac:dyDescent="0.25">
      <c r="B154" s="395"/>
    </row>
    <row r="155" spans="2:2" x14ac:dyDescent="0.25">
      <c r="B155" s="395"/>
    </row>
    <row r="156" spans="2:2" x14ac:dyDescent="0.25">
      <c r="B156" s="395"/>
    </row>
    <row r="157" spans="2:2" x14ac:dyDescent="0.25">
      <c r="B157" s="395"/>
    </row>
    <row r="158" spans="2:2" x14ac:dyDescent="0.25">
      <c r="B158" s="395"/>
    </row>
    <row r="159" spans="2:2" x14ac:dyDescent="0.25">
      <c r="B159" s="395"/>
    </row>
    <row r="160" spans="2:2" x14ac:dyDescent="0.25">
      <c r="B160" s="395"/>
    </row>
    <row r="161" spans="2:2" x14ac:dyDescent="0.25">
      <c r="B161" s="395"/>
    </row>
    <row r="162" spans="2:2" x14ac:dyDescent="0.25">
      <c r="B162" s="395"/>
    </row>
    <row r="163" spans="2:2" x14ac:dyDescent="0.25">
      <c r="B163" s="395"/>
    </row>
    <row r="164" spans="2:2" x14ac:dyDescent="0.25">
      <c r="B164" s="395"/>
    </row>
    <row r="165" spans="2:2" x14ac:dyDescent="0.25">
      <c r="B165" s="395"/>
    </row>
    <row r="166" spans="2:2" x14ac:dyDescent="0.25">
      <c r="B166" s="395"/>
    </row>
    <row r="167" spans="2:2" x14ac:dyDescent="0.25">
      <c r="B167" s="395"/>
    </row>
    <row r="168" spans="2:2" x14ac:dyDescent="0.25">
      <c r="B168" s="395"/>
    </row>
    <row r="169" spans="2:2" x14ac:dyDescent="0.25">
      <c r="B169" s="395"/>
    </row>
    <row r="170" spans="2:2" x14ac:dyDescent="0.25">
      <c r="B170" s="395"/>
    </row>
    <row r="171" spans="2:2" x14ac:dyDescent="0.25">
      <c r="B171" s="395"/>
    </row>
    <row r="172" spans="2:2" x14ac:dyDescent="0.25">
      <c r="B172" s="395"/>
    </row>
    <row r="173" spans="2:2" x14ac:dyDescent="0.25">
      <c r="B173" s="395"/>
    </row>
    <row r="174" spans="2:2" x14ac:dyDescent="0.25">
      <c r="B174" s="395"/>
    </row>
    <row r="175" spans="2:2" x14ac:dyDescent="0.25">
      <c r="B175" s="395"/>
    </row>
    <row r="176" spans="2:2" x14ac:dyDescent="0.25">
      <c r="B176" s="395"/>
    </row>
    <row r="177" spans="2:2" x14ac:dyDescent="0.25">
      <c r="B177" s="395"/>
    </row>
    <row r="178" spans="2:2" x14ac:dyDescent="0.25">
      <c r="B178" s="395"/>
    </row>
    <row r="179" spans="2:2" x14ac:dyDescent="0.25">
      <c r="B179" s="395"/>
    </row>
    <row r="180" spans="2:2" x14ac:dyDescent="0.25">
      <c r="B180" s="395"/>
    </row>
    <row r="181" spans="2:2" x14ac:dyDescent="0.25">
      <c r="B181" s="395"/>
    </row>
    <row r="182" spans="2:2" x14ac:dyDescent="0.25">
      <c r="B182" s="395"/>
    </row>
    <row r="183" spans="2:2" x14ac:dyDescent="0.25">
      <c r="B183" s="395"/>
    </row>
    <row r="184" spans="2:2" x14ac:dyDescent="0.25">
      <c r="B184" s="395"/>
    </row>
    <row r="185" spans="2:2" x14ac:dyDescent="0.25">
      <c r="B185" s="395"/>
    </row>
    <row r="186" spans="2:2" x14ac:dyDescent="0.25">
      <c r="B186" s="395"/>
    </row>
    <row r="187" spans="2:2" x14ac:dyDescent="0.25">
      <c r="B187" s="395"/>
    </row>
    <row r="188" spans="2:2" x14ac:dyDescent="0.25">
      <c r="B188" s="395"/>
    </row>
    <row r="189" spans="2:2" x14ac:dyDescent="0.25">
      <c r="B189" s="395"/>
    </row>
    <row r="190" spans="2:2" x14ac:dyDescent="0.25">
      <c r="B190" s="395"/>
    </row>
    <row r="191" spans="2:2" x14ac:dyDescent="0.25">
      <c r="B191" s="395"/>
    </row>
    <row r="192" spans="2:2" x14ac:dyDescent="0.25">
      <c r="B192" s="395"/>
    </row>
    <row r="193" spans="2:2" x14ac:dyDescent="0.25">
      <c r="B193" s="395"/>
    </row>
    <row r="194" spans="2:2" x14ac:dyDescent="0.25">
      <c r="B194" s="395"/>
    </row>
    <row r="195" spans="2:2" x14ac:dyDescent="0.25">
      <c r="B195" s="395"/>
    </row>
    <row r="196" spans="2:2" ht="14.25" x14ac:dyDescent="0.2"/>
    <row r="197" spans="2:2" ht="14.25" x14ac:dyDescent="0.2"/>
    <row r="198" spans="2:2" ht="14.25" x14ac:dyDescent="0.2"/>
    <row r="199" spans="2:2" ht="14.25" x14ac:dyDescent="0.2"/>
    <row r="200" spans="2:2" ht="14.25" x14ac:dyDescent="0.2"/>
    <row r="201" spans="2:2" ht="14.25" x14ac:dyDescent="0.2"/>
    <row r="202" spans="2:2" ht="14.25" x14ac:dyDescent="0.2"/>
    <row r="203" spans="2:2" ht="14.25" x14ac:dyDescent="0.2"/>
    <row r="204" spans="2:2" ht="14.25" x14ac:dyDescent="0.2"/>
    <row r="205" spans="2:2" ht="14.25" x14ac:dyDescent="0.2"/>
    <row r="206" spans="2:2" ht="14.25" x14ac:dyDescent="0.2"/>
    <row r="207" spans="2:2" ht="14.25" x14ac:dyDescent="0.2"/>
    <row r="208" spans="2:2"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6.625" customWidth="1"/>
    <col min="2" max="2" width="19.375" customWidth="1"/>
    <col min="3" max="3" width="44.875" customWidth="1"/>
    <col min="4" max="4" width="9.5" customWidth="1"/>
    <col min="5" max="5" width="36.625" customWidth="1"/>
    <col min="6" max="9" width="9.5" customWidth="1"/>
    <col min="10" max="10" width="17.875" customWidth="1"/>
    <col min="11" max="11" width="21" customWidth="1"/>
    <col min="12" max="12" width="34" customWidth="1"/>
    <col min="13" max="26" width="9.5" customWidth="1"/>
  </cols>
  <sheetData>
    <row r="1" spans="1:26" ht="12" customHeight="1" x14ac:dyDescent="0.2">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2" spans="1:26" ht="53.25" customHeight="1" x14ac:dyDescent="0.2">
      <c r="A2" s="212" t="s">
        <v>379</v>
      </c>
      <c r="B2" s="213" t="s">
        <v>380</v>
      </c>
      <c r="C2" s="213" t="s">
        <v>77</v>
      </c>
      <c r="D2" s="213" t="s">
        <v>78</v>
      </c>
      <c r="E2" s="213" t="s">
        <v>79</v>
      </c>
      <c r="F2" s="213" t="s">
        <v>381</v>
      </c>
      <c r="G2" s="213" t="s">
        <v>382</v>
      </c>
      <c r="H2" s="213" t="s">
        <v>383</v>
      </c>
      <c r="I2" s="213" t="s">
        <v>384</v>
      </c>
      <c r="J2" s="213" t="s">
        <v>385</v>
      </c>
      <c r="K2" s="214" t="s">
        <v>73</v>
      </c>
      <c r="L2" s="214" t="s">
        <v>386</v>
      </c>
      <c r="M2" s="214" t="s">
        <v>387</v>
      </c>
      <c r="N2" s="212"/>
      <c r="O2" s="212"/>
      <c r="P2" s="212"/>
      <c r="Q2" s="212"/>
      <c r="R2" s="212"/>
      <c r="S2" s="212"/>
      <c r="T2" s="212"/>
      <c r="U2" s="212"/>
      <c r="V2" s="212"/>
      <c r="W2" s="212"/>
      <c r="X2" s="212"/>
      <c r="Y2" s="212"/>
      <c r="Z2" s="212"/>
    </row>
    <row r="3" spans="1:26" ht="126.75" customHeight="1" x14ac:dyDescent="0.2">
      <c r="A3" s="215" t="s">
        <v>388</v>
      </c>
      <c r="B3" s="216" t="s">
        <v>389</v>
      </c>
      <c r="C3" s="217" t="s">
        <v>390</v>
      </c>
      <c r="D3" s="218" t="s">
        <v>129</v>
      </c>
      <c r="E3" s="219" t="s">
        <v>391</v>
      </c>
      <c r="F3" s="220">
        <v>0.67810000000000004</v>
      </c>
      <c r="G3" s="220">
        <v>0.72919999999999996</v>
      </c>
      <c r="H3" s="220"/>
      <c r="I3" s="220">
        <v>0.8972</v>
      </c>
      <c r="J3" s="221"/>
      <c r="K3" s="222" t="s">
        <v>392</v>
      </c>
      <c r="L3" s="223" t="s">
        <v>393</v>
      </c>
      <c r="M3" s="223" t="s">
        <v>394</v>
      </c>
      <c r="N3" s="212"/>
      <c r="O3" s="212"/>
      <c r="P3" s="212"/>
      <c r="Q3" s="212"/>
      <c r="R3" s="212"/>
      <c r="S3" s="212"/>
      <c r="T3" s="212"/>
      <c r="U3" s="212"/>
      <c r="V3" s="212"/>
      <c r="W3" s="212"/>
      <c r="X3" s="212"/>
      <c r="Y3" s="212"/>
      <c r="Z3" s="212"/>
    </row>
    <row r="4" spans="1:26" ht="12" customHeight="1" x14ac:dyDescent="0.2">
      <c r="A4" s="215" t="s">
        <v>395</v>
      </c>
      <c r="B4" s="224" t="s">
        <v>396</v>
      </c>
      <c r="C4" s="225" t="s">
        <v>397</v>
      </c>
      <c r="D4" s="224" t="s">
        <v>398</v>
      </c>
      <c r="E4" s="224" t="s">
        <v>399</v>
      </c>
      <c r="F4" s="225">
        <v>19</v>
      </c>
      <c r="G4" s="225">
        <v>23</v>
      </c>
      <c r="H4" s="225"/>
      <c r="I4" s="225">
        <v>17</v>
      </c>
      <c r="J4" s="225"/>
      <c r="K4" s="224" t="s">
        <v>400</v>
      </c>
      <c r="L4" s="224" t="s">
        <v>401</v>
      </c>
      <c r="M4" s="806" t="s">
        <v>402</v>
      </c>
      <c r="N4" s="212"/>
      <c r="O4" s="212"/>
      <c r="P4" s="212"/>
      <c r="Q4" s="212"/>
      <c r="R4" s="212"/>
      <c r="S4" s="212"/>
      <c r="T4" s="212"/>
      <c r="U4" s="212"/>
      <c r="V4" s="212"/>
      <c r="W4" s="212"/>
      <c r="X4" s="212"/>
      <c r="Y4" s="212"/>
      <c r="Z4" s="212"/>
    </row>
    <row r="5" spans="1:26" ht="12" customHeight="1" x14ac:dyDescent="0.2">
      <c r="A5" s="215" t="s">
        <v>395</v>
      </c>
      <c r="B5" s="224" t="s">
        <v>403</v>
      </c>
      <c r="C5" s="226" t="s">
        <v>404</v>
      </c>
      <c r="D5" s="224" t="s">
        <v>398</v>
      </c>
      <c r="E5" s="224" t="s">
        <v>405</v>
      </c>
      <c r="F5" s="225">
        <v>3</v>
      </c>
      <c r="G5" s="225">
        <v>7</v>
      </c>
      <c r="H5" s="225"/>
      <c r="I5" s="225">
        <v>5</v>
      </c>
      <c r="J5" s="225"/>
      <c r="K5" s="224" t="s">
        <v>406</v>
      </c>
      <c r="L5" s="224" t="s">
        <v>407</v>
      </c>
      <c r="M5" s="680"/>
      <c r="N5" s="212"/>
      <c r="O5" s="212"/>
      <c r="P5" s="212"/>
      <c r="Q5" s="212"/>
      <c r="R5" s="212"/>
      <c r="S5" s="212"/>
      <c r="T5" s="212"/>
      <c r="U5" s="212"/>
      <c r="V5" s="212"/>
      <c r="W5" s="212"/>
      <c r="X5" s="212"/>
      <c r="Y5" s="212"/>
      <c r="Z5" s="212"/>
    </row>
    <row r="6" spans="1:26" ht="12" customHeight="1" x14ac:dyDescent="0.2">
      <c r="A6" s="215" t="s">
        <v>395</v>
      </c>
      <c r="B6" s="224" t="s">
        <v>408</v>
      </c>
      <c r="C6" s="224" t="s">
        <v>409</v>
      </c>
      <c r="D6" s="224" t="s">
        <v>410</v>
      </c>
      <c r="E6" s="224" t="s">
        <v>411</v>
      </c>
      <c r="F6" s="227">
        <v>0.2848</v>
      </c>
      <c r="G6" s="227">
        <v>0.29799999999999999</v>
      </c>
      <c r="H6" s="227"/>
      <c r="I6" s="227">
        <v>0.2334</v>
      </c>
      <c r="J6" s="227"/>
      <c r="K6" s="224" t="s">
        <v>412</v>
      </c>
      <c r="L6" s="224" t="s">
        <v>413</v>
      </c>
      <c r="M6" s="228" t="s">
        <v>402</v>
      </c>
      <c r="N6" s="212"/>
      <c r="O6" s="212"/>
      <c r="P6" s="212"/>
      <c r="Q6" s="212"/>
      <c r="R6" s="212"/>
      <c r="S6" s="212"/>
      <c r="T6" s="212"/>
      <c r="U6" s="212"/>
      <c r="V6" s="212"/>
      <c r="W6" s="212"/>
      <c r="X6" s="212"/>
      <c r="Y6" s="212"/>
      <c r="Z6" s="212"/>
    </row>
    <row r="7" spans="1:26" ht="12" customHeight="1" x14ac:dyDescent="0.2">
      <c r="A7" s="215" t="s">
        <v>395</v>
      </c>
      <c r="B7" s="224" t="s">
        <v>414</v>
      </c>
      <c r="C7" s="224" t="s">
        <v>415</v>
      </c>
      <c r="D7" s="224" t="s">
        <v>410</v>
      </c>
      <c r="E7" s="224" t="s">
        <v>416</v>
      </c>
      <c r="F7" s="227">
        <v>0.39600000000000002</v>
      </c>
      <c r="G7" s="227">
        <v>0.36149999999999999</v>
      </c>
      <c r="H7" s="227"/>
      <c r="I7" s="227">
        <v>0.36149999999999999</v>
      </c>
      <c r="J7" s="227"/>
      <c r="K7" s="224" t="s">
        <v>417</v>
      </c>
      <c r="L7" s="224" t="s">
        <v>418</v>
      </c>
      <c r="M7" s="228" t="s">
        <v>402</v>
      </c>
      <c r="N7" s="212"/>
      <c r="O7" s="212"/>
      <c r="P7" s="212"/>
      <c r="Q7" s="212"/>
      <c r="R7" s="212"/>
      <c r="S7" s="212"/>
      <c r="T7" s="212"/>
      <c r="U7" s="212"/>
      <c r="V7" s="212"/>
      <c r="W7" s="212"/>
      <c r="X7" s="212"/>
      <c r="Y7" s="212"/>
      <c r="Z7" s="212"/>
    </row>
    <row r="8" spans="1:26" ht="12" customHeight="1" x14ac:dyDescent="0.2">
      <c r="A8" s="215" t="s">
        <v>395</v>
      </c>
      <c r="B8" s="224" t="s">
        <v>419</v>
      </c>
      <c r="C8" s="224" t="s">
        <v>420</v>
      </c>
      <c r="D8" s="224" t="s">
        <v>410</v>
      </c>
      <c r="E8" s="224" t="s">
        <v>421</v>
      </c>
      <c r="F8" s="227">
        <v>0.20080000000000001</v>
      </c>
      <c r="G8" s="227">
        <v>0.193</v>
      </c>
      <c r="H8" s="227"/>
      <c r="I8" s="227">
        <v>0.2</v>
      </c>
      <c r="J8" s="227"/>
      <c r="K8" s="224" t="s">
        <v>422</v>
      </c>
      <c r="L8" s="224" t="s">
        <v>418</v>
      </c>
      <c r="M8" s="228" t="s">
        <v>402</v>
      </c>
      <c r="N8" s="212"/>
      <c r="O8" s="212"/>
      <c r="P8" s="212"/>
      <c r="Q8" s="212"/>
      <c r="R8" s="212"/>
      <c r="S8" s="212"/>
      <c r="T8" s="212"/>
      <c r="U8" s="212"/>
      <c r="V8" s="212"/>
      <c r="W8" s="212"/>
      <c r="X8" s="212"/>
      <c r="Y8" s="212"/>
      <c r="Z8" s="212"/>
    </row>
    <row r="9" spans="1:26" ht="12" customHeight="1" x14ac:dyDescent="0.2">
      <c r="A9" s="215" t="s">
        <v>395</v>
      </c>
      <c r="B9" s="224" t="s">
        <v>423</v>
      </c>
      <c r="C9" s="224" t="s">
        <v>424</v>
      </c>
      <c r="D9" s="224" t="s">
        <v>410</v>
      </c>
      <c r="E9" s="224" t="s">
        <v>425</v>
      </c>
      <c r="F9" s="227">
        <v>0.26300000000000001</v>
      </c>
      <c r="G9" s="227">
        <v>0.3</v>
      </c>
      <c r="H9" s="227"/>
      <c r="I9" s="227">
        <v>0.5</v>
      </c>
      <c r="J9" s="227"/>
      <c r="K9" s="224" t="s">
        <v>426</v>
      </c>
      <c r="L9" s="224" t="s">
        <v>427</v>
      </c>
      <c r="M9" s="228" t="s">
        <v>402</v>
      </c>
      <c r="N9" s="212"/>
      <c r="O9" s="212"/>
      <c r="P9" s="212"/>
      <c r="Q9" s="212"/>
      <c r="R9" s="212"/>
      <c r="S9" s="212"/>
      <c r="T9" s="212"/>
      <c r="U9" s="212"/>
      <c r="V9" s="212"/>
      <c r="W9" s="212"/>
      <c r="X9" s="212"/>
      <c r="Y9" s="212"/>
      <c r="Z9" s="212"/>
    </row>
    <row r="10" spans="1:26" ht="12" customHeight="1" x14ac:dyDescent="0.2">
      <c r="A10" s="215" t="s">
        <v>428</v>
      </c>
      <c r="B10" s="225" t="s">
        <v>429</v>
      </c>
      <c r="C10" s="226" t="s">
        <v>430</v>
      </c>
      <c r="D10" s="224" t="s">
        <v>129</v>
      </c>
      <c r="E10" s="225" t="s">
        <v>431</v>
      </c>
      <c r="F10" s="229">
        <v>0.89249999999999996</v>
      </c>
      <c r="G10" s="230">
        <v>0.9</v>
      </c>
      <c r="H10" s="231"/>
      <c r="I10" s="231">
        <v>0.83</v>
      </c>
      <c r="J10" s="231"/>
      <c r="K10" s="231" t="s">
        <v>432</v>
      </c>
      <c r="L10" s="225" t="s">
        <v>433</v>
      </c>
      <c r="M10" s="225" t="s">
        <v>434</v>
      </c>
      <c r="N10" s="212"/>
      <c r="O10" s="212"/>
      <c r="P10" s="212"/>
      <c r="Q10" s="212"/>
      <c r="R10" s="212"/>
      <c r="S10" s="212"/>
      <c r="T10" s="212"/>
      <c r="U10" s="212"/>
      <c r="V10" s="212"/>
      <c r="W10" s="212"/>
      <c r="X10" s="212"/>
      <c r="Y10" s="212"/>
      <c r="Z10" s="212"/>
    </row>
    <row r="11" spans="1:26" ht="12" customHeight="1" x14ac:dyDescent="0.2">
      <c r="A11" s="215" t="s">
        <v>428</v>
      </c>
      <c r="B11" s="225" t="s">
        <v>435</v>
      </c>
      <c r="C11" s="226" t="s">
        <v>436</v>
      </c>
      <c r="D11" s="224" t="s">
        <v>129</v>
      </c>
      <c r="E11" s="225" t="s">
        <v>437</v>
      </c>
      <c r="F11" s="229">
        <v>0.74619999999999997</v>
      </c>
      <c r="G11" s="231">
        <v>0.75</v>
      </c>
      <c r="H11" s="231"/>
      <c r="I11" s="231">
        <v>0.93</v>
      </c>
      <c r="J11" s="232"/>
      <c r="K11" s="233" t="s">
        <v>438</v>
      </c>
      <c r="L11" s="225" t="s">
        <v>433</v>
      </c>
      <c r="M11" s="225" t="s">
        <v>434</v>
      </c>
      <c r="N11" s="212"/>
      <c r="O11" s="212"/>
      <c r="P11" s="212"/>
      <c r="Q11" s="212"/>
      <c r="R11" s="212"/>
      <c r="S11" s="212"/>
      <c r="T11" s="212"/>
      <c r="U11" s="212"/>
      <c r="V11" s="212"/>
      <c r="W11" s="212"/>
      <c r="X11" s="212"/>
      <c r="Y11" s="212"/>
      <c r="Z11" s="212"/>
    </row>
    <row r="12" spans="1:26" ht="12" customHeight="1" x14ac:dyDescent="0.2">
      <c r="A12" s="215" t="s">
        <v>439</v>
      </c>
      <c r="B12" s="225" t="s">
        <v>440</v>
      </c>
      <c r="C12" s="225" t="s">
        <v>441</v>
      </c>
      <c r="D12" s="234" t="s">
        <v>442</v>
      </c>
      <c r="E12" s="225" t="s">
        <v>443</v>
      </c>
      <c r="F12" s="235">
        <v>165</v>
      </c>
      <c r="G12" s="235">
        <v>160</v>
      </c>
      <c r="H12" s="235"/>
      <c r="I12" s="235">
        <v>130</v>
      </c>
      <c r="J12" s="235"/>
      <c r="K12" s="231" t="s">
        <v>444</v>
      </c>
      <c r="L12" s="225" t="s">
        <v>445</v>
      </c>
      <c r="M12" s="225" t="s">
        <v>446</v>
      </c>
      <c r="N12" s="212"/>
      <c r="O12" s="212"/>
      <c r="P12" s="212"/>
      <c r="Q12" s="212"/>
      <c r="R12" s="212"/>
      <c r="S12" s="212"/>
      <c r="T12" s="212"/>
      <c r="U12" s="212"/>
      <c r="V12" s="212"/>
      <c r="W12" s="212"/>
      <c r="X12" s="212"/>
      <c r="Y12" s="212"/>
      <c r="Z12" s="212"/>
    </row>
    <row r="13" spans="1:26" ht="12" customHeight="1" x14ac:dyDescent="0.2">
      <c r="A13" s="215" t="s">
        <v>439</v>
      </c>
      <c r="B13" s="224" t="s">
        <v>447</v>
      </c>
      <c r="C13" s="225" t="s">
        <v>448</v>
      </c>
      <c r="D13" s="234" t="s">
        <v>129</v>
      </c>
      <c r="E13" s="225" t="s">
        <v>449</v>
      </c>
      <c r="F13" s="229">
        <v>0.27750000000000002</v>
      </c>
      <c r="G13" s="229">
        <v>0.2</v>
      </c>
      <c r="H13" s="231"/>
      <c r="I13" s="231">
        <v>0.5</v>
      </c>
      <c r="J13" s="236"/>
      <c r="K13" s="237" t="s">
        <v>450</v>
      </c>
      <c r="L13" s="238" t="s">
        <v>445</v>
      </c>
      <c r="M13" s="238" t="s">
        <v>446</v>
      </c>
      <c r="N13" s="212"/>
      <c r="O13" s="212"/>
      <c r="P13" s="212"/>
      <c r="Q13" s="212"/>
      <c r="R13" s="212"/>
      <c r="S13" s="212"/>
      <c r="T13" s="212"/>
      <c r="U13" s="212"/>
      <c r="V13" s="212"/>
      <c r="W13" s="212"/>
      <c r="X13" s="212"/>
      <c r="Y13" s="212"/>
      <c r="Z13" s="212"/>
    </row>
    <row r="14" spans="1:26" ht="12" customHeight="1" x14ac:dyDescent="0.2">
      <c r="A14" s="215" t="s">
        <v>439</v>
      </c>
      <c r="B14" s="225" t="s">
        <v>451</v>
      </c>
      <c r="C14" s="238" t="s">
        <v>452</v>
      </c>
      <c r="D14" s="238" t="s">
        <v>453</v>
      </c>
      <c r="E14" s="238" t="s">
        <v>454</v>
      </c>
      <c r="F14" s="238">
        <v>2</v>
      </c>
      <c r="G14" s="238">
        <v>4</v>
      </c>
      <c r="H14" s="238"/>
      <c r="I14" s="238">
        <v>4</v>
      </c>
      <c r="J14" s="239"/>
      <c r="K14" s="226" t="s">
        <v>455</v>
      </c>
      <c r="L14" s="225" t="s">
        <v>456</v>
      </c>
      <c r="M14" s="225" t="s">
        <v>446</v>
      </c>
      <c r="N14" s="212"/>
      <c r="O14" s="212"/>
      <c r="P14" s="212"/>
      <c r="Q14" s="212"/>
      <c r="R14" s="212"/>
      <c r="S14" s="212"/>
      <c r="T14" s="212"/>
      <c r="U14" s="212"/>
      <c r="V14" s="212"/>
      <c r="W14" s="212"/>
      <c r="X14" s="212"/>
      <c r="Y14" s="212"/>
      <c r="Z14" s="212"/>
    </row>
    <row r="15" spans="1:26" ht="12" customHeight="1" x14ac:dyDescent="0.2">
      <c r="A15" s="215" t="s">
        <v>439</v>
      </c>
      <c r="B15" s="225" t="s">
        <v>457</v>
      </c>
      <c r="C15" s="226" t="s">
        <v>458</v>
      </c>
      <c r="D15" s="224" t="s">
        <v>129</v>
      </c>
      <c r="E15" s="225" t="s">
        <v>459</v>
      </c>
      <c r="F15" s="229">
        <v>0.23899999999999999</v>
      </c>
      <c r="G15" s="231">
        <v>0.3</v>
      </c>
      <c r="H15" s="231"/>
      <c r="I15" s="231">
        <v>0.3</v>
      </c>
      <c r="J15" s="231"/>
      <c r="K15" s="231" t="s">
        <v>460</v>
      </c>
      <c r="L15" s="238"/>
      <c r="M15" s="225" t="s">
        <v>446</v>
      </c>
      <c r="N15" s="212"/>
      <c r="O15" s="212"/>
      <c r="P15" s="212"/>
      <c r="Q15" s="212"/>
      <c r="R15" s="212"/>
      <c r="S15" s="212"/>
      <c r="T15" s="212"/>
      <c r="U15" s="212"/>
      <c r="V15" s="212"/>
      <c r="W15" s="212"/>
      <c r="X15" s="212"/>
      <c r="Y15" s="212"/>
      <c r="Z15" s="212"/>
    </row>
    <row r="16" spans="1:26" ht="12" customHeight="1" x14ac:dyDescent="0.2">
      <c r="A16" s="215" t="s">
        <v>461</v>
      </c>
      <c r="B16" s="224" t="s">
        <v>462</v>
      </c>
      <c r="C16" s="240" t="s">
        <v>463</v>
      </c>
      <c r="D16" s="224" t="s">
        <v>129</v>
      </c>
      <c r="E16" s="224" t="s">
        <v>464</v>
      </c>
      <c r="F16" s="241">
        <v>0.96</v>
      </c>
      <c r="G16" s="241">
        <v>0.9</v>
      </c>
      <c r="H16" s="241"/>
      <c r="I16" s="241">
        <v>1</v>
      </c>
      <c r="J16" s="241"/>
      <c r="K16" s="241" t="s">
        <v>465</v>
      </c>
      <c r="L16" s="224" t="s">
        <v>466</v>
      </c>
      <c r="M16" s="224" t="s">
        <v>467</v>
      </c>
      <c r="N16" s="212"/>
      <c r="O16" s="212"/>
      <c r="P16" s="212"/>
      <c r="Q16" s="212"/>
      <c r="R16" s="212"/>
      <c r="S16" s="212"/>
      <c r="T16" s="212"/>
      <c r="U16" s="212"/>
      <c r="V16" s="212"/>
      <c r="W16" s="212"/>
      <c r="X16" s="212"/>
      <c r="Y16" s="212"/>
      <c r="Z16" s="212"/>
    </row>
    <row r="17" spans="1:26" ht="12" customHeight="1" x14ac:dyDescent="0.2">
      <c r="A17" s="215" t="s">
        <v>468</v>
      </c>
      <c r="B17" s="225" t="s">
        <v>469</v>
      </c>
      <c r="C17" s="226" t="s">
        <v>470</v>
      </c>
      <c r="D17" s="224" t="s">
        <v>129</v>
      </c>
      <c r="E17" s="225" t="s">
        <v>471</v>
      </c>
      <c r="F17" s="229">
        <v>1</v>
      </c>
      <c r="G17" s="229">
        <v>1</v>
      </c>
      <c r="H17" s="231"/>
      <c r="I17" s="231">
        <v>1</v>
      </c>
      <c r="J17" s="231"/>
      <c r="K17" s="231" t="s">
        <v>472</v>
      </c>
      <c r="L17" s="225" t="s">
        <v>473</v>
      </c>
      <c r="M17" s="225" t="s">
        <v>474</v>
      </c>
      <c r="N17" s="212"/>
      <c r="O17" s="212"/>
      <c r="P17" s="212"/>
      <c r="Q17" s="212"/>
      <c r="R17" s="212"/>
      <c r="S17" s="212"/>
      <c r="T17" s="212"/>
      <c r="U17" s="212"/>
      <c r="V17" s="212"/>
      <c r="W17" s="212"/>
      <c r="X17" s="212"/>
      <c r="Y17" s="212"/>
      <c r="Z17" s="212"/>
    </row>
    <row r="18" spans="1:26" ht="12" customHeight="1" x14ac:dyDescent="0.2">
      <c r="A18" s="215" t="s">
        <v>475</v>
      </c>
      <c r="B18" s="224" t="s">
        <v>476</v>
      </c>
      <c r="C18" s="224" t="s">
        <v>477</v>
      </c>
      <c r="D18" s="242" t="s">
        <v>442</v>
      </c>
      <c r="E18" s="224" t="s">
        <v>478</v>
      </c>
      <c r="F18" s="224">
        <v>19</v>
      </c>
      <c r="G18" s="224">
        <v>24</v>
      </c>
      <c r="H18" s="242"/>
      <c r="I18" s="242">
        <v>24</v>
      </c>
      <c r="J18" s="242"/>
      <c r="K18" s="224" t="s">
        <v>479</v>
      </c>
      <c r="L18" s="807" t="s">
        <v>480</v>
      </c>
      <c r="M18" s="224" t="s">
        <v>481</v>
      </c>
      <c r="N18" s="212"/>
      <c r="O18" s="212"/>
      <c r="P18" s="212"/>
      <c r="Q18" s="212"/>
      <c r="R18" s="212"/>
      <c r="S18" s="212"/>
      <c r="T18" s="212"/>
      <c r="U18" s="212"/>
      <c r="V18" s="212"/>
      <c r="W18" s="212"/>
      <c r="X18" s="212"/>
      <c r="Y18" s="212"/>
      <c r="Z18" s="212"/>
    </row>
    <row r="19" spans="1:26" ht="12" customHeight="1" x14ac:dyDescent="0.2">
      <c r="A19" s="215" t="s">
        <v>475</v>
      </c>
      <c r="B19" s="224" t="s">
        <v>482</v>
      </c>
      <c r="C19" s="224" t="s">
        <v>483</v>
      </c>
      <c r="D19" s="242" t="s">
        <v>129</v>
      </c>
      <c r="E19" s="224" t="s">
        <v>484</v>
      </c>
      <c r="F19" s="241">
        <v>1</v>
      </c>
      <c r="G19" s="241">
        <v>1</v>
      </c>
      <c r="H19" s="243"/>
      <c r="I19" s="243">
        <v>1</v>
      </c>
      <c r="J19" s="243"/>
      <c r="K19" s="224" t="s">
        <v>485</v>
      </c>
      <c r="L19" s="680"/>
      <c r="M19" s="224" t="s">
        <v>481</v>
      </c>
      <c r="N19" s="212"/>
      <c r="O19" s="212"/>
      <c r="P19" s="212"/>
      <c r="Q19" s="212"/>
      <c r="R19" s="212"/>
      <c r="S19" s="212"/>
      <c r="T19" s="212"/>
      <c r="U19" s="212"/>
      <c r="V19" s="212"/>
      <c r="W19" s="212"/>
      <c r="X19" s="212"/>
      <c r="Y19" s="212"/>
      <c r="Z19" s="212"/>
    </row>
    <row r="20" spans="1:26" ht="12" customHeight="1" x14ac:dyDescent="0.2">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row>
    <row r="21" spans="1:26" ht="12" customHeight="1" x14ac:dyDescent="0.2">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row>
    <row r="22" spans="1:26" ht="12" customHeight="1" x14ac:dyDescent="0.2">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row>
    <row r="23" spans="1:26" ht="12" customHeight="1" x14ac:dyDescent="0.2">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row>
    <row r="24" spans="1:26" ht="12" customHeight="1" x14ac:dyDescent="0.2">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row>
    <row r="25" spans="1:26" ht="12" customHeight="1" x14ac:dyDescent="0.2">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row>
    <row r="26" spans="1:26" ht="12" customHeight="1" x14ac:dyDescent="0.2">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row>
    <row r="27" spans="1:26" ht="12" customHeight="1" x14ac:dyDescent="0.2">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row>
    <row r="28" spans="1:26" ht="12" customHeight="1" x14ac:dyDescent="0.2">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spans="1:26" ht="12" customHeight="1" x14ac:dyDescent="0.2">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row>
    <row r="30" spans="1:26" ht="12" customHeight="1" x14ac:dyDescent="0.2">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row>
    <row r="31" spans="1:26" ht="12" customHeigh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row>
    <row r="32" spans="1:26" ht="12" customHeight="1" x14ac:dyDescent="0.2">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row>
    <row r="33" spans="1:26" ht="12" customHeight="1" x14ac:dyDescent="0.2">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row>
    <row r="34" spans="1:26" ht="12" customHeight="1" x14ac:dyDescent="0.2">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spans="1:26" ht="12" customHeight="1" x14ac:dyDescent="0.2">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row>
    <row r="36" spans="1:26" ht="12" customHeight="1" x14ac:dyDescent="0.2">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row>
    <row r="37" spans="1:26" ht="12" customHeight="1" x14ac:dyDescent="0.2">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row>
    <row r="38" spans="1:26" ht="12" customHeight="1" x14ac:dyDescent="0.2">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row>
    <row r="39" spans="1:26" ht="12" customHeight="1" x14ac:dyDescent="0.2">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row>
    <row r="40" spans="1:26" ht="12" customHeight="1" x14ac:dyDescent="0.2">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row>
    <row r="41" spans="1:26" ht="12" customHeight="1" x14ac:dyDescent="0.2">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spans="1:26" ht="12" customHeight="1" x14ac:dyDescent="0.2">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row>
    <row r="43" spans="1:26" ht="12" customHeight="1" x14ac:dyDescent="0.2">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row>
    <row r="44" spans="1:26" ht="12" customHeight="1" x14ac:dyDescent="0.2">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row>
    <row r="45" spans="1:26" ht="12" customHeight="1" x14ac:dyDescent="0.2">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row>
    <row r="46" spans="1:26" ht="12" customHeight="1" x14ac:dyDescent="0.2">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row>
    <row r="47" spans="1:26" ht="12" customHeight="1" x14ac:dyDescent="0.2">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row>
    <row r="48" spans="1:26" ht="12" customHeight="1" x14ac:dyDescent="0.2">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row>
    <row r="49" spans="1:26" ht="12" customHeight="1" x14ac:dyDescent="0.2">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row>
    <row r="50" spans="1:26" ht="12" customHeight="1" x14ac:dyDescent="0.2">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row>
    <row r="51" spans="1:26" ht="12" customHeight="1" x14ac:dyDescent="0.2">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row>
    <row r="52" spans="1:26" ht="12" customHeight="1" x14ac:dyDescent="0.2">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row>
    <row r="53" spans="1:26" ht="12" customHeight="1" x14ac:dyDescent="0.2">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row>
    <row r="54" spans="1:26" ht="12" customHeight="1" x14ac:dyDescent="0.2">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row>
    <row r="55" spans="1:26" ht="12" customHeight="1" x14ac:dyDescent="0.2">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row>
    <row r="56" spans="1:26" ht="12" customHeight="1" x14ac:dyDescent="0.2">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row>
    <row r="57" spans="1:26" ht="12" customHeight="1" x14ac:dyDescent="0.2">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row>
    <row r="58" spans="1:26" ht="12" customHeight="1" x14ac:dyDescent="0.2">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row>
    <row r="59" spans="1:26" ht="12" customHeight="1" x14ac:dyDescent="0.2">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row>
    <row r="60" spans="1:26" ht="12" customHeight="1" x14ac:dyDescent="0.2">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row>
    <row r="61" spans="1:26" ht="12" customHeight="1" x14ac:dyDescent="0.2">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row>
    <row r="62" spans="1:26" ht="12" customHeight="1" x14ac:dyDescent="0.2">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row>
    <row r="63" spans="1:26" ht="12" customHeight="1" x14ac:dyDescent="0.2">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row>
    <row r="64" spans="1:26" ht="12" customHeight="1" x14ac:dyDescent="0.2">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row>
    <row r="65" spans="1:26" ht="12" customHeight="1" x14ac:dyDescent="0.2">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row>
    <row r="66" spans="1:26" ht="12" customHeight="1" x14ac:dyDescent="0.2">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row>
    <row r="67" spans="1:26" ht="12" customHeight="1" x14ac:dyDescent="0.2">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row>
    <row r="68" spans="1:26" ht="12" customHeight="1" x14ac:dyDescent="0.2">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row>
    <row r="69" spans="1:26" ht="12" customHeight="1" x14ac:dyDescent="0.2">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row>
    <row r="70" spans="1:26" ht="12" customHeight="1" x14ac:dyDescent="0.2">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row r="71" spans="1:26" ht="12" customHeight="1" x14ac:dyDescent="0.2">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row>
    <row r="72" spans="1:26" ht="12" customHeight="1" x14ac:dyDescent="0.2">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row>
    <row r="73" spans="1:26" ht="12" customHeight="1" x14ac:dyDescent="0.2">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row>
    <row r="74" spans="1:26" ht="12" customHeight="1" x14ac:dyDescent="0.2">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row>
    <row r="75" spans="1:26" ht="12" customHeight="1" x14ac:dyDescent="0.2">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row>
    <row r="76" spans="1:26" ht="12" customHeight="1" x14ac:dyDescent="0.2">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row>
    <row r="77" spans="1:26" ht="12" customHeight="1" x14ac:dyDescent="0.2">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row>
    <row r="78" spans="1:26" ht="12" customHeight="1" x14ac:dyDescent="0.2">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row>
    <row r="79" spans="1:26" ht="12" customHeight="1" x14ac:dyDescent="0.2">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row>
    <row r="80" spans="1:26" ht="12" customHeight="1" x14ac:dyDescent="0.2">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row>
    <row r="81" spans="1:26" ht="12" customHeight="1" x14ac:dyDescent="0.2">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row>
    <row r="82" spans="1:26" ht="12" customHeight="1" x14ac:dyDescent="0.2">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row>
    <row r="83" spans="1:26" ht="12" customHeight="1" x14ac:dyDescent="0.2">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row>
    <row r="84" spans="1:26" ht="12" customHeight="1" x14ac:dyDescent="0.2">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row>
    <row r="85" spans="1:26" ht="12" customHeight="1" x14ac:dyDescent="0.2">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row>
    <row r="86" spans="1:26" ht="12" customHeight="1" x14ac:dyDescent="0.2">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row>
    <row r="87" spans="1:26" ht="12" customHeight="1" x14ac:dyDescent="0.2">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row>
    <row r="88" spans="1:26" ht="12" customHeight="1" x14ac:dyDescent="0.2">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spans="1:26" ht="12" customHeight="1" x14ac:dyDescent="0.2">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row>
    <row r="90" spans="1:26" ht="12" customHeight="1" x14ac:dyDescent="0.2">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row>
    <row r="91" spans="1:26" ht="12" customHeight="1" x14ac:dyDescent="0.2">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row>
    <row r="92" spans="1:26" ht="12" customHeight="1" x14ac:dyDescent="0.2">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row>
    <row r="93" spans="1:26" ht="12" customHeight="1" x14ac:dyDescent="0.2">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row>
    <row r="94" spans="1:26" ht="12" customHeight="1" x14ac:dyDescent="0.2">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row>
    <row r="95" spans="1:26" ht="12" customHeight="1" x14ac:dyDescent="0.2">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row>
    <row r="96" spans="1:26" ht="12" customHeight="1" x14ac:dyDescent="0.2">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row>
    <row r="97" spans="1:26" ht="12" customHeight="1" x14ac:dyDescent="0.2">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row>
    <row r="98" spans="1:26" ht="12" customHeight="1" x14ac:dyDescent="0.2">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row>
    <row r="99" spans="1:26" ht="12" customHeight="1" x14ac:dyDescent="0.2">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row>
    <row r="100" spans="1:26" ht="12" customHeight="1" x14ac:dyDescent="0.2">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row>
    <row r="101" spans="1:26" ht="12" customHeight="1" x14ac:dyDescent="0.2">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row>
    <row r="102" spans="1:26" ht="12" customHeight="1" x14ac:dyDescent="0.2">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row>
    <row r="103" spans="1:26" ht="12" customHeight="1" x14ac:dyDescent="0.2">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row>
    <row r="104" spans="1:26" ht="12" customHeight="1" x14ac:dyDescent="0.2">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row>
    <row r="105" spans="1:26" ht="12" customHeight="1" x14ac:dyDescent="0.2">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row>
    <row r="106" spans="1:26" ht="12" customHeight="1" x14ac:dyDescent="0.2">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row>
    <row r="107" spans="1:26" ht="12" customHeight="1" x14ac:dyDescent="0.2">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row>
    <row r="108" spans="1:26" ht="12" customHeight="1" x14ac:dyDescent="0.2">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row>
    <row r="109" spans="1:26" ht="12" customHeight="1" x14ac:dyDescent="0.2">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row>
    <row r="110" spans="1:26" ht="12" customHeight="1" x14ac:dyDescent="0.2">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row>
    <row r="111" spans="1:26" ht="12" customHeight="1" x14ac:dyDescent="0.2">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row>
    <row r="112" spans="1:26" ht="12" customHeight="1" x14ac:dyDescent="0.2">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row>
    <row r="113" spans="1:26" ht="12" customHeight="1" x14ac:dyDescent="0.2">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row>
    <row r="114" spans="1:26" ht="12" customHeight="1" x14ac:dyDescent="0.2">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row>
    <row r="115" spans="1:26" ht="12" customHeight="1" x14ac:dyDescent="0.2">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spans="1:26" ht="12" customHeight="1" x14ac:dyDescent="0.2">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row>
    <row r="117" spans="1:26" ht="12" customHeight="1" x14ac:dyDescent="0.2">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row>
    <row r="118" spans="1:26" ht="12" customHeight="1" x14ac:dyDescent="0.2">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row>
    <row r="119" spans="1:26" ht="12" customHeight="1" x14ac:dyDescent="0.2">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row>
    <row r="120" spans="1:26" ht="12" customHeight="1" x14ac:dyDescent="0.2">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row>
    <row r="121" spans="1:26" ht="12" customHeight="1" x14ac:dyDescent="0.2">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row>
    <row r="122" spans="1:26" ht="12" customHeight="1" x14ac:dyDescent="0.2">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row>
    <row r="123" spans="1:26" ht="12" customHeight="1" x14ac:dyDescent="0.2">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row>
    <row r="124" spans="1:26" ht="12" customHeight="1" x14ac:dyDescent="0.2">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row>
    <row r="125" spans="1:26" ht="12" customHeight="1" x14ac:dyDescent="0.2">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row>
    <row r="126" spans="1:26" ht="12" customHeight="1" x14ac:dyDescent="0.2">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row>
    <row r="127" spans="1:26" ht="12" customHeight="1" x14ac:dyDescent="0.2">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row>
    <row r="128" spans="1:26" ht="12" customHeight="1" x14ac:dyDescent="0.2">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spans="1:26" ht="12" customHeight="1" x14ac:dyDescent="0.2">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row>
    <row r="130" spans="1:26" ht="12" customHeight="1" x14ac:dyDescent="0.2">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row>
    <row r="131" spans="1:26" ht="12" customHeight="1" x14ac:dyDescent="0.2">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row>
    <row r="132" spans="1:26" ht="12" customHeight="1" x14ac:dyDescent="0.2">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row>
    <row r="133" spans="1:26" ht="12" customHeight="1" x14ac:dyDescent="0.2">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row>
    <row r="134" spans="1:26" ht="12" customHeight="1" x14ac:dyDescent="0.2">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row>
    <row r="135" spans="1:26" ht="12" customHeight="1" x14ac:dyDescent="0.2">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row>
    <row r="136" spans="1:26" ht="12" customHeight="1" x14ac:dyDescent="0.2">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row>
    <row r="137" spans="1:26" ht="12" customHeight="1" x14ac:dyDescent="0.2">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row>
    <row r="138" spans="1:26" ht="12" customHeight="1" x14ac:dyDescent="0.2">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row>
    <row r="139" spans="1:26" ht="12" customHeight="1" x14ac:dyDescent="0.2">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row>
    <row r="140" spans="1:26" ht="12" customHeight="1" x14ac:dyDescent="0.2">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row>
    <row r="141" spans="1:26" ht="12" customHeight="1" x14ac:dyDescent="0.2">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row>
    <row r="142" spans="1:26" ht="12" customHeight="1" x14ac:dyDescent="0.2">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row>
    <row r="143" spans="1:26" ht="12" customHeight="1" x14ac:dyDescent="0.2">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row>
    <row r="144" spans="1:26" ht="12" customHeight="1" x14ac:dyDescent="0.2">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row>
    <row r="145" spans="1:26" ht="12" customHeight="1" x14ac:dyDescent="0.2">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row>
    <row r="146" spans="1:26" ht="12" customHeight="1" x14ac:dyDescent="0.2">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row>
    <row r="147" spans="1:26" ht="12" customHeight="1" x14ac:dyDescent="0.2">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spans="1:26" ht="12" customHeight="1" x14ac:dyDescent="0.2">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row>
    <row r="149" spans="1:26" ht="12" customHeight="1" x14ac:dyDescent="0.2">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row>
    <row r="150" spans="1:26" ht="12" customHeight="1" x14ac:dyDescent="0.2">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row>
    <row r="151" spans="1:26" ht="12" customHeight="1" x14ac:dyDescent="0.2">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row>
    <row r="152" spans="1:26" ht="12" customHeight="1" x14ac:dyDescent="0.2">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spans="1:26" ht="12" customHeight="1" x14ac:dyDescent="0.2">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row>
    <row r="154" spans="1:26" ht="12" customHeight="1" x14ac:dyDescent="0.2">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row>
    <row r="155" spans="1:26" ht="12" customHeight="1" x14ac:dyDescent="0.2">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row>
    <row r="156" spans="1:26" ht="12" customHeight="1" x14ac:dyDescent="0.2">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row>
    <row r="157" spans="1:26" ht="12" customHeight="1" x14ac:dyDescent="0.2">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row>
    <row r="158" spans="1:26" ht="12" customHeight="1" x14ac:dyDescent="0.2">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row>
    <row r="159" spans="1:26" ht="12" customHeight="1" x14ac:dyDescent="0.2">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row>
    <row r="160" spans="1:26" ht="12" customHeight="1" x14ac:dyDescent="0.2">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row>
    <row r="161" spans="1:26" ht="12" customHeight="1" x14ac:dyDescent="0.2">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row>
    <row r="162" spans="1:26" ht="12" customHeight="1" x14ac:dyDescent="0.2">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row>
    <row r="163" spans="1:26" ht="12" customHeight="1" x14ac:dyDescent="0.2">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row>
    <row r="164" spans="1:26" ht="12" customHeight="1" x14ac:dyDescent="0.2">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row>
    <row r="165" spans="1:26" ht="12" customHeight="1" x14ac:dyDescent="0.2">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row>
    <row r="166" spans="1:26" ht="12" customHeight="1" x14ac:dyDescent="0.2">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row>
    <row r="167" spans="1:26" ht="12" customHeight="1" x14ac:dyDescent="0.2">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row>
    <row r="168" spans="1:26" ht="12" customHeight="1" x14ac:dyDescent="0.2">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row>
    <row r="169" spans="1:26" ht="12" customHeight="1" x14ac:dyDescent="0.2">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row>
    <row r="170" spans="1:26" ht="12" customHeight="1" x14ac:dyDescent="0.2">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row>
    <row r="171" spans="1:26" ht="12" customHeight="1" x14ac:dyDescent="0.2">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row>
    <row r="172" spans="1:26" ht="12" customHeight="1" x14ac:dyDescent="0.2">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row>
    <row r="173" spans="1:26" ht="12" customHeight="1" x14ac:dyDescent="0.2">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row>
    <row r="174" spans="1:26" ht="12" customHeight="1" x14ac:dyDescent="0.2">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row>
    <row r="175" spans="1:26" ht="12" customHeight="1" x14ac:dyDescent="0.2">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row>
    <row r="176" spans="1:26" ht="12" customHeight="1" x14ac:dyDescent="0.2">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row>
    <row r="177" spans="1:26" ht="12" customHeight="1" x14ac:dyDescent="0.2">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row>
    <row r="178" spans="1:26" ht="12" customHeight="1" x14ac:dyDescent="0.2">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row>
    <row r="179" spans="1:26" ht="12" customHeight="1" x14ac:dyDescent="0.2">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row>
    <row r="180" spans="1:26" ht="12" customHeight="1" x14ac:dyDescent="0.2">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row>
    <row r="181" spans="1:26" ht="12" customHeight="1" x14ac:dyDescent="0.2">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row>
    <row r="182" spans="1:26" ht="12" customHeight="1" x14ac:dyDescent="0.2">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row>
    <row r="183" spans="1:26" ht="12" customHeight="1" x14ac:dyDescent="0.2">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row>
    <row r="184" spans="1:26" ht="12" customHeight="1" x14ac:dyDescent="0.2">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row>
    <row r="185" spans="1:26" ht="12" customHeight="1" x14ac:dyDescent="0.2">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row>
    <row r="186" spans="1:26" ht="12" customHeight="1" x14ac:dyDescent="0.2">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row>
    <row r="187" spans="1:26" ht="12" customHeight="1" x14ac:dyDescent="0.2">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row>
    <row r="188" spans="1:26" ht="12" customHeight="1" x14ac:dyDescent="0.2">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row>
    <row r="189" spans="1:26" ht="12" customHeight="1" x14ac:dyDescent="0.2">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row>
    <row r="190" spans="1:26" ht="12" customHeight="1" x14ac:dyDescent="0.2">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row>
    <row r="191" spans="1:26" ht="12" customHeight="1" x14ac:dyDescent="0.2">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row>
    <row r="192" spans="1:26" ht="12" customHeight="1" x14ac:dyDescent="0.2">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row>
    <row r="193" spans="1:26" ht="12" customHeight="1" x14ac:dyDescent="0.2">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row>
    <row r="194" spans="1:26" ht="12" customHeight="1" x14ac:dyDescent="0.2">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spans="1:26" ht="12" customHeight="1" x14ac:dyDescent="0.2">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row>
    <row r="196" spans="1:26" ht="12" customHeight="1" x14ac:dyDescent="0.2">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row>
    <row r="197" spans="1:26" ht="12" customHeight="1" x14ac:dyDescent="0.2">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row>
    <row r="198" spans="1:26" ht="12" customHeight="1" x14ac:dyDescent="0.2">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row>
    <row r="199" spans="1:26" ht="12" customHeight="1" x14ac:dyDescent="0.2">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row>
    <row r="200" spans="1:26" ht="12" customHeight="1" x14ac:dyDescent="0.2">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row>
    <row r="201" spans="1:26" ht="12" customHeight="1" x14ac:dyDescent="0.2">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row>
    <row r="202" spans="1:26" ht="12" customHeight="1" x14ac:dyDescent="0.2">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row>
    <row r="203" spans="1:26" ht="12" customHeight="1" x14ac:dyDescent="0.2">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row>
    <row r="204" spans="1:26" ht="12" customHeight="1" x14ac:dyDescent="0.2">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row>
    <row r="205" spans="1:26" ht="12" customHeight="1" x14ac:dyDescent="0.2">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row>
    <row r="206" spans="1:26" ht="12" customHeight="1" x14ac:dyDescent="0.2">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row>
    <row r="207" spans="1:26" ht="12" customHeight="1" x14ac:dyDescent="0.2">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row>
    <row r="208" spans="1:26" ht="12" customHeight="1" x14ac:dyDescent="0.2">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row>
    <row r="209" spans="1:26" ht="12" customHeight="1" x14ac:dyDescent="0.2">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row>
    <row r="210" spans="1:26" ht="12" customHeight="1" x14ac:dyDescent="0.2">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row>
    <row r="211" spans="1:26" ht="12" customHeight="1" x14ac:dyDescent="0.2">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row>
    <row r="212" spans="1:26" ht="12" customHeight="1" x14ac:dyDescent="0.2">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row>
    <row r="213" spans="1:26" ht="12" customHeight="1" x14ac:dyDescent="0.2">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row>
    <row r="214" spans="1:26" ht="12" customHeight="1" x14ac:dyDescent="0.2">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row>
    <row r="215" spans="1:26" ht="12" customHeight="1" x14ac:dyDescent="0.2">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row>
    <row r="216" spans="1:26" ht="12" customHeight="1" x14ac:dyDescent="0.2">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row>
    <row r="217" spans="1:26" ht="12" customHeight="1" x14ac:dyDescent="0.2">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row>
    <row r="218" spans="1:26" ht="12" customHeight="1" x14ac:dyDescent="0.2">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row>
    <row r="219" spans="1:26" ht="12" customHeight="1" x14ac:dyDescent="0.2">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row>
    <row r="220" spans="1:26" ht="12" customHeight="1" x14ac:dyDescent="0.2">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row>
    <row r="221" spans="1:26" ht="12" customHeight="1" x14ac:dyDescent="0.2">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row>
    <row r="222" spans="1:26" ht="12" customHeight="1" x14ac:dyDescent="0.2">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row>
    <row r="223" spans="1:26" ht="12" customHeight="1" x14ac:dyDescent="0.2">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row>
    <row r="224" spans="1:26" ht="12" customHeight="1" x14ac:dyDescent="0.2">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row>
    <row r="225" spans="1:26" ht="12" customHeight="1" x14ac:dyDescent="0.2">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row>
    <row r="226" spans="1:26" ht="12" customHeight="1" x14ac:dyDescent="0.2">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row>
    <row r="227" spans="1:26" ht="12" customHeight="1" x14ac:dyDescent="0.2">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row>
    <row r="228" spans="1:26" ht="12" customHeight="1" x14ac:dyDescent="0.2">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row>
    <row r="229" spans="1:26" ht="12" customHeight="1" x14ac:dyDescent="0.2">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row>
    <row r="230" spans="1:26" ht="12" customHeight="1" x14ac:dyDescent="0.2">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row>
    <row r="231" spans="1:26" ht="12" customHeight="1" x14ac:dyDescent="0.2">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row>
    <row r="232" spans="1:26" ht="12" customHeight="1" x14ac:dyDescent="0.2">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row>
    <row r="233" spans="1:26" ht="12" customHeight="1" x14ac:dyDescent="0.2">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row>
    <row r="234" spans="1:26" ht="12" customHeight="1" x14ac:dyDescent="0.2">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row>
    <row r="235" spans="1:26" ht="12" customHeight="1" x14ac:dyDescent="0.2">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row>
    <row r="236" spans="1:26" ht="12" customHeight="1" x14ac:dyDescent="0.2">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row>
    <row r="237" spans="1:26" ht="12" customHeight="1" x14ac:dyDescent="0.2">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row>
    <row r="238" spans="1:26" ht="12" customHeight="1" x14ac:dyDescent="0.2">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row>
    <row r="239" spans="1:26" ht="12" customHeight="1" x14ac:dyDescent="0.2">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row>
    <row r="240" spans="1:26" ht="12" customHeight="1" x14ac:dyDescent="0.2">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row>
    <row r="241" spans="1:26" ht="12" customHeight="1" x14ac:dyDescent="0.2">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row>
    <row r="242" spans="1:26" ht="12" customHeight="1" x14ac:dyDescent="0.2">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row>
    <row r="243" spans="1:26" ht="12" customHeight="1" x14ac:dyDescent="0.2">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row>
    <row r="244" spans="1:26" ht="12" customHeight="1" x14ac:dyDescent="0.2">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row>
    <row r="245" spans="1:26" ht="12" customHeight="1" x14ac:dyDescent="0.2">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row>
    <row r="246" spans="1:26" ht="12" customHeight="1" x14ac:dyDescent="0.2">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row>
    <row r="247" spans="1:26" ht="12" customHeight="1" x14ac:dyDescent="0.2">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row>
    <row r="248" spans="1:26" ht="12" customHeight="1" x14ac:dyDescent="0.2">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row>
    <row r="249" spans="1:26" ht="12" customHeight="1" x14ac:dyDescent="0.2">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row>
    <row r="250" spans="1:26" ht="12" customHeight="1" x14ac:dyDescent="0.2">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row>
    <row r="251" spans="1:26" ht="12" customHeight="1" x14ac:dyDescent="0.2">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row>
    <row r="252" spans="1:26" ht="12" customHeight="1" x14ac:dyDescent="0.2">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row>
    <row r="253" spans="1:26" ht="12" customHeight="1" x14ac:dyDescent="0.2">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row>
    <row r="254" spans="1:26" ht="12" customHeight="1" x14ac:dyDescent="0.2">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row>
    <row r="255" spans="1:26" ht="12" customHeight="1" x14ac:dyDescent="0.2">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row>
    <row r="256" spans="1:26" ht="12" customHeight="1" x14ac:dyDescent="0.2">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row>
    <row r="257" spans="1:26" ht="12" customHeight="1" x14ac:dyDescent="0.2">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row>
    <row r="258" spans="1:26" ht="12" customHeight="1" x14ac:dyDescent="0.2">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row>
    <row r="259" spans="1:26" ht="12" customHeight="1" x14ac:dyDescent="0.2">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row>
    <row r="260" spans="1:26" ht="12" customHeight="1" x14ac:dyDescent="0.2">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row>
    <row r="261" spans="1:26" ht="12" customHeight="1" x14ac:dyDescent="0.2">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row>
    <row r="262" spans="1:26" ht="12" customHeight="1" x14ac:dyDescent="0.2">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row>
    <row r="263" spans="1:26" ht="12" customHeight="1" x14ac:dyDescent="0.2">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row>
    <row r="264" spans="1:26" ht="12" customHeight="1" x14ac:dyDescent="0.2">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row>
    <row r="265" spans="1:26" ht="12" customHeight="1" x14ac:dyDescent="0.2">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row>
    <row r="266" spans="1:26" ht="12" customHeight="1" x14ac:dyDescent="0.2">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row>
    <row r="267" spans="1:26" ht="12" customHeight="1" x14ac:dyDescent="0.2">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row>
    <row r="268" spans="1:26" ht="12" customHeight="1" x14ac:dyDescent="0.2">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row>
    <row r="269" spans="1:26" ht="12" customHeight="1" x14ac:dyDescent="0.2">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row>
    <row r="270" spans="1:26" ht="12" customHeight="1" x14ac:dyDescent="0.2">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row>
    <row r="271" spans="1:26" ht="12" customHeight="1" x14ac:dyDescent="0.2">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row>
    <row r="272" spans="1:26" ht="12" customHeight="1" x14ac:dyDescent="0.2">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row>
    <row r="273" spans="1:26" ht="12" customHeight="1" x14ac:dyDescent="0.2">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row>
    <row r="274" spans="1:26" ht="12" customHeight="1" x14ac:dyDescent="0.2">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row>
    <row r="275" spans="1:26" ht="12" customHeight="1" x14ac:dyDescent="0.2">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row>
    <row r="276" spans="1:26" ht="12" customHeight="1" x14ac:dyDescent="0.2">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row>
    <row r="277" spans="1:26" ht="12" customHeight="1" x14ac:dyDescent="0.2">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row>
    <row r="278" spans="1:26" ht="12" customHeight="1" x14ac:dyDescent="0.2">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row>
    <row r="279" spans="1:26" ht="12" customHeight="1" x14ac:dyDescent="0.2">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row>
    <row r="280" spans="1:26" ht="12" customHeight="1" x14ac:dyDescent="0.2">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row>
    <row r="281" spans="1:26" ht="12" customHeight="1" x14ac:dyDescent="0.2">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row>
    <row r="282" spans="1:26" ht="12" customHeight="1" x14ac:dyDescent="0.2">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row>
    <row r="283" spans="1:26" ht="12" customHeight="1" x14ac:dyDescent="0.2">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row>
    <row r="284" spans="1:26" ht="12" customHeight="1" x14ac:dyDescent="0.2">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row>
    <row r="285" spans="1:26" ht="12" customHeight="1" x14ac:dyDescent="0.2">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row>
    <row r="286" spans="1:26" ht="12" customHeight="1" x14ac:dyDescent="0.2">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row>
    <row r="287" spans="1:26" ht="12" customHeight="1" x14ac:dyDescent="0.2">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row>
    <row r="288" spans="1:26" ht="12" customHeight="1" x14ac:dyDescent="0.2">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row>
    <row r="289" spans="1:26" ht="12" customHeight="1" x14ac:dyDescent="0.2">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row>
    <row r="290" spans="1:26" ht="12" customHeight="1" x14ac:dyDescent="0.2">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row>
    <row r="291" spans="1:26" ht="12" customHeight="1" x14ac:dyDescent="0.2">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row>
    <row r="292" spans="1:26" ht="12" customHeight="1" x14ac:dyDescent="0.2">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row>
    <row r="293" spans="1:26" ht="12" customHeight="1" x14ac:dyDescent="0.2">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row>
    <row r="294" spans="1:26" ht="12" customHeight="1" x14ac:dyDescent="0.2">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row>
    <row r="295" spans="1:26" ht="12" customHeight="1" x14ac:dyDescent="0.2">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row>
    <row r="296" spans="1:26" ht="12" customHeight="1" x14ac:dyDescent="0.2">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row>
    <row r="297" spans="1:26" ht="12" customHeight="1" x14ac:dyDescent="0.2">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row>
    <row r="298" spans="1:26" ht="12" customHeight="1" x14ac:dyDescent="0.2">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row>
    <row r="299" spans="1:26" ht="12" customHeight="1" x14ac:dyDescent="0.2">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row>
    <row r="300" spans="1:26" ht="12" customHeight="1" x14ac:dyDescent="0.2">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row>
    <row r="301" spans="1:26" ht="12" customHeight="1" x14ac:dyDescent="0.2">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row>
    <row r="302" spans="1:26" ht="12" customHeight="1" x14ac:dyDescent="0.2">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row>
    <row r="303" spans="1:26" ht="12" customHeight="1" x14ac:dyDescent="0.2">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row>
    <row r="304" spans="1:26" ht="12" customHeight="1" x14ac:dyDescent="0.2">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row>
    <row r="305" spans="1:26" ht="12" customHeight="1" x14ac:dyDescent="0.2">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row>
    <row r="306" spans="1:26" ht="12" customHeight="1" x14ac:dyDescent="0.2">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row>
    <row r="307" spans="1:26" ht="12" customHeight="1" x14ac:dyDescent="0.2">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row>
    <row r="308" spans="1:26" ht="12" customHeight="1" x14ac:dyDescent="0.2">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row>
    <row r="309" spans="1:26" ht="12" customHeight="1" x14ac:dyDescent="0.2">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row>
    <row r="310" spans="1:26" ht="12" customHeight="1" x14ac:dyDescent="0.2">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row>
    <row r="311" spans="1:26" ht="12" customHeight="1" x14ac:dyDescent="0.2">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row>
    <row r="312" spans="1:26" ht="12" customHeight="1" x14ac:dyDescent="0.2">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row>
    <row r="313" spans="1:26" ht="12" customHeight="1" x14ac:dyDescent="0.2">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row>
    <row r="314" spans="1:26" ht="12" customHeight="1" x14ac:dyDescent="0.2">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row>
    <row r="315" spans="1:26" ht="12" customHeight="1" x14ac:dyDescent="0.2">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row>
    <row r="316" spans="1:26" ht="12" customHeight="1" x14ac:dyDescent="0.2">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row>
    <row r="317" spans="1:26" ht="12" customHeight="1" x14ac:dyDescent="0.2">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row>
    <row r="318" spans="1:26" ht="12" customHeight="1" x14ac:dyDescent="0.2">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row>
    <row r="319" spans="1:26" ht="12" customHeight="1" x14ac:dyDescent="0.2">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row>
    <row r="320" spans="1:26" ht="12" customHeight="1" x14ac:dyDescent="0.2">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row>
    <row r="321" spans="1:26" ht="12" customHeight="1" x14ac:dyDescent="0.2">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row>
    <row r="322" spans="1:26" ht="12" customHeight="1" x14ac:dyDescent="0.2">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row>
    <row r="323" spans="1:26" ht="12" customHeight="1" x14ac:dyDescent="0.2">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row>
    <row r="324" spans="1:26" ht="12" customHeight="1" x14ac:dyDescent="0.2">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row>
    <row r="325" spans="1:26" ht="12" customHeight="1" x14ac:dyDescent="0.2">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row>
    <row r="326" spans="1:26" ht="12" customHeight="1" x14ac:dyDescent="0.2">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row>
    <row r="327" spans="1:26" ht="12" customHeight="1" x14ac:dyDescent="0.2">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row>
    <row r="328" spans="1:26" ht="12" customHeight="1" x14ac:dyDescent="0.2">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row>
    <row r="329" spans="1:26" ht="12" customHeight="1" x14ac:dyDescent="0.2">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row>
    <row r="330" spans="1:26" ht="12" customHeight="1" x14ac:dyDescent="0.2">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row>
    <row r="331" spans="1:26" ht="12" customHeight="1" x14ac:dyDescent="0.2">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row>
    <row r="332" spans="1:26" ht="12" customHeight="1" x14ac:dyDescent="0.2">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row>
    <row r="333" spans="1:26" ht="12" customHeight="1" x14ac:dyDescent="0.2">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row>
    <row r="334" spans="1:26" ht="12" customHeight="1" x14ac:dyDescent="0.2">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row>
    <row r="335" spans="1:26" ht="12" customHeight="1" x14ac:dyDescent="0.2">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row>
    <row r="336" spans="1:26" ht="12" customHeight="1" x14ac:dyDescent="0.2">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row>
    <row r="337" spans="1:26" ht="12" customHeight="1" x14ac:dyDescent="0.2">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row>
    <row r="338" spans="1:26" ht="12" customHeight="1" x14ac:dyDescent="0.2">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row>
    <row r="339" spans="1:26" ht="12" customHeight="1" x14ac:dyDescent="0.2">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row>
    <row r="340" spans="1:26" ht="12" customHeight="1" x14ac:dyDescent="0.2">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row>
    <row r="341" spans="1:26" ht="12" customHeight="1" x14ac:dyDescent="0.2">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row>
    <row r="342" spans="1:26" ht="12" customHeight="1" x14ac:dyDescent="0.2">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row>
    <row r="343" spans="1:26" ht="12" customHeight="1" x14ac:dyDescent="0.2">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row>
    <row r="344" spans="1:26" ht="12" customHeight="1" x14ac:dyDescent="0.2">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row>
    <row r="345" spans="1:26" ht="12" customHeight="1" x14ac:dyDescent="0.2">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row>
    <row r="346" spans="1:26" ht="12" customHeight="1" x14ac:dyDescent="0.2">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row>
    <row r="347" spans="1:26" ht="12" customHeight="1" x14ac:dyDescent="0.2">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row>
    <row r="348" spans="1:26" ht="12" customHeight="1" x14ac:dyDescent="0.2">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row>
    <row r="349" spans="1:26" ht="12" customHeight="1" x14ac:dyDescent="0.2">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row>
    <row r="350" spans="1:26" ht="12" customHeight="1" x14ac:dyDescent="0.2">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row>
    <row r="351" spans="1:26" ht="12" customHeight="1" x14ac:dyDescent="0.2">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row>
    <row r="352" spans="1:26" ht="12" customHeight="1" x14ac:dyDescent="0.2">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row>
    <row r="353" spans="1:26" ht="12" customHeight="1" x14ac:dyDescent="0.2">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row>
    <row r="354" spans="1:26" ht="12" customHeight="1" x14ac:dyDescent="0.2">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row>
    <row r="355" spans="1:26" ht="12" customHeight="1" x14ac:dyDescent="0.2">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row>
    <row r="356" spans="1:26" ht="12" customHeight="1" x14ac:dyDescent="0.2">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row>
    <row r="357" spans="1:26" ht="12" customHeight="1" x14ac:dyDescent="0.2">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row>
    <row r="358" spans="1:26" ht="12" customHeight="1" x14ac:dyDescent="0.2">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row>
    <row r="359" spans="1:26" ht="12" customHeight="1" x14ac:dyDescent="0.2">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row>
    <row r="360" spans="1:26" ht="12" customHeight="1" x14ac:dyDescent="0.2">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row>
    <row r="361" spans="1:26" ht="12" customHeight="1" x14ac:dyDescent="0.2">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row>
    <row r="362" spans="1:26" ht="12" customHeight="1" x14ac:dyDescent="0.2">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row>
    <row r="363" spans="1:26" ht="12" customHeight="1" x14ac:dyDescent="0.2">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row>
    <row r="364" spans="1:26" ht="12" customHeight="1" x14ac:dyDescent="0.2">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row>
    <row r="365" spans="1:26" ht="12" customHeight="1" x14ac:dyDescent="0.2">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row>
    <row r="366" spans="1:26" ht="12" customHeight="1" x14ac:dyDescent="0.2">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row>
    <row r="367" spans="1:26" ht="12" customHeight="1" x14ac:dyDescent="0.2">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row>
    <row r="368" spans="1:26" ht="12" customHeight="1" x14ac:dyDescent="0.2">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row>
    <row r="369" spans="1:26" ht="12" customHeight="1" x14ac:dyDescent="0.2">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row>
    <row r="370" spans="1:26" ht="12" customHeight="1" x14ac:dyDescent="0.2">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row>
    <row r="371" spans="1:26" ht="12" customHeight="1" x14ac:dyDescent="0.2">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row>
    <row r="372" spans="1:26" ht="12" customHeight="1" x14ac:dyDescent="0.2">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row>
    <row r="373" spans="1:26" ht="12" customHeight="1" x14ac:dyDescent="0.2">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row>
    <row r="374" spans="1:26" ht="12" customHeight="1" x14ac:dyDescent="0.2">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row>
    <row r="375" spans="1:26" ht="12" customHeight="1" x14ac:dyDescent="0.2">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row>
    <row r="376" spans="1:26" ht="12" customHeight="1" x14ac:dyDescent="0.2">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row>
    <row r="377" spans="1:26" ht="12" customHeight="1" x14ac:dyDescent="0.2">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row>
    <row r="378" spans="1:26" ht="12" customHeight="1" x14ac:dyDescent="0.2">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row>
    <row r="379" spans="1:26" ht="12" customHeight="1" x14ac:dyDescent="0.2">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row>
    <row r="380" spans="1:26" ht="12" customHeight="1" x14ac:dyDescent="0.2">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row>
    <row r="381" spans="1:26" ht="12" customHeight="1" x14ac:dyDescent="0.2">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row>
    <row r="382" spans="1:26" ht="12" customHeight="1" x14ac:dyDescent="0.2">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row>
    <row r="383" spans="1:26" ht="12" customHeight="1" x14ac:dyDescent="0.2">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row>
    <row r="384" spans="1:26" ht="12" customHeight="1" x14ac:dyDescent="0.2">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row>
    <row r="385" spans="1:26" ht="12" customHeight="1" x14ac:dyDescent="0.2">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row>
    <row r="386" spans="1:26" ht="12" customHeight="1" x14ac:dyDescent="0.2">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row>
    <row r="387" spans="1:26" ht="12" customHeight="1" x14ac:dyDescent="0.2">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row>
    <row r="388" spans="1:26" ht="12" customHeight="1" x14ac:dyDescent="0.2">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row>
    <row r="389" spans="1:26" ht="12" customHeight="1" x14ac:dyDescent="0.2">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row>
    <row r="390" spans="1:26" ht="12" customHeight="1" x14ac:dyDescent="0.2">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row>
    <row r="391" spans="1:26" ht="12" customHeight="1" x14ac:dyDescent="0.2">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row>
    <row r="392" spans="1:26" ht="12" customHeight="1" x14ac:dyDescent="0.2">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row>
    <row r="393" spans="1:26" ht="12" customHeight="1" x14ac:dyDescent="0.2">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row>
    <row r="394" spans="1:26" ht="12" customHeight="1" x14ac:dyDescent="0.2">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row>
    <row r="395" spans="1:26" ht="12" customHeight="1" x14ac:dyDescent="0.2">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row>
    <row r="396" spans="1:26" ht="12" customHeight="1" x14ac:dyDescent="0.2">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row>
    <row r="397" spans="1:26" ht="12" customHeight="1" x14ac:dyDescent="0.2">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row>
    <row r="398" spans="1:26" ht="12" customHeight="1" x14ac:dyDescent="0.2">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row>
    <row r="399" spans="1:26" ht="12" customHeight="1" x14ac:dyDescent="0.2">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row>
    <row r="400" spans="1:26" ht="12" customHeight="1" x14ac:dyDescent="0.2">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row>
    <row r="401" spans="1:26" ht="12" customHeight="1" x14ac:dyDescent="0.2">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row>
    <row r="402" spans="1:26" ht="12" customHeight="1" x14ac:dyDescent="0.2">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row>
    <row r="403" spans="1:26" ht="12" customHeight="1" x14ac:dyDescent="0.2">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row>
    <row r="404" spans="1:26" ht="12" customHeight="1" x14ac:dyDescent="0.2">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row>
    <row r="405" spans="1:26" ht="12" customHeight="1" x14ac:dyDescent="0.2">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row>
    <row r="406" spans="1:26" ht="12" customHeight="1" x14ac:dyDescent="0.2">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row>
    <row r="407" spans="1:26" ht="12" customHeight="1" x14ac:dyDescent="0.2">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row>
    <row r="408" spans="1:26" ht="12" customHeight="1" x14ac:dyDescent="0.2">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row>
    <row r="409" spans="1:26" ht="12" customHeight="1" x14ac:dyDescent="0.2">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row>
    <row r="410" spans="1:26" ht="12" customHeight="1" x14ac:dyDescent="0.2">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row>
    <row r="411" spans="1:26" ht="12" customHeight="1" x14ac:dyDescent="0.2">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row>
    <row r="412" spans="1:26" ht="12" customHeight="1" x14ac:dyDescent="0.2">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row>
    <row r="413" spans="1:26" ht="12" customHeight="1" x14ac:dyDescent="0.2">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row>
    <row r="414" spans="1:26" ht="12" customHeight="1" x14ac:dyDescent="0.2">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row>
    <row r="415" spans="1:26" ht="12" customHeight="1" x14ac:dyDescent="0.2">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row>
    <row r="416" spans="1:26" ht="12" customHeight="1" x14ac:dyDescent="0.2">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row>
    <row r="417" spans="1:26" ht="12" customHeight="1" x14ac:dyDescent="0.2">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row>
    <row r="418" spans="1:26" ht="12" customHeight="1" x14ac:dyDescent="0.2">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row>
    <row r="419" spans="1:26" ht="12" customHeight="1" x14ac:dyDescent="0.2">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row>
    <row r="420" spans="1:26" ht="12" customHeight="1" x14ac:dyDescent="0.2">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row>
    <row r="421" spans="1:26" ht="12" customHeight="1" x14ac:dyDescent="0.2">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row>
    <row r="422" spans="1:26" ht="12" customHeight="1" x14ac:dyDescent="0.2">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row>
    <row r="423" spans="1:26" ht="12" customHeight="1" x14ac:dyDescent="0.2">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row>
    <row r="424" spans="1:26" ht="12" customHeight="1" x14ac:dyDescent="0.2">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row>
    <row r="425" spans="1:26" ht="12" customHeight="1" x14ac:dyDescent="0.2">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row>
    <row r="426" spans="1:26" ht="12" customHeight="1" x14ac:dyDescent="0.2">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row>
    <row r="427" spans="1:26" ht="12" customHeight="1" x14ac:dyDescent="0.2">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row>
    <row r="428" spans="1:26" ht="12" customHeight="1" x14ac:dyDescent="0.2">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row>
    <row r="429" spans="1:26" ht="12" customHeight="1" x14ac:dyDescent="0.2">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row>
    <row r="430" spans="1:26" ht="12" customHeight="1" x14ac:dyDescent="0.2">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row>
    <row r="431" spans="1:26" ht="12" customHeight="1" x14ac:dyDescent="0.2">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row>
    <row r="432" spans="1:26" ht="12" customHeight="1" x14ac:dyDescent="0.2">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row>
    <row r="433" spans="1:26" ht="12" customHeight="1" x14ac:dyDescent="0.2">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row>
    <row r="434" spans="1:26" ht="12" customHeight="1" x14ac:dyDescent="0.2">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row>
    <row r="435" spans="1:26" ht="12" customHeight="1" x14ac:dyDescent="0.2">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row>
    <row r="436" spans="1:26" ht="12" customHeight="1" x14ac:dyDescent="0.2">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row>
    <row r="437" spans="1:26" ht="12" customHeight="1" x14ac:dyDescent="0.2">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row>
    <row r="438" spans="1:26" ht="12" customHeight="1" x14ac:dyDescent="0.2">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row>
    <row r="439" spans="1:26" ht="12" customHeight="1" x14ac:dyDescent="0.2">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row>
    <row r="440" spans="1:26" ht="12" customHeight="1" x14ac:dyDescent="0.2">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row>
    <row r="441" spans="1:26" ht="12" customHeight="1" x14ac:dyDescent="0.2">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row>
    <row r="442" spans="1:26" ht="12" customHeight="1" x14ac:dyDescent="0.2">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row>
    <row r="443" spans="1:26" ht="12" customHeight="1" x14ac:dyDescent="0.2">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row>
    <row r="444" spans="1:26" ht="12" customHeight="1" x14ac:dyDescent="0.2">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row>
    <row r="445" spans="1:26" ht="12" customHeight="1" x14ac:dyDescent="0.2">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row>
    <row r="446" spans="1:26" ht="12" customHeight="1" x14ac:dyDescent="0.2">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row>
    <row r="447" spans="1:26" ht="12" customHeight="1" x14ac:dyDescent="0.2">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row>
    <row r="448" spans="1:26" ht="12" customHeight="1" x14ac:dyDescent="0.2">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row>
    <row r="449" spans="1:26" ht="12" customHeight="1" x14ac:dyDescent="0.2">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row>
    <row r="450" spans="1:26" ht="12" customHeight="1" x14ac:dyDescent="0.2">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row>
    <row r="451" spans="1:26" ht="12" customHeight="1" x14ac:dyDescent="0.2">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row>
    <row r="452" spans="1:26" ht="12" customHeight="1" x14ac:dyDescent="0.2">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row>
    <row r="453" spans="1:26" ht="12" customHeight="1" x14ac:dyDescent="0.2">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row>
    <row r="454" spans="1:26" ht="12" customHeight="1" x14ac:dyDescent="0.2">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row>
    <row r="455" spans="1:26" ht="12" customHeight="1" x14ac:dyDescent="0.2">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row>
    <row r="456" spans="1:26" ht="12" customHeight="1" x14ac:dyDescent="0.2">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row>
    <row r="457" spans="1:26" ht="12" customHeight="1" x14ac:dyDescent="0.2">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row>
    <row r="458" spans="1:26" ht="12" customHeight="1" x14ac:dyDescent="0.2">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row>
    <row r="459" spans="1:26" ht="12" customHeight="1" x14ac:dyDescent="0.2">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row>
    <row r="460" spans="1:26" ht="12" customHeight="1" x14ac:dyDescent="0.2">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row>
    <row r="461" spans="1:26" ht="12" customHeight="1" x14ac:dyDescent="0.2">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row>
    <row r="462" spans="1:26" ht="12" customHeight="1" x14ac:dyDescent="0.2">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row>
    <row r="463" spans="1:26" ht="12" customHeight="1" x14ac:dyDescent="0.2">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row>
    <row r="464" spans="1:26" ht="12" customHeight="1" x14ac:dyDescent="0.2">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row>
    <row r="465" spans="1:26" ht="12" customHeight="1" x14ac:dyDescent="0.2">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row>
    <row r="466" spans="1:26" ht="12" customHeight="1" x14ac:dyDescent="0.2">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row>
    <row r="467" spans="1:26" ht="12" customHeight="1" x14ac:dyDescent="0.2">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row>
    <row r="468" spans="1:26" ht="12" customHeight="1" x14ac:dyDescent="0.2">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row>
    <row r="469" spans="1:26" ht="12" customHeight="1" x14ac:dyDescent="0.2">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row>
    <row r="470" spans="1:26" ht="12" customHeight="1" x14ac:dyDescent="0.2">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row>
    <row r="471" spans="1:26" ht="12" customHeight="1" x14ac:dyDescent="0.2">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row>
    <row r="472" spans="1:26" ht="12" customHeight="1" x14ac:dyDescent="0.2">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row>
    <row r="473" spans="1:26" ht="12" customHeight="1" x14ac:dyDescent="0.2">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row>
    <row r="474" spans="1:26" ht="12" customHeight="1" x14ac:dyDescent="0.2">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row>
    <row r="475" spans="1:26" ht="12" customHeight="1" x14ac:dyDescent="0.2">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row>
    <row r="476" spans="1:26" ht="12" customHeight="1" x14ac:dyDescent="0.2">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row>
    <row r="477" spans="1:26" ht="12" customHeight="1" x14ac:dyDescent="0.2">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row>
    <row r="478" spans="1:26" ht="12" customHeight="1" x14ac:dyDescent="0.2">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row>
    <row r="479" spans="1:26" ht="12" customHeight="1" x14ac:dyDescent="0.2">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row>
    <row r="480" spans="1:26" ht="12" customHeight="1" x14ac:dyDescent="0.2">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row>
    <row r="481" spans="1:26" ht="12" customHeight="1" x14ac:dyDescent="0.2">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row>
    <row r="482" spans="1:26" ht="12" customHeight="1" x14ac:dyDescent="0.2">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row>
    <row r="483" spans="1:26" ht="12" customHeight="1" x14ac:dyDescent="0.2">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row>
    <row r="484" spans="1:26" ht="12" customHeight="1" x14ac:dyDescent="0.2">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row>
    <row r="485" spans="1:26" ht="12" customHeight="1" x14ac:dyDescent="0.2">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row>
    <row r="486" spans="1:26" ht="12" customHeight="1" x14ac:dyDescent="0.2">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row>
    <row r="487" spans="1:26" ht="12" customHeight="1" x14ac:dyDescent="0.2">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row>
    <row r="488" spans="1:26" ht="12" customHeight="1" x14ac:dyDescent="0.2">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row>
    <row r="489" spans="1:26" ht="12" customHeight="1" x14ac:dyDescent="0.2">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row>
    <row r="490" spans="1:26" ht="12" customHeight="1" x14ac:dyDescent="0.2">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row>
    <row r="491" spans="1:26" ht="12" customHeight="1" x14ac:dyDescent="0.2">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row>
    <row r="492" spans="1:26" ht="12" customHeight="1" x14ac:dyDescent="0.2">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row>
    <row r="493" spans="1:26" ht="12" customHeight="1" x14ac:dyDescent="0.2">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row>
    <row r="494" spans="1:26" ht="12" customHeight="1" x14ac:dyDescent="0.2">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row>
    <row r="495" spans="1:26" ht="12" customHeight="1" x14ac:dyDescent="0.2">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row>
    <row r="496" spans="1:26" ht="12" customHeight="1" x14ac:dyDescent="0.2">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row>
    <row r="497" spans="1:26" ht="12" customHeight="1" x14ac:dyDescent="0.2">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row>
    <row r="498" spans="1:26" ht="12" customHeight="1" x14ac:dyDescent="0.2">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row>
    <row r="499" spans="1:26" ht="12" customHeight="1" x14ac:dyDescent="0.2">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row>
    <row r="500" spans="1:26" ht="12" customHeight="1" x14ac:dyDescent="0.2">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row>
    <row r="501" spans="1:26" ht="12" customHeight="1" x14ac:dyDescent="0.2">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row>
    <row r="502" spans="1:26" ht="12" customHeight="1" x14ac:dyDescent="0.2">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row>
    <row r="503" spans="1:26" ht="12" customHeight="1" x14ac:dyDescent="0.2">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row>
    <row r="504" spans="1:26" ht="12" customHeight="1" x14ac:dyDescent="0.2">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row>
    <row r="505" spans="1:26" ht="12" customHeight="1" x14ac:dyDescent="0.2">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row>
    <row r="506" spans="1:26" ht="12" customHeight="1" x14ac:dyDescent="0.2">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row>
    <row r="507" spans="1:26" ht="12" customHeight="1" x14ac:dyDescent="0.2">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row>
    <row r="508" spans="1:26" ht="12" customHeight="1" x14ac:dyDescent="0.2">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row>
    <row r="509" spans="1:26" ht="12" customHeight="1" x14ac:dyDescent="0.2">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row>
    <row r="510" spans="1:26" ht="12" customHeight="1" x14ac:dyDescent="0.2">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row>
    <row r="511" spans="1:26" ht="12" customHeight="1" x14ac:dyDescent="0.2">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row>
    <row r="512" spans="1:26" ht="12" customHeight="1" x14ac:dyDescent="0.2">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row>
    <row r="513" spans="1:26" ht="12" customHeight="1" x14ac:dyDescent="0.2">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row>
    <row r="514" spans="1:26" ht="12" customHeight="1" x14ac:dyDescent="0.2">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row>
    <row r="515" spans="1:26" ht="12" customHeight="1" x14ac:dyDescent="0.2">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row>
    <row r="516" spans="1:26" ht="12" customHeight="1" x14ac:dyDescent="0.2">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row>
    <row r="517" spans="1:26" ht="12" customHeight="1" x14ac:dyDescent="0.2">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row>
    <row r="518" spans="1:26" ht="12" customHeight="1" x14ac:dyDescent="0.2">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row>
    <row r="519" spans="1:26" ht="12" customHeight="1" x14ac:dyDescent="0.2">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row>
    <row r="520" spans="1:26" ht="12" customHeight="1" x14ac:dyDescent="0.2">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row>
    <row r="521" spans="1:26" ht="12" customHeight="1" x14ac:dyDescent="0.2">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row>
    <row r="522" spans="1:26" ht="12" customHeight="1" x14ac:dyDescent="0.2">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row>
    <row r="523" spans="1:26" ht="12" customHeight="1" x14ac:dyDescent="0.2">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row>
    <row r="524" spans="1:26" ht="12" customHeight="1" x14ac:dyDescent="0.2">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row>
    <row r="525" spans="1:26" ht="12" customHeight="1" x14ac:dyDescent="0.2">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row>
    <row r="526" spans="1:26" ht="12" customHeight="1" x14ac:dyDescent="0.2">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row>
    <row r="527" spans="1:26" ht="12" customHeight="1" x14ac:dyDescent="0.2">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row>
    <row r="528" spans="1:26" ht="12" customHeight="1" x14ac:dyDescent="0.2">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row>
    <row r="529" spans="1:26" ht="12" customHeight="1" x14ac:dyDescent="0.2">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row>
    <row r="530" spans="1:26" ht="12" customHeight="1" x14ac:dyDescent="0.2">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row>
    <row r="531" spans="1:26" ht="12" customHeight="1" x14ac:dyDescent="0.2">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row>
    <row r="532" spans="1:26" ht="12" customHeight="1" x14ac:dyDescent="0.2">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row>
    <row r="533" spans="1:26" ht="12" customHeight="1" x14ac:dyDescent="0.2">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row>
    <row r="534" spans="1:26" ht="12" customHeight="1" x14ac:dyDescent="0.2">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row>
    <row r="535" spans="1:26" ht="12" customHeight="1" x14ac:dyDescent="0.2">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row>
    <row r="536" spans="1:26" ht="12" customHeight="1" x14ac:dyDescent="0.2">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row>
    <row r="537" spans="1:26" ht="12" customHeight="1" x14ac:dyDescent="0.2">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row>
    <row r="538" spans="1:26" ht="12" customHeight="1" x14ac:dyDescent="0.2">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row>
    <row r="539" spans="1:26" ht="12" customHeight="1" x14ac:dyDescent="0.2">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row>
    <row r="540" spans="1:26" ht="12" customHeight="1" x14ac:dyDescent="0.2">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row>
    <row r="541" spans="1:26" ht="12" customHeight="1" x14ac:dyDescent="0.2">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row>
    <row r="542" spans="1:26" ht="12" customHeight="1" x14ac:dyDescent="0.2">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row>
    <row r="543" spans="1:26" ht="12" customHeight="1" x14ac:dyDescent="0.2">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row>
    <row r="544" spans="1:26" ht="12" customHeight="1" x14ac:dyDescent="0.2">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row>
    <row r="545" spans="1:26" ht="12" customHeight="1" x14ac:dyDescent="0.2">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row>
    <row r="546" spans="1:26" ht="12" customHeight="1" x14ac:dyDescent="0.2">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row>
    <row r="547" spans="1:26" ht="12" customHeight="1" x14ac:dyDescent="0.2">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row>
    <row r="548" spans="1:26" ht="12" customHeight="1" x14ac:dyDescent="0.2">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row>
    <row r="549" spans="1:26" ht="12" customHeight="1" x14ac:dyDescent="0.2">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row>
    <row r="550" spans="1:26" ht="12" customHeight="1" x14ac:dyDescent="0.2">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row>
    <row r="551" spans="1:26" ht="12" customHeight="1" x14ac:dyDescent="0.2">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row>
    <row r="552" spans="1:26" ht="12" customHeight="1" x14ac:dyDescent="0.2">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row>
    <row r="553" spans="1:26" ht="12" customHeight="1" x14ac:dyDescent="0.2">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row>
    <row r="554" spans="1:26" ht="12" customHeight="1" x14ac:dyDescent="0.2">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row>
    <row r="555" spans="1:26" ht="12" customHeight="1" x14ac:dyDescent="0.2">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row>
    <row r="556" spans="1:26" ht="12" customHeight="1" x14ac:dyDescent="0.2">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row>
    <row r="557" spans="1:26" ht="12" customHeight="1" x14ac:dyDescent="0.2">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row>
    <row r="558" spans="1:26" ht="12" customHeight="1" x14ac:dyDescent="0.2">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row>
    <row r="559" spans="1:26" ht="12" customHeight="1" x14ac:dyDescent="0.2">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row>
    <row r="560" spans="1:26" ht="12" customHeight="1" x14ac:dyDescent="0.2">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row>
    <row r="561" spans="1:26" ht="12" customHeight="1" x14ac:dyDescent="0.2">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row>
    <row r="562" spans="1:26" ht="12" customHeight="1" x14ac:dyDescent="0.2">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row>
    <row r="563" spans="1:26" ht="12" customHeight="1" x14ac:dyDescent="0.2">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row>
    <row r="564" spans="1:26" ht="12" customHeight="1" x14ac:dyDescent="0.2">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row>
    <row r="565" spans="1:26" ht="12" customHeight="1" x14ac:dyDescent="0.2">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row>
    <row r="566" spans="1:26" ht="12" customHeight="1" x14ac:dyDescent="0.2">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row>
    <row r="567" spans="1:26" ht="12" customHeight="1" x14ac:dyDescent="0.2">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row>
    <row r="568" spans="1:26" ht="12" customHeight="1" x14ac:dyDescent="0.2">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row>
    <row r="569" spans="1:26" ht="12" customHeight="1" x14ac:dyDescent="0.2">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row>
    <row r="570" spans="1:26" ht="12" customHeight="1" x14ac:dyDescent="0.2">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row>
    <row r="571" spans="1:26" ht="12" customHeight="1" x14ac:dyDescent="0.2">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row>
    <row r="572" spans="1:26" ht="12" customHeight="1" x14ac:dyDescent="0.2">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row>
    <row r="573" spans="1:26" ht="12" customHeight="1" x14ac:dyDescent="0.2">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row>
    <row r="574" spans="1:26" ht="12" customHeight="1" x14ac:dyDescent="0.2">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row>
    <row r="575" spans="1:26" ht="12" customHeight="1" x14ac:dyDescent="0.2">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row>
    <row r="576" spans="1:26" ht="12" customHeight="1" x14ac:dyDescent="0.2">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row>
    <row r="577" spans="1:26" ht="12" customHeight="1" x14ac:dyDescent="0.2">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row>
    <row r="578" spans="1:26" ht="12" customHeight="1" x14ac:dyDescent="0.2">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row>
    <row r="579" spans="1:26" ht="12" customHeight="1" x14ac:dyDescent="0.2">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row>
    <row r="580" spans="1:26" ht="12" customHeight="1" x14ac:dyDescent="0.2">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row>
    <row r="581" spans="1:26" ht="12" customHeight="1" x14ac:dyDescent="0.2">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row>
    <row r="582" spans="1:26" ht="12" customHeight="1" x14ac:dyDescent="0.2">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row>
    <row r="583" spans="1:26" ht="12" customHeight="1" x14ac:dyDescent="0.2">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row>
    <row r="584" spans="1:26" ht="12" customHeight="1" x14ac:dyDescent="0.2">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row>
    <row r="585" spans="1:26" ht="12" customHeight="1" x14ac:dyDescent="0.2">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row>
    <row r="586" spans="1:26" ht="12" customHeight="1" x14ac:dyDescent="0.2">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row>
    <row r="587" spans="1:26" ht="12" customHeight="1" x14ac:dyDescent="0.2">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row>
    <row r="588" spans="1:26" ht="12" customHeight="1" x14ac:dyDescent="0.2">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row>
    <row r="589" spans="1:26" ht="12" customHeight="1" x14ac:dyDescent="0.2">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row>
    <row r="590" spans="1:26" ht="12" customHeight="1" x14ac:dyDescent="0.2">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row>
    <row r="591" spans="1:26" ht="12" customHeight="1" x14ac:dyDescent="0.2">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row>
    <row r="592" spans="1:26" ht="12" customHeight="1" x14ac:dyDescent="0.2">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row>
    <row r="593" spans="1:26" ht="12" customHeight="1" x14ac:dyDescent="0.2">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row>
    <row r="594" spans="1:26" ht="12" customHeight="1" x14ac:dyDescent="0.2">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row>
    <row r="595" spans="1:26" ht="12" customHeight="1" x14ac:dyDescent="0.2">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row>
    <row r="596" spans="1:26" ht="12" customHeight="1" x14ac:dyDescent="0.2">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row>
    <row r="597" spans="1:26" ht="12" customHeight="1" x14ac:dyDescent="0.2">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row>
    <row r="598" spans="1:26" ht="12" customHeight="1" x14ac:dyDescent="0.2">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row>
    <row r="599" spans="1:26" ht="12" customHeight="1" x14ac:dyDescent="0.2">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row>
    <row r="600" spans="1:26" ht="12" customHeight="1" x14ac:dyDescent="0.2">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row>
    <row r="601" spans="1:26" ht="12" customHeight="1" x14ac:dyDescent="0.2">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row>
    <row r="602" spans="1:26" ht="12" customHeight="1" x14ac:dyDescent="0.2">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row>
    <row r="603" spans="1:26" ht="12" customHeight="1" x14ac:dyDescent="0.2">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row>
    <row r="604" spans="1:26" ht="12" customHeight="1" x14ac:dyDescent="0.2">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row>
    <row r="605" spans="1:26" ht="12" customHeight="1" x14ac:dyDescent="0.2">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row>
    <row r="606" spans="1:26" ht="12" customHeight="1" x14ac:dyDescent="0.2">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row>
    <row r="607" spans="1:26" ht="12" customHeight="1" x14ac:dyDescent="0.2">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row>
    <row r="608" spans="1:26" ht="12" customHeight="1" x14ac:dyDescent="0.2">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row>
    <row r="609" spans="1:26" ht="12" customHeight="1" x14ac:dyDescent="0.2">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row>
    <row r="610" spans="1:26" ht="12" customHeight="1" x14ac:dyDescent="0.2">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row>
    <row r="611" spans="1:26" ht="12" customHeight="1" x14ac:dyDescent="0.2">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row>
    <row r="612" spans="1:26" ht="12" customHeight="1" x14ac:dyDescent="0.2">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row>
    <row r="613" spans="1:26" ht="12" customHeight="1" x14ac:dyDescent="0.2">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row>
    <row r="614" spans="1:26" ht="12" customHeight="1" x14ac:dyDescent="0.2">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row>
    <row r="615" spans="1:26" ht="12" customHeight="1" x14ac:dyDescent="0.2">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row>
    <row r="616" spans="1:26" ht="12" customHeight="1" x14ac:dyDescent="0.2">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row>
    <row r="617" spans="1:26" ht="12" customHeight="1" x14ac:dyDescent="0.2">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row>
    <row r="618" spans="1:26" ht="12" customHeight="1" x14ac:dyDescent="0.2">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row>
    <row r="619" spans="1:26" ht="12" customHeight="1" x14ac:dyDescent="0.2">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row>
    <row r="620" spans="1:26" ht="12" customHeight="1" x14ac:dyDescent="0.2">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row>
    <row r="621" spans="1:26" ht="12" customHeight="1" x14ac:dyDescent="0.2">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row>
    <row r="622" spans="1:26" ht="12" customHeight="1" x14ac:dyDescent="0.2">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row>
    <row r="623" spans="1:26" ht="12" customHeight="1" x14ac:dyDescent="0.2">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row>
    <row r="624" spans="1:26" ht="12" customHeight="1" x14ac:dyDescent="0.2">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row>
    <row r="625" spans="1:26" ht="12" customHeight="1" x14ac:dyDescent="0.2">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row>
    <row r="626" spans="1:26" ht="12" customHeight="1" x14ac:dyDescent="0.2">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row>
    <row r="627" spans="1:26" ht="12" customHeight="1" x14ac:dyDescent="0.2">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row>
    <row r="628" spans="1:26" ht="12" customHeight="1" x14ac:dyDescent="0.2">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row>
    <row r="629" spans="1:26" ht="12" customHeight="1" x14ac:dyDescent="0.2">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row>
    <row r="630" spans="1:26" ht="12" customHeight="1" x14ac:dyDescent="0.2">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row>
    <row r="631" spans="1:26" ht="12" customHeight="1" x14ac:dyDescent="0.2">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row>
    <row r="632" spans="1:26" ht="12" customHeight="1" x14ac:dyDescent="0.2">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row>
    <row r="633" spans="1:26" ht="12" customHeight="1" x14ac:dyDescent="0.2">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row>
    <row r="634" spans="1:26" ht="12" customHeight="1" x14ac:dyDescent="0.2">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row>
    <row r="635" spans="1:26" ht="12" customHeight="1" x14ac:dyDescent="0.2">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row>
    <row r="636" spans="1:26" ht="12" customHeight="1" x14ac:dyDescent="0.2">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row>
    <row r="637" spans="1:26" ht="12" customHeight="1" x14ac:dyDescent="0.2">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row>
    <row r="638" spans="1:26" ht="12" customHeight="1" x14ac:dyDescent="0.2">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row>
    <row r="639" spans="1:26" ht="12" customHeight="1" x14ac:dyDescent="0.2">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row>
    <row r="640" spans="1:26" ht="12" customHeight="1" x14ac:dyDescent="0.2">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row>
    <row r="641" spans="1:26" ht="12" customHeight="1" x14ac:dyDescent="0.2">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row>
    <row r="642" spans="1:26" ht="12" customHeight="1" x14ac:dyDescent="0.2">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row>
    <row r="643" spans="1:26" ht="12" customHeight="1" x14ac:dyDescent="0.2">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row>
    <row r="644" spans="1:26" ht="12" customHeight="1" x14ac:dyDescent="0.2">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row>
    <row r="645" spans="1:26" ht="12" customHeight="1" x14ac:dyDescent="0.2">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row>
    <row r="646" spans="1:26" ht="12" customHeight="1" x14ac:dyDescent="0.2">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row>
    <row r="647" spans="1:26" ht="12" customHeight="1" x14ac:dyDescent="0.2">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row>
    <row r="648" spans="1:26" ht="12" customHeight="1" x14ac:dyDescent="0.2">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row>
    <row r="649" spans="1:26" ht="12" customHeight="1" x14ac:dyDescent="0.2">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row>
    <row r="650" spans="1:26" ht="12" customHeight="1" x14ac:dyDescent="0.2">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row>
    <row r="651" spans="1:26" ht="12" customHeight="1" x14ac:dyDescent="0.2">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row>
    <row r="652" spans="1:26" ht="12" customHeight="1" x14ac:dyDescent="0.2">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row>
    <row r="653" spans="1:26" ht="12" customHeight="1" x14ac:dyDescent="0.2">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row>
    <row r="654" spans="1:26" ht="12" customHeight="1" x14ac:dyDescent="0.2">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row>
    <row r="655" spans="1:26" ht="12" customHeight="1" x14ac:dyDescent="0.2">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row>
    <row r="656" spans="1:26" ht="12" customHeight="1" x14ac:dyDescent="0.2">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row>
    <row r="657" spans="1:26" ht="12" customHeight="1" x14ac:dyDescent="0.2">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row>
    <row r="658" spans="1:26" ht="12" customHeight="1" x14ac:dyDescent="0.2">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row>
    <row r="659" spans="1:26" ht="12" customHeight="1" x14ac:dyDescent="0.2">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row>
    <row r="660" spans="1:26" ht="12" customHeight="1" x14ac:dyDescent="0.2">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row>
    <row r="661" spans="1:26" ht="12" customHeight="1" x14ac:dyDescent="0.2">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row>
    <row r="662" spans="1:26" ht="12" customHeight="1" x14ac:dyDescent="0.2">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row>
    <row r="663" spans="1:26" ht="12" customHeight="1" x14ac:dyDescent="0.2">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row>
    <row r="664" spans="1:26" ht="12" customHeight="1" x14ac:dyDescent="0.2">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row>
    <row r="665" spans="1:26" ht="12" customHeight="1" x14ac:dyDescent="0.2">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row>
    <row r="666" spans="1:26" ht="12" customHeight="1" x14ac:dyDescent="0.2">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row>
    <row r="667" spans="1:26" ht="12" customHeight="1" x14ac:dyDescent="0.2">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row>
    <row r="668" spans="1:26" ht="12" customHeight="1" x14ac:dyDescent="0.2">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row>
    <row r="669" spans="1:26" ht="12" customHeight="1" x14ac:dyDescent="0.2">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row>
    <row r="670" spans="1:26" ht="12" customHeight="1" x14ac:dyDescent="0.2">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row>
    <row r="671" spans="1:26" ht="12" customHeight="1" x14ac:dyDescent="0.2">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row>
    <row r="672" spans="1:26" ht="12" customHeight="1" x14ac:dyDescent="0.2">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row>
    <row r="673" spans="1:26" ht="12" customHeight="1" x14ac:dyDescent="0.2">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row>
    <row r="674" spans="1:26" ht="12" customHeight="1" x14ac:dyDescent="0.2">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row>
    <row r="675" spans="1:26" ht="12" customHeight="1" x14ac:dyDescent="0.2">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row>
    <row r="676" spans="1:26" ht="12" customHeight="1" x14ac:dyDescent="0.2">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row>
    <row r="677" spans="1:26" ht="12" customHeight="1" x14ac:dyDescent="0.2">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row>
    <row r="678" spans="1:26" ht="12" customHeight="1" x14ac:dyDescent="0.2">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row>
    <row r="679" spans="1:26" ht="12" customHeight="1" x14ac:dyDescent="0.2">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row>
    <row r="680" spans="1:26" ht="12" customHeight="1" x14ac:dyDescent="0.2">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row>
    <row r="681" spans="1:26" ht="12" customHeight="1" x14ac:dyDescent="0.2">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row>
    <row r="682" spans="1:26" ht="12" customHeight="1" x14ac:dyDescent="0.2">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row>
    <row r="683" spans="1:26" ht="12" customHeight="1" x14ac:dyDescent="0.2">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row>
    <row r="684" spans="1:26" ht="12" customHeight="1" x14ac:dyDescent="0.2">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row>
    <row r="685" spans="1:26" ht="12" customHeight="1" x14ac:dyDescent="0.2">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row>
    <row r="686" spans="1:26" ht="12" customHeight="1" x14ac:dyDescent="0.2">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row>
    <row r="687" spans="1:26" ht="12" customHeight="1" x14ac:dyDescent="0.2">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row>
    <row r="688" spans="1:26" ht="12" customHeight="1" x14ac:dyDescent="0.2">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row>
    <row r="689" spans="1:26" ht="12" customHeight="1" x14ac:dyDescent="0.2">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row>
    <row r="690" spans="1:26" ht="12" customHeight="1" x14ac:dyDescent="0.2">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row>
    <row r="691" spans="1:26" ht="12" customHeight="1" x14ac:dyDescent="0.2">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row>
    <row r="692" spans="1:26" ht="12" customHeight="1" x14ac:dyDescent="0.2">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row>
    <row r="693" spans="1:26" ht="12" customHeight="1" x14ac:dyDescent="0.2">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row>
    <row r="694" spans="1:26" ht="12" customHeight="1" x14ac:dyDescent="0.2">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row>
    <row r="695" spans="1:26" ht="12" customHeight="1" x14ac:dyDescent="0.2">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row>
    <row r="696" spans="1:26" ht="12" customHeight="1" x14ac:dyDescent="0.2">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row>
    <row r="697" spans="1:26" ht="12" customHeight="1" x14ac:dyDescent="0.2">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row>
    <row r="698" spans="1:26" ht="12" customHeight="1" x14ac:dyDescent="0.2">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row>
    <row r="699" spans="1:26" ht="12" customHeight="1" x14ac:dyDescent="0.2">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row>
    <row r="700" spans="1:26" ht="12" customHeight="1" x14ac:dyDescent="0.2">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row>
    <row r="701" spans="1:26" ht="12" customHeight="1" x14ac:dyDescent="0.2">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row>
    <row r="702" spans="1:26" ht="12" customHeight="1" x14ac:dyDescent="0.2">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row>
    <row r="703" spans="1:26" ht="12" customHeight="1" x14ac:dyDescent="0.2">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row>
    <row r="704" spans="1:26" ht="12" customHeight="1" x14ac:dyDescent="0.2">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row>
    <row r="705" spans="1:26" ht="12" customHeight="1" x14ac:dyDescent="0.2">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row>
    <row r="706" spans="1:26" ht="12" customHeight="1" x14ac:dyDescent="0.2">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row>
    <row r="707" spans="1:26" ht="12" customHeight="1" x14ac:dyDescent="0.2">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row>
    <row r="708" spans="1:26" ht="12" customHeight="1" x14ac:dyDescent="0.2">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row>
    <row r="709" spans="1:26" ht="12" customHeight="1" x14ac:dyDescent="0.2">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row>
    <row r="710" spans="1:26" ht="12" customHeight="1" x14ac:dyDescent="0.2">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row>
    <row r="711" spans="1:26" ht="12" customHeight="1" x14ac:dyDescent="0.2">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row>
    <row r="712" spans="1:26" ht="12" customHeight="1" x14ac:dyDescent="0.2">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row>
    <row r="713" spans="1:26" ht="12" customHeight="1" x14ac:dyDescent="0.2">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row>
    <row r="714" spans="1:26" ht="12" customHeight="1" x14ac:dyDescent="0.2">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row>
    <row r="715" spans="1:26" ht="12" customHeight="1" x14ac:dyDescent="0.2">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row>
    <row r="716" spans="1:26" ht="12" customHeight="1" x14ac:dyDescent="0.2">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row>
    <row r="717" spans="1:26" ht="12" customHeight="1" x14ac:dyDescent="0.2">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row>
    <row r="718" spans="1:26" ht="12" customHeight="1" x14ac:dyDescent="0.2">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row>
    <row r="719" spans="1:26" ht="12" customHeight="1" x14ac:dyDescent="0.2">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row>
    <row r="720" spans="1:26" ht="12" customHeight="1" x14ac:dyDescent="0.2">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row>
    <row r="721" spans="1:26" ht="12" customHeight="1" x14ac:dyDescent="0.2">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row>
    <row r="722" spans="1:26" ht="12" customHeight="1" x14ac:dyDescent="0.2">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row>
    <row r="723" spans="1:26" ht="12" customHeight="1" x14ac:dyDescent="0.2">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row>
    <row r="724" spans="1:26" ht="12" customHeight="1" x14ac:dyDescent="0.2">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row>
    <row r="725" spans="1:26" ht="12" customHeight="1" x14ac:dyDescent="0.2">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row>
    <row r="726" spans="1:26" ht="12" customHeight="1" x14ac:dyDescent="0.2">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row>
    <row r="727" spans="1:26" ht="12" customHeight="1" x14ac:dyDescent="0.2">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row>
    <row r="728" spans="1:26" ht="12" customHeight="1" x14ac:dyDescent="0.2">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row>
    <row r="729" spans="1:26" ht="12" customHeight="1" x14ac:dyDescent="0.2">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row>
    <row r="730" spans="1:26" ht="12" customHeight="1" x14ac:dyDescent="0.2">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row>
    <row r="731" spans="1:26" ht="12" customHeight="1" x14ac:dyDescent="0.2">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row>
    <row r="732" spans="1:26" ht="12" customHeight="1" x14ac:dyDescent="0.2">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row>
    <row r="733" spans="1:26" ht="12" customHeight="1" x14ac:dyDescent="0.2">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row>
    <row r="734" spans="1:26" ht="12" customHeight="1" x14ac:dyDescent="0.2">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row>
    <row r="735" spans="1:26" ht="12" customHeight="1" x14ac:dyDescent="0.2">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row>
    <row r="736" spans="1:26" ht="12" customHeight="1" x14ac:dyDescent="0.2">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row>
    <row r="737" spans="1:26" ht="12" customHeight="1" x14ac:dyDescent="0.2">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row>
    <row r="738" spans="1:26" ht="12" customHeight="1" x14ac:dyDescent="0.2">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row>
    <row r="739" spans="1:26" ht="12" customHeight="1" x14ac:dyDescent="0.2">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row>
    <row r="740" spans="1:26" ht="12" customHeight="1" x14ac:dyDescent="0.2">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row>
    <row r="741" spans="1:26" ht="12" customHeight="1" x14ac:dyDescent="0.2">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row>
    <row r="742" spans="1:26" ht="12" customHeight="1" x14ac:dyDescent="0.2">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row>
    <row r="743" spans="1:26" ht="12" customHeight="1" x14ac:dyDescent="0.2">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row>
    <row r="744" spans="1:26" ht="12" customHeight="1" x14ac:dyDescent="0.2">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row>
    <row r="745" spans="1:26" ht="12" customHeight="1" x14ac:dyDescent="0.2">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row>
    <row r="746" spans="1:26" ht="12" customHeight="1" x14ac:dyDescent="0.2">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row>
    <row r="747" spans="1:26" ht="12" customHeight="1" x14ac:dyDescent="0.2">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row>
    <row r="748" spans="1:26" ht="12" customHeight="1" x14ac:dyDescent="0.2">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row>
    <row r="749" spans="1:26" ht="12" customHeight="1" x14ac:dyDescent="0.2">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row>
    <row r="750" spans="1:26" ht="12" customHeight="1" x14ac:dyDescent="0.2">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row>
    <row r="751" spans="1:26" ht="12" customHeight="1" x14ac:dyDescent="0.2">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row>
    <row r="752" spans="1:26" ht="12" customHeight="1" x14ac:dyDescent="0.2">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row>
    <row r="753" spans="1:26" ht="12" customHeight="1" x14ac:dyDescent="0.2">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row>
    <row r="754" spans="1:26" ht="12" customHeight="1" x14ac:dyDescent="0.2">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row>
    <row r="755" spans="1:26" ht="12" customHeight="1" x14ac:dyDescent="0.2">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row>
    <row r="756" spans="1:26" ht="12" customHeight="1" x14ac:dyDescent="0.2">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row>
    <row r="757" spans="1:26" ht="12" customHeight="1" x14ac:dyDescent="0.2">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row>
    <row r="758" spans="1:26" ht="12" customHeight="1" x14ac:dyDescent="0.2">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row>
    <row r="759" spans="1:26" ht="12" customHeight="1" x14ac:dyDescent="0.2">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row>
    <row r="760" spans="1:26" ht="12" customHeight="1" x14ac:dyDescent="0.2">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row>
    <row r="761" spans="1:26" ht="12" customHeight="1" x14ac:dyDescent="0.2">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row>
    <row r="762" spans="1:26" ht="12" customHeight="1" x14ac:dyDescent="0.2">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row>
    <row r="763" spans="1:26" ht="12" customHeight="1" x14ac:dyDescent="0.2">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row>
    <row r="764" spans="1:26" ht="12" customHeight="1" x14ac:dyDescent="0.2">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row>
    <row r="765" spans="1:26" ht="12" customHeight="1" x14ac:dyDescent="0.2">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row>
    <row r="766" spans="1:26" ht="12" customHeight="1" x14ac:dyDescent="0.2">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row>
    <row r="767" spans="1:26" ht="12" customHeight="1" x14ac:dyDescent="0.2">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row>
    <row r="768" spans="1:26" ht="12" customHeight="1" x14ac:dyDescent="0.2">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row>
    <row r="769" spans="1:26" ht="12" customHeight="1" x14ac:dyDescent="0.2">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row>
    <row r="770" spans="1:26" ht="12" customHeight="1" x14ac:dyDescent="0.2">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row>
    <row r="771" spans="1:26" ht="12" customHeight="1" x14ac:dyDescent="0.2">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row>
    <row r="772" spans="1:26" ht="12" customHeight="1" x14ac:dyDescent="0.2">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row>
    <row r="773" spans="1:26" ht="12" customHeight="1" x14ac:dyDescent="0.2">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row>
    <row r="774" spans="1:26" ht="12" customHeight="1" x14ac:dyDescent="0.2">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row>
    <row r="775" spans="1:26" ht="12" customHeight="1" x14ac:dyDescent="0.2">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row>
    <row r="776" spans="1:26" ht="12" customHeight="1" x14ac:dyDescent="0.2">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row>
    <row r="777" spans="1:26" ht="12" customHeight="1" x14ac:dyDescent="0.2">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row>
    <row r="778" spans="1:26" ht="12" customHeight="1" x14ac:dyDescent="0.2">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row>
    <row r="779" spans="1:26" ht="12" customHeight="1" x14ac:dyDescent="0.2">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row>
    <row r="780" spans="1:26" ht="12" customHeight="1" x14ac:dyDescent="0.2">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row>
    <row r="781" spans="1:26" ht="12" customHeight="1" x14ac:dyDescent="0.2">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row>
    <row r="782" spans="1:26" ht="12" customHeight="1" x14ac:dyDescent="0.2">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row>
    <row r="783" spans="1:26" ht="12" customHeight="1" x14ac:dyDescent="0.2">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row>
    <row r="784" spans="1:26" ht="12" customHeight="1" x14ac:dyDescent="0.2">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row>
    <row r="785" spans="1:26" ht="12" customHeight="1" x14ac:dyDescent="0.2">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row>
    <row r="786" spans="1:26" ht="12" customHeight="1" x14ac:dyDescent="0.2">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row>
    <row r="787" spans="1:26" ht="12" customHeight="1" x14ac:dyDescent="0.2">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row>
    <row r="788" spans="1:26" ht="12" customHeight="1" x14ac:dyDescent="0.2">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row>
    <row r="789" spans="1:26" ht="12" customHeight="1" x14ac:dyDescent="0.2">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row>
    <row r="790" spans="1:26" ht="12" customHeight="1" x14ac:dyDescent="0.2">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row>
    <row r="791" spans="1:26" ht="12" customHeight="1" x14ac:dyDescent="0.2">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row>
    <row r="792" spans="1:26" ht="12" customHeight="1" x14ac:dyDescent="0.2">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row>
    <row r="793" spans="1:26" ht="12" customHeight="1" x14ac:dyDescent="0.2">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row>
    <row r="794" spans="1:26" ht="12" customHeight="1" x14ac:dyDescent="0.2">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row>
    <row r="795" spans="1:26" ht="12" customHeight="1" x14ac:dyDescent="0.2">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row>
    <row r="796" spans="1:26" ht="12" customHeight="1" x14ac:dyDescent="0.2">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row>
    <row r="797" spans="1:26" ht="12" customHeight="1" x14ac:dyDescent="0.2">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row>
    <row r="798" spans="1:26" ht="12" customHeight="1" x14ac:dyDescent="0.2">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row>
    <row r="799" spans="1:26" ht="12" customHeight="1" x14ac:dyDescent="0.2">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row>
    <row r="800" spans="1:26" ht="12" customHeight="1" x14ac:dyDescent="0.2">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row>
    <row r="801" spans="1:26" ht="12" customHeight="1" x14ac:dyDescent="0.2">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row>
    <row r="802" spans="1:26" ht="12" customHeight="1" x14ac:dyDescent="0.2">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row>
    <row r="803" spans="1:26" ht="12" customHeight="1" x14ac:dyDescent="0.2">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row>
    <row r="804" spans="1:26" ht="12" customHeight="1" x14ac:dyDescent="0.2">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row>
    <row r="805" spans="1:26" ht="12" customHeight="1" x14ac:dyDescent="0.2">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row>
    <row r="806" spans="1:26" ht="12" customHeight="1" x14ac:dyDescent="0.2">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row>
    <row r="807" spans="1:26" ht="12" customHeight="1" x14ac:dyDescent="0.2">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row>
    <row r="808" spans="1:26" ht="12" customHeight="1" x14ac:dyDescent="0.2">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row>
    <row r="809" spans="1:26" ht="12" customHeight="1" x14ac:dyDescent="0.2">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row>
    <row r="810" spans="1:26" ht="12" customHeight="1" x14ac:dyDescent="0.2">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row>
    <row r="811" spans="1:26" ht="12" customHeight="1" x14ac:dyDescent="0.2">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row>
    <row r="812" spans="1:26" ht="12" customHeight="1" x14ac:dyDescent="0.2">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row>
    <row r="813" spans="1:26" ht="12" customHeight="1" x14ac:dyDescent="0.2">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row>
    <row r="814" spans="1:26" ht="12" customHeight="1" x14ac:dyDescent="0.2">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row>
    <row r="815" spans="1:26" ht="12" customHeight="1" x14ac:dyDescent="0.2">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row>
    <row r="816" spans="1:26" ht="12" customHeight="1" x14ac:dyDescent="0.2">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row>
    <row r="817" spans="1:26" ht="12" customHeight="1" x14ac:dyDescent="0.2">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row>
    <row r="818" spans="1:26" ht="12" customHeight="1" x14ac:dyDescent="0.2">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row>
    <row r="819" spans="1:26" ht="12" customHeight="1" x14ac:dyDescent="0.2">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row>
    <row r="820" spans="1:26" ht="12" customHeight="1" x14ac:dyDescent="0.2">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row>
    <row r="821" spans="1:26" ht="12" customHeight="1" x14ac:dyDescent="0.2">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row>
    <row r="822" spans="1:26" ht="12" customHeight="1" x14ac:dyDescent="0.2">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row>
    <row r="823" spans="1:26" ht="12" customHeight="1" x14ac:dyDescent="0.2">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row>
    <row r="824" spans="1:26" ht="12" customHeight="1" x14ac:dyDescent="0.2">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row>
    <row r="825" spans="1:26" ht="12" customHeight="1" x14ac:dyDescent="0.2">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row>
    <row r="826" spans="1:26" ht="12" customHeight="1" x14ac:dyDescent="0.2">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row>
    <row r="827" spans="1:26" ht="12" customHeight="1" x14ac:dyDescent="0.2">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row>
    <row r="828" spans="1:26" ht="12" customHeight="1" x14ac:dyDescent="0.2">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row>
    <row r="829" spans="1:26" ht="12" customHeight="1" x14ac:dyDescent="0.2">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row>
    <row r="830" spans="1:26" ht="12" customHeight="1" x14ac:dyDescent="0.2">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row>
    <row r="831" spans="1:26" ht="12" customHeight="1" x14ac:dyDescent="0.2">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row>
    <row r="832" spans="1:26" ht="12" customHeight="1" x14ac:dyDescent="0.2">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row>
    <row r="833" spans="1:26" ht="12" customHeight="1" x14ac:dyDescent="0.2">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row>
    <row r="834" spans="1:26" ht="12" customHeight="1" x14ac:dyDescent="0.2">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row>
    <row r="835" spans="1:26" ht="12" customHeight="1" x14ac:dyDescent="0.2">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row>
    <row r="836" spans="1:26" ht="12" customHeight="1" x14ac:dyDescent="0.2">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row>
    <row r="837" spans="1:26" ht="12" customHeight="1" x14ac:dyDescent="0.2">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row>
    <row r="838" spans="1:26" ht="12" customHeight="1" x14ac:dyDescent="0.2">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row>
    <row r="839" spans="1:26" ht="12" customHeight="1" x14ac:dyDescent="0.2">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row>
    <row r="840" spans="1:26" ht="12" customHeight="1" x14ac:dyDescent="0.2">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row>
    <row r="841" spans="1:26" ht="12" customHeight="1" x14ac:dyDescent="0.2">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row>
    <row r="842" spans="1:26" ht="12" customHeight="1" x14ac:dyDescent="0.2">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row>
    <row r="843" spans="1:26" ht="12" customHeight="1" x14ac:dyDescent="0.2">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row>
    <row r="844" spans="1:26" ht="12" customHeight="1" x14ac:dyDescent="0.2">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row>
    <row r="845" spans="1:26" ht="12" customHeight="1" x14ac:dyDescent="0.2">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row>
    <row r="846" spans="1:26" ht="12" customHeight="1" x14ac:dyDescent="0.2">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row>
    <row r="847" spans="1:26" ht="12" customHeight="1" x14ac:dyDescent="0.2">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row>
    <row r="848" spans="1:26" ht="12" customHeight="1" x14ac:dyDescent="0.2">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row>
    <row r="849" spans="1:26" ht="12" customHeight="1" x14ac:dyDescent="0.2">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row>
    <row r="850" spans="1:26" ht="12" customHeight="1" x14ac:dyDescent="0.2">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row>
    <row r="851" spans="1:26" ht="12" customHeight="1" x14ac:dyDescent="0.2">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row>
    <row r="852" spans="1:26" ht="12" customHeight="1" x14ac:dyDescent="0.2">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row>
    <row r="853" spans="1:26" ht="12" customHeight="1" x14ac:dyDescent="0.2">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row>
    <row r="854" spans="1:26" ht="12" customHeight="1" x14ac:dyDescent="0.2">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row>
    <row r="855" spans="1:26" ht="12" customHeight="1" x14ac:dyDescent="0.2">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row>
    <row r="856" spans="1:26" ht="12" customHeight="1" x14ac:dyDescent="0.2">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row>
    <row r="857" spans="1:26" ht="12" customHeight="1" x14ac:dyDescent="0.2">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row>
    <row r="858" spans="1:26" ht="12" customHeight="1" x14ac:dyDescent="0.2">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row>
    <row r="859" spans="1:26" ht="12" customHeight="1" x14ac:dyDescent="0.2">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row>
    <row r="860" spans="1:26" ht="12" customHeight="1" x14ac:dyDescent="0.2">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row>
    <row r="861" spans="1:26" ht="12" customHeight="1" x14ac:dyDescent="0.2">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row>
    <row r="862" spans="1:26" ht="12" customHeight="1" x14ac:dyDescent="0.2">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row>
    <row r="863" spans="1:26" ht="12" customHeight="1" x14ac:dyDescent="0.2">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row>
    <row r="864" spans="1:26" ht="12" customHeight="1" x14ac:dyDescent="0.2">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row>
    <row r="865" spans="1:26" ht="12" customHeight="1" x14ac:dyDescent="0.2">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row>
    <row r="866" spans="1:26" ht="12" customHeight="1" x14ac:dyDescent="0.2">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row>
    <row r="867" spans="1:26" ht="12" customHeight="1" x14ac:dyDescent="0.2">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row>
    <row r="868" spans="1:26" ht="12" customHeight="1" x14ac:dyDescent="0.2">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row>
    <row r="869" spans="1:26" ht="12" customHeight="1" x14ac:dyDescent="0.2">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row>
    <row r="870" spans="1:26" ht="12" customHeight="1" x14ac:dyDescent="0.2">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row>
    <row r="871" spans="1:26" ht="12" customHeight="1" x14ac:dyDescent="0.2">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row>
    <row r="872" spans="1:26" ht="12" customHeight="1" x14ac:dyDescent="0.2">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row>
    <row r="873" spans="1:26" ht="12" customHeight="1" x14ac:dyDescent="0.2">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row>
    <row r="874" spans="1:26" ht="12" customHeight="1" x14ac:dyDescent="0.2">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row>
    <row r="875" spans="1:26" ht="12" customHeight="1" x14ac:dyDescent="0.2">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row>
    <row r="876" spans="1:26" ht="12" customHeight="1" x14ac:dyDescent="0.2">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row>
    <row r="877" spans="1:26" ht="12" customHeight="1" x14ac:dyDescent="0.2">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row>
    <row r="878" spans="1:26" ht="12" customHeight="1" x14ac:dyDescent="0.2">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row>
    <row r="879" spans="1:26" ht="12" customHeight="1" x14ac:dyDescent="0.2">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row>
    <row r="880" spans="1:26" ht="12" customHeight="1" x14ac:dyDescent="0.2">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row>
    <row r="881" spans="1:26" ht="12" customHeight="1" x14ac:dyDescent="0.2">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row>
    <row r="882" spans="1:26" ht="12" customHeight="1" x14ac:dyDescent="0.2">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row>
    <row r="883" spans="1:26" ht="12" customHeight="1" x14ac:dyDescent="0.2">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row>
    <row r="884" spans="1:26" ht="12" customHeight="1" x14ac:dyDescent="0.2">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row>
    <row r="885" spans="1:26" ht="12" customHeight="1" x14ac:dyDescent="0.2">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row>
    <row r="886" spans="1:26" ht="12" customHeight="1" x14ac:dyDescent="0.2">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row>
    <row r="887" spans="1:26" ht="12" customHeight="1" x14ac:dyDescent="0.2">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row>
    <row r="888" spans="1:26" ht="12" customHeight="1" x14ac:dyDescent="0.2">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row>
    <row r="889" spans="1:26" ht="12" customHeight="1" x14ac:dyDescent="0.2">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row>
    <row r="890" spans="1:26" ht="12" customHeight="1" x14ac:dyDescent="0.2">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row>
    <row r="891" spans="1:26" ht="12" customHeight="1" x14ac:dyDescent="0.2">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row>
    <row r="892" spans="1:26" ht="12" customHeight="1" x14ac:dyDescent="0.2">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row>
    <row r="893" spans="1:26" ht="12" customHeight="1" x14ac:dyDescent="0.2">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row>
    <row r="894" spans="1:26" ht="12" customHeight="1" x14ac:dyDescent="0.2">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row>
    <row r="895" spans="1:26" ht="12" customHeight="1" x14ac:dyDescent="0.2">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row>
    <row r="896" spans="1:26" ht="12" customHeight="1" x14ac:dyDescent="0.2">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row>
    <row r="897" spans="1:26" ht="12" customHeight="1" x14ac:dyDescent="0.2">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row>
    <row r="898" spans="1:26" ht="12" customHeight="1" x14ac:dyDescent="0.2">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row>
    <row r="899" spans="1:26" ht="12" customHeight="1" x14ac:dyDescent="0.2">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row>
    <row r="900" spans="1:26" ht="12" customHeight="1" x14ac:dyDescent="0.2">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row>
    <row r="901" spans="1:26" ht="12" customHeight="1" x14ac:dyDescent="0.2">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row>
    <row r="902" spans="1:26" ht="12" customHeight="1" x14ac:dyDescent="0.2">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row>
    <row r="903" spans="1:26" ht="12" customHeight="1" x14ac:dyDescent="0.2">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row>
    <row r="904" spans="1:26" ht="12" customHeight="1" x14ac:dyDescent="0.2">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row>
    <row r="905" spans="1:26" ht="12" customHeight="1" x14ac:dyDescent="0.2">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row>
    <row r="906" spans="1:26" ht="12" customHeight="1" x14ac:dyDescent="0.2">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row>
    <row r="907" spans="1:26" ht="12" customHeight="1" x14ac:dyDescent="0.2">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row>
    <row r="908" spans="1:26" ht="12" customHeight="1" x14ac:dyDescent="0.2">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row>
    <row r="909" spans="1:26" ht="12" customHeight="1" x14ac:dyDescent="0.2">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row>
    <row r="910" spans="1:26" ht="12" customHeight="1" x14ac:dyDescent="0.2">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row>
    <row r="911" spans="1:26" ht="12" customHeight="1" x14ac:dyDescent="0.2">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row>
    <row r="912" spans="1:26" ht="12" customHeight="1" x14ac:dyDescent="0.2">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row>
    <row r="913" spans="1:26" ht="12" customHeight="1" x14ac:dyDescent="0.2">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row>
    <row r="914" spans="1:26" ht="12" customHeight="1" x14ac:dyDescent="0.2">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row>
    <row r="915" spans="1:26" ht="12" customHeight="1" x14ac:dyDescent="0.2">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row>
    <row r="916" spans="1:26" ht="12" customHeight="1" x14ac:dyDescent="0.2">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row>
    <row r="917" spans="1:26" ht="12" customHeight="1" x14ac:dyDescent="0.2">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row>
    <row r="918" spans="1:26" ht="12" customHeight="1" x14ac:dyDescent="0.2">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row>
    <row r="919" spans="1:26" ht="12" customHeight="1" x14ac:dyDescent="0.2">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row>
    <row r="920" spans="1:26" ht="12" customHeight="1" x14ac:dyDescent="0.2">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row>
    <row r="921" spans="1:26" ht="12" customHeight="1" x14ac:dyDescent="0.2">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row>
    <row r="922" spans="1:26" ht="12" customHeight="1" x14ac:dyDescent="0.2">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row>
    <row r="923" spans="1:26" ht="12" customHeight="1" x14ac:dyDescent="0.2">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row>
    <row r="924" spans="1:26" ht="12" customHeight="1" x14ac:dyDescent="0.2">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row>
    <row r="925" spans="1:26" ht="12" customHeight="1" x14ac:dyDescent="0.2">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row>
    <row r="926" spans="1:26" ht="12" customHeight="1" x14ac:dyDescent="0.2">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row>
    <row r="927" spans="1:26" ht="12" customHeight="1" x14ac:dyDescent="0.2">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row>
    <row r="928" spans="1:26" ht="12" customHeight="1" x14ac:dyDescent="0.2">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row>
    <row r="929" spans="1:26" ht="12" customHeight="1" x14ac:dyDescent="0.2">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row>
    <row r="930" spans="1:26" ht="12" customHeight="1" x14ac:dyDescent="0.2">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row>
    <row r="931" spans="1:26" ht="12" customHeight="1" x14ac:dyDescent="0.2">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row>
    <row r="932" spans="1:26" ht="12" customHeight="1" x14ac:dyDescent="0.2">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row>
    <row r="933" spans="1:26" ht="12" customHeight="1" x14ac:dyDescent="0.2">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row>
    <row r="934" spans="1:26" ht="12" customHeight="1" x14ac:dyDescent="0.2">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row>
    <row r="935" spans="1:26" ht="12" customHeight="1" x14ac:dyDescent="0.2">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row>
    <row r="936" spans="1:26" ht="12" customHeight="1" x14ac:dyDescent="0.2">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row>
    <row r="937" spans="1:26" ht="12" customHeight="1" x14ac:dyDescent="0.2">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row>
    <row r="938" spans="1:26" ht="12" customHeight="1" x14ac:dyDescent="0.2">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row>
    <row r="939" spans="1:26" ht="12" customHeight="1" x14ac:dyDescent="0.2">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row>
    <row r="940" spans="1:26" ht="12" customHeight="1" x14ac:dyDescent="0.2">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row>
    <row r="941" spans="1:26" ht="12" customHeight="1" x14ac:dyDescent="0.2">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row>
    <row r="942" spans="1:26" ht="12" customHeight="1" x14ac:dyDescent="0.2">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row>
    <row r="943" spans="1:26" ht="12" customHeight="1" x14ac:dyDescent="0.2">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row>
    <row r="944" spans="1:26" ht="12" customHeight="1" x14ac:dyDescent="0.2">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row>
    <row r="945" spans="1:26" ht="12" customHeight="1" x14ac:dyDescent="0.2">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row>
    <row r="946" spans="1:26" ht="12" customHeight="1" x14ac:dyDescent="0.2">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row>
    <row r="947" spans="1:26" ht="12" customHeight="1" x14ac:dyDescent="0.2">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row>
    <row r="948" spans="1:26" ht="12" customHeight="1" x14ac:dyDescent="0.2">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row>
    <row r="949" spans="1:26" ht="12" customHeight="1" x14ac:dyDescent="0.2">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row>
    <row r="950" spans="1:26" ht="12" customHeight="1" x14ac:dyDescent="0.2">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row>
    <row r="951" spans="1:26" ht="12" customHeight="1" x14ac:dyDescent="0.2">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row>
    <row r="952" spans="1:26" ht="12" customHeight="1" x14ac:dyDescent="0.2">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row>
    <row r="953" spans="1:26" ht="12" customHeight="1" x14ac:dyDescent="0.2">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row>
    <row r="954" spans="1:26" ht="12" customHeight="1" x14ac:dyDescent="0.2">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row>
    <row r="955" spans="1:26" ht="12" customHeight="1" x14ac:dyDescent="0.2">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row>
    <row r="956" spans="1:26" ht="12" customHeight="1" x14ac:dyDescent="0.2">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row>
    <row r="957" spans="1:26" ht="12" customHeight="1" x14ac:dyDescent="0.2">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row>
    <row r="958" spans="1:26" ht="12" customHeight="1" x14ac:dyDescent="0.2">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row>
    <row r="959" spans="1:26" ht="12" customHeight="1" x14ac:dyDescent="0.2">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row>
    <row r="960" spans="1:26" ht="12" customHeight="1" x14ac:dyDescent="0.2">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row>
    <row r="961" spans="1:26" ht="12" customHeight="1" x14ac:dyDescent="0.2">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row>
    <row r="962" spans="1:26" ht="12" customHeight="1" x14ac:dyDescent="0.2">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row>
    <row r="963" spans="1:26" ht="12" customHeight="1" x14ac:dyDescent="0.2">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row>
    <row r="964" spans="1:26" ht="12" customHeight="1" x14ac:dyDescent="0.2">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row>
    <row r="965" spans="1:26" ht="12" customHeight="1" x14ac:dyDescent="0.2">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row>
    <row r="966" spans="1:26" ht="12" customHeight="1" x14ac:dyDescent="0.2">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row>
    <row r="967" spans="1:26" ht="12" customHeight="1" x14ac:dyDescent="0.2">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row>
    <row r="968" spans="1:26" ht="12" customHeight="1" x14ac:dyDescent="0.2">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row>
    <row r="969" spans="1:26" ht="12" customHeight="1" x14ac:dyDescent="0.2">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row>
    <row r="970" spans="1:26" ht="12" customHeight="1" x14ac:dyDescent="0.2">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row>
    <row r="971" spans="1:26" ht="12" customHeight="1" x14ac:dyDescent="0.2">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row>
    <row r="972" spans="1:26" ht="12" customHeight="1" x14ac:dyDescent="0.2">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row>
    <row r="973" spans="1:26" ht="12" customHeight="1" x14ac:dyDescent="0.2">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row>
    <row r="974" spans="1:26" ht="12" customHeight="1" x14ac:dyDescent="0.2">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row>
    <row r="975" spans="1:26" ht="12" customHeight="1" x14ac:dyDescent="0.2">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row>
    <row r="976" spans="1:26" ht="12" customHeight="1" x14ac:dyDescent="0.2">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row>
    <row r="977" spans="1:26" ht="12" customHeight="1" x14ac:dyDescent="0.2">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row>
    <row r="978" spans="1:26" ht="12" customHeight="1" x14ac:dyDescent="0.2">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row>
    <row r="979" spans="1:26" ht="12" customHeight="1" x14ac:dyDescent="0.2">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row>
    <row r="980" spans="1:26" ht="12" customHeight="1" x14ac:dyDescent="0.2">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row>
    <row r="981" spans="1:26" ht="12" customHeight="1" x14ac:dyDescent="0.2">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row>
    <row r="982" spans="1:26" ht="12" customHeight="1" x14ac:dyDescent="0.2">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row>
    <row r="983" spans="1:26" ht="12" customHeight="1" x14ac:dyDescent="0.2">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row>
    <row r="984" spans="1:26" ht="12" customHeight="1" x14ac:dyDescent="0.2">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row>
    <row r="985" spans="1:26" ht="12" customHeight="1" x14ac:dyDescent="0.2">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row>
    <row r="986" spans="1:26" ht="12" customHeight="1" x14ac:dyDescent="0.2">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row>
    <row r="987" spans="1:26" ht="12" customHeight="1" x14ac:dyDescent="0.2">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row>
    <row r="988" spans="1:26" ht="12" customHeight="1" x14ac:dyDescent="0.2">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row>
    <row r="989" spans="1:26" ht="12" customHeight="1" x14ac:dyDescent="0.2">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row>
    <row r="990" spans="1:26" ht="12" customHeight="1" x14ac:dyDescent="0.2">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row>
    <row r="991" spans="1:26" ht="12" customHeight="1" x14ac:dyDescent="0.2">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row>
    <row r="992" spans="1:26" ht="12" customHeight="1" x14ac:dyDescent="0.2">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row>
    <row r="993" spans="1:26" ht="12" customHeight="1" x14ac:dyDescent="0.2">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row>
    <row r="994" spans="1:26" ht="12" customHeight="1" x14ac:dyDescent="0.2">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row>
    <row r="995" spans="1:26" ht="12" customHeight="1" x14ac:dyDescent="0.2">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row>
    <row r="996" spans="1:26" ht="12" customHeight="1" x14ac:dyDescent="0.2">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row>
    <row r="997" spans="1:26" ht="12" customHeight="1" x14ac:dyDescent="0.2">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row>
    <row r="998" spans="1:26" ht="12" customHeight="1" x14ac:dyDescent="0.2">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row>
    <row r="999" spans="1:26" ht="12" customHeight="1" x14ac:dyDescent="0.2">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row>
    <row r="1000" spans="1:26" ht="12" customHeight="1" x14ac:dyDescent="0.2">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row>
  </sheetData>
  <mergeCells count="2">
    <mergeCell ref="M4:M5"/>
    <mergeCell ref="L18:L1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2.625" defaultRowHeight="15" customHeight="1" x14ac:dyDescent="0.2"/>
  <cols>
    <col min="1" max="1" width="21" customWidth="1"/>
    <col min="2" max="2" width="33" customWidth="1"/>
    <col min="3" max="3" width="28.875" customWidth="1"/>
    <col min="4" max="4" width="44" customWidth="1"/>
    <col min="5" max="5" width="9.375" customWidth="1"/>
    <col min="6" max="6" width="35.375" customWidth="1"/>
    <col min="7" max="9" width="9.375" customWidth="1"/>
    <col min="10" max="10" width="11.625" customWidth="1"/>
    <col min="11" max="11" width="17.875" customWidth="1"/>
    <col min="12" max="12" width="9.375" customWidth="1"/>
    <col min="13" max="13" width="35.375" customWidth="1"/>
    <col min="14" max="14" width="21.875" customWidth="1"/>
    <col min="15" max="26" width="9.375" customWidth="1"/>
  </cols>
  <sheetData>
    <row r="1" spans="1:15" ht="14.25" x14ac:dyDescent="0.2">
      <c r="A1" s="809" t="s">
        <v>486</v>
      </c>
      <c r="B1" s="809" t="s">
        <v>487</v>
      </c>
      <c r="C1" s="810" t="s">
        <v>72</v>
      </c>
      <c r="D1" s="599"/>
      <c r="E1" s="599"/>
      <c r="F1" s="599"/>
      <c r="G1" s="599"/>
      <c r="H1" s="599"/>
      <c r="I1" s="599"/>
      <c r="J1" s="599"/>
      <c r="K1" s="600"/>
      <c r="L1" s="809" t="s">
        <v>73</v>
      </c>
      <c r="M1" s="809" t="s">
        <v>386</v>
      </c>
      <c r="N1" s="809" t="s">
        <v>488</v>
      </c>
    </row>
    <row r="2" spans="1:15" ht="30" x14ac:dyDescent="0.25">
      <c r="A2" s="680"/>
      <c r="B2" s="680"/>
      <c r="C2" s="244" t="s">
        <v>489</v>
      </c>
      <c r="D2" s="244" t="s">
        <v>77</v>
      </c>
      <c r="E2" s="244" t="s">
        <v>78</v>
      </c>
      <c r="F2" s="244" t="s">
        <v>79</v>
      </c>
      <c r="G2" s="244" t="s">
        <v>381</v>
      </c>
      <c r="H2" s="244" t="s">
        <v>382</v>
      </c>
      <c r="I2" s="244" t="s">
        <v>383</v>
      </c>
      <c r="J2" s="244" t="s">
        <v>384</v>
      </c>
      <c r="K2" s="244" t="s">
        <v>385</v>
      </c>
      <c r="L2" s="680"/>
      <c r="M2" s="680"/>
      <c r="N2" s="680"/>
      <c r="O2" s="211" t="s">
        <v>487</v>
      </c>
    </row>
    <row r="3" spans="1:15" ht="120" x14ac:dyDescent="0.25">
      <c r="A3" s="245" t="s">
        <v>490</v>
      </c>
      <c r="B3" s="246" t="s">
        <v>491</v>
      </c>
      <c r="C3" s="247" t="s">
        <v>492</v>
      </c>
      <c r="D3" s="248" t="s">
        <v>493</v>
      </c>
      <c r="E3" s="247" t="s">
        <v>494</v>
      </c>
      <c r="F3" s="248" t="s">
        <v>495</v>
      </c>
      <c r="G3" s="247">
        <v>2.31</v>
      </c>
      <c r="H3" s="247">
        <v>2.38</v>
      </c>
      <c r="I3" s="247"/>
      <c r="J3" s="247">
        <v>2.42</v>
      </c>
      <c r="K3" s="247"/>
      <c r="L3" s="248" t="s">
        <v>496</v>
      </c>
      <c r="M3" s="248" t="s">
        <v>497</v>
      </c>
      <c r="N3" s="248" t="s">
        <v>498</v>
      </c>
      <c r="O3" s="211" t="str">
        <f t="shared" ref="O3:O107" si="0">B3</f>
        <v>DESARROLLO FISICO Y SOSTENIBILIDAD 
DFS</v>
      </c>
    </row>
    <row r="4" spans="1:15" ht="105" x14ac:dyDescent="0.25">
      <c r="A4" s="245" t="s">
        <v>490</v>
      </c>
      <c r="B4" s="246" t="s">
        <v>491</v>
      </c>
      <c r="C4" s="247" t="s">
        <v>499</v>
      </c>
      <c r="D4" s="248" t="s">
        <v>500</v>
      </c>
      <c r="E4" s="247" t="s">
        <v>129</v>
      </c>
      <c r="F4" s="248" t="s">
        <v>501</v>
      </c>
      <c r="G4" s="249">
        <v>0.85</v>
      </c>
      <c r="H4" s="249">
        <v>0.9</v>
      </c>
      <c r="I4" s="249"/>
      <c r="J4" s="249">
        <v>0.9</v>
      </c>
      <c r="K4" s="249"/>
      <c r="L4" s="248" t="s">
        <v>502</v>
      </c>
      <c r="M4" s="248" t="s">
        <v>503</v>
      </c>
      <c r="N4" s="248" t="s">
        <v>498</v>
      </c>
      <c r="O4" s="211" t="str">
        <f t="shared" si="0"/>
        <v>DESARROLLO FISICO Y SOSTENIBILIDAD 
DFS</v>
      </c>
    </row>
    <row r="5" spans="1:15" ht="90" x14ac:dyDescent="0.25">
      <c r="A5" s="245" t="s">
        <v>490</v>
      </c>
      <c r="B5" s="246" t="s">
        <v>491</v>
      </c>
      <c r="C5" s="247" t="s">
        <v>504</v>
      </c>
      <c r="D5" s="248" t="s">
        <v>505</v>
      </c>
      <c r="E5" s="247" t="s">
        <v>453</v>
      </c>
      <c r="F5" s="248" t="s">
        <v>506</v>
      </c>
      <c r="G5" s="249">
        <v>0.80869999999999997</v>
      </c>
      <c r="H5" s="249">
        <v>0.82</v>
      </c>
      <c r="I5" s="249"/>
      <c r="J5" s="249">
        <v>0.84</v>
      </c>
      <c r="K5" s="249"/>
      <c r="L5" s="248" t="s">
        <v>507</v>
      </c>
      <c r="M5" s="248" t="s">
        <v>508</v>
      </c>
      <c r="N5" s="248" t="s">
        <v>498</v>
      </c>
      <c r="O5" s="211" t="str">
        <f t="shared" si="0"/>
        <v>DESARROLLO FISICO Y SOSTENIBILIDAD 
DFS</v>
      </c>
    </row>
    <row r="6" spans="1:15" ht="409.5" x14ac:dyDescent="0.25">
      <c r="A6" s="245" t="s">
        <v>490</v>
      </c>
      <c r="B6" s="246" t="s">
        <v>491</v>
      </c>
      <c r="C6" s="247" t="s">
        <v>509</v>
      </c>
      <c r="D6" s="248" t="s">
        <v>510</v>
      </c>
      <c r="E6" s="247" t="s">
        <v>511</v>
      </c>
      <c r="F6" s="248" t="s">
        <v>512</v>
      </c>
      <c r="G6" s="249">
        <v>0.86799999999999999</v>
      </c>
      <c r="H6" s="249">
        <v>0.97130000000000005</v>
      </c>
      <c r="I6" s="249"/>
      <c r="J6" s="249" t="s">
        <v>513</v>
      </c>
      <c r="K6" s="249"/>
      <c r="L6" s="248" t="s">
        <v>514</v>
      </c>
      <c r="M6" s="248" t="s">
        <v>515</v>
      </c>
      <c r="N6" s="247" t="s">
        <v>516</v>
      </c>
      <c r="O6" s="211" t="str">
        <f t="shared" si="0"/>
        <v>DESARROLLO FISICO Y SOSTENIBILIDAD 
DFS</v>
      </c>
    </row>
    <row r="7" spans="1:15" ht="148.5" x14ac:dyDescent="0.25">
      <c r="A7" s="245" t="s">
        <v>490</v>
      </c>
      <c r="B7" s="250" t="s">
        <v>517</v>
      </c>
      <c r="C7" s="251" t="s">
        <v>518</v>
      </c>
      <c r="D7" s="252" t="s">
        <v>519</v>
      </c>
      <c r="E7" s="210" t="s">
        <v>129</v>
      </c>
      <c r="F7" s="251" t="s">
        <v>520</v>
      </c>
      <c r="G7" s="253">
        <v>0.50729999999999997</v>
      </c>
      <c r="H7" s="253">
        <v>0.65110000000000001</v>
      </c>
      <c r="I7" s="253"/>
      <c r="J7" s="253">
        <v>0.7</v>
      </c>
      <c r="K7" s="253"/>
      <c r="L7" s="251" t="s">
        <v>521</v>
      </c>
      <c r="M7" s="251" t="s">
        <v>522</v>
      </c>
      <c r="N7" s="210" t="s">
        <v>523</v>
      </c>
      <c r="O7" s="211" t="str">
        <f t="shared" si="0"/>
        <v>DESARROLLO INFORMATICO Y COMIUNICACIONES
DIC</v>
      </c>
    </row>
    <row r="8" spans="1:15" ht="165" x14ac:dyDescent="0.25">
      <c r="A8" s="245" t="s">
        <v>490</v>
      </c>
      <c r="B8" s="250" t="s">
        <v>517</v>
      </c>
      <c r="C8" s="251" t="s">
        <v>524</v>
      </c>
      <c r="D8" s="252" t="s">
        <v>525</v>
      </c>
      <c r="E8" s="210" t="s">
        <v>129</v>
      </c>
      <c r="F8" s="254" t="s">
        <v>526</v>
      </c>
      <c r="G8" s="253">
        <v>0.36070000000000002</v>
      </c>
      <c r="H8" s="253">
        <v>0.4496</v>
      </c>
      <c r="I8" s="253"/>
      <c r="J8" s="253">
        <v>0.5</v>
      </c>
      <c r="K8" s="253"/>
      <c r="L8" s="251" t="s">
        <v>527</v>
      </c>
      <c r="M8" s="251" t="s">
        <v>522</v>
      </c>
      <c r="N8" s="210" t="s">
        <v>523</v>
      </c>
      <c r="O8" s="211" t="str">
        <f t="shared" si="0"/>
        <v>DESARROLLO INFORMATICO Y COMIUNICACIONES
DIC</v>
      </c>
    </row>
    <row r="9" spans="1:15" ht="214.5" x14ac:dyDescent="0.25">
      <c r="A9" s="245" t="s">
        <v>490</v>
      </c>
      <c r="B9" s="250" t="s">
        <v>517</v>
      </c>
      <c r="C9" s="251" t="s">
        <v>528</v>
      </c>
      <c r="D9" s="252" t="s">
        <v>529</v>
      </c>
      <c r="E9" s="210" t="s">
        <v>129</v>
      </c>
      <c r="F9" s="254" t="s">
        <v>530</v>
      </c>
      <c r="G9" s="253">
        <v>0.71</v>
      </c>
      <c r="H9" s="253">
        <v>0.80759999999999998</v>
      </c>
      <c r="I9" s="253"/>
      <c r="J9" s="253">
        <v>0.9</v>
      </c>
      <c r="K9" s="253"/>
      <c r="L9" s="251" t="s">
        <v>531</v>
      </c>
      <c r="M9" s="251" t="s">
        <v>522</v>
      </c>
      <c r="N9" s="210" t="s">
        <v>523</v>
      </c>
      <c r="O9" s="211" t="str">
        <f t="shared" si="0"/>
        <v>DESARROLLO INFORMATICO Y COMIUNICACIONES
DIC</v>
      </c>
    </row>
    <row r="10" spans="1:15" ht="165" x14ac:dyDescent="0.25">
      <c r="A10" s="245" t="s">
        <v>490</v>
      </c>
      <c r="B10" s="250" t="s">
        <v>517</v>
      </c>
      <c r="C10" s="251" t="s">
        <v>532</v>
      </c>
      <c r="D10" s="252" t="s">
        <v>533</v>
      </c>
      <c r="E10" s="210" t="s">
        <v>129</v>
      </c>
      <c r="F10" s="254" t="s">
        <v>534</v>
      </c>
      <c r="G10" s="253">
        <v>0.75380000000000003</v>
      </c>
      <c r="H10" s="253">
        <v>0.80759999999999998</v>
      </c>
      <c r="I10" s="253"/>
      <c r="J10" s="253">
        <v>0.9</v>
      </c>
      <c r="K10" s="253"/>
      <c r="L10" s="251" t="s">
        <v>535</v>
      </c>
      <c r="M10" s="251" t="s">
        <v>522</v>
      </c>
      <c r="N10" s="210" t="s">
        <v>536</v>
      </c>
      <c r="O10" s="211" t="str">
        <f t="shared" si="0"/>
        <v>DESARROLLO INFORMATICO Y COMIUNICACIONES
DIC</v>
      </c>
    </row>
    <row r="11" spans="1:15" ht="165" x14ac:dyDescent="0.3">
      <c r="A11" s="245" t="s">
        <v>490</v>
      </c>
      <c r="B11" s="250" t="s">
        <v>537</v>
      </c>
      <c r="C11" s="255" t="s">
        <v>538</v>
      </c>
      <c r="D11" s="252" t="s">
        <v>539</v>
      </c>
      <c r="E11" s="210" t="s">
        <v>129</v>
      </c>
      <c r="F11" s="256" t="s">
        <v>540</v>
      </c>
      <c r="G11" s="257">
        <v>1</v>
      </c>
      <c r="H11" s="257">
        <v>1</v>
      </c>
      <c r="I11" s="257"/>
      <c r="J11" s="257">
        <v>1</v>
      </c>
      <c r="K11" s="257"/>
      <c r="L11" s="257" t="s">
        <v>541</v>
      </c>
      <c r="M11" s="251" t="s">
        <v>542</v>
      </c>
      <c r="N11" s="251" t="s">
        <v>543</v>
      </c>
      <c r="O11" s="211" t="str">
        <f t="shared" si="0"/>
        <v>DESARROLLO FINANCIERO 
DF</v>
      </c>
    </row>
    <row r="12" spans="1:15" ht="132" x14ac:dyDescent="0.3">
      <c r="A12" s="245" t="s">
        <v>490</v>
      </c>
      <c r="B12" s="250" t="s">
        <v>537</v>
      </c>
      <c r="C12" s="255" t="s">
        <v>544</v>
      </c>
      <c r="D12" s="252" t="s">
        <v>545</v>
      </c>
      <c r="E12" s="210" t="s">
        <v>129</v>
      </c>
      <c r="F12" s="256" t="s">
        <v>546</v>
      </c>
      <c r="G12" s="253">
        <v>0.99080000000000001</v>
      </c>
      <c r="H12" s="257">
        <v>1</v>
      </c>
      <c r="I12" s="257"/>
      <c r="J12" s="257">
        <v>1</v>
      </c>
      <c r="K12" s="257"/>
      <c r="L12" s="257" t="s">
        <v>547</v>
      </c>
      <c r="M12" s="251" t="s">
        <v>548</v>
      </c>
      <c r="N12" s="251" t="s">
        <v>543</v>
      </c>
      <c r="O12" s="211" t="str">
        <f t="shared" si="0"/>
        <v>DESARROLLO FINANCIERO 
DF</v>
      </c>
    </row>
    <row r="13" spans="1:15" ht="115.5" x14ac:dyDescent="0.3">
      <c r="A13" s="245" t="s">
        <v>490</v>
      </c>
      <c r="B13" s="250" t="s">
        <v>537</v>
      </c>
      <c r="C13" s="255" t="s">
        <v>549</v>
      </c>
      <c r="D13" s="252" t="s">
        <v>550</v>
      </c>
      <c r="E13" s="210" t="s">
        <v>129</v>
      </c>
      <c r="F13" s="256" t="s">
        <v>551</v>
      </c>
      <c r="G13" s="253">
        <v>0.57089999999999996</v>
      </c>
      <c r="H13" s="257">
        <v>0.65</v>
      </c>
      <c r="I13" s="257"/>
      <c r="J13" s="257">
        <v>0.65</v>
      </c>
      <c r="K13" s="257"/>
      <c r="L13" s="257" t="s">
        <v>552</v>
      </c>
      <c r="M13" s="251" t="s">
        <v>553</v>
      </c>
      <c r="N13" s="251" t="s">
        <v>543</v>
      </c>
      <c r="O13" s="211" t="str">
        <f t="shared" si="0"/>
        <v>DESARROLLO FINANCIERO 
DF</v>
      </c>
    </row>
    <row r="14" spans="1:15" ht="247.5" x14ac:dyDescent="0.25">
      <c r="A14" s="245" t="s">
        <v>490</v>
      </c>
      <c r="B14" s="250" t="s">
        <v>537</v>
      </c>
      <c r="C14" s="255" t="s">
        <v>554</v>
      </c>
      <c r="D14" s="252" t="s">
        <v>555</v>
      </c>
      <c r="E14" s="210" t="s">
        <v>129</v>
      </c>
      <c r="F14" s="251" t="s">
        <v>556</v>
      </c>
      <c r="G14" s="253">
        <v>0.2928</v>
      </c>
      <c r="H14" s="253">
        <v>0.48830000000000001</v>
      </c>
      <c r="I14" s="253"/>
      <c r="J14" s="253">
        <v>1</v>
      </c>
      <c r="K14" s="253"/>
      <c r="L14" s="257" t="s">
        <v>557</v>
      </c>
      <c r="M14" s="251" t="s">
        <v>558</v>
      </c>
      <c r="N14" s="251" t="s">
        <v>543</v>
      </c>
      <c r="O14" s="211" t="str">
        <f t="shared" si="0"/>
        <v>DESARROLLO FINANCIERO 
DF</v>
      </c>
    </row>
    <row r="15" spans="1:15" ht="99" x14ac:dyDescent="0.25">
      <c r="A15" s="245" t="s">
        <v>490</v>
      </c>
      <c r="B15" s="250" t="s">
        <v>537</v>
      </c>
      <c r="C15" s="255" t="s">
        <v>559</v>
      </c>
      <c r="D15" s="252" t="s">
        <v>560</v>
      </c>
      <c r="E15" s="210" t="s">
        <v>129</v>
      </c>
      <c r="F15" s="251" t="s">
        <v>561</v>
      </c>
      <c r="G15" s="253">
        <v>0.2</v>
      </c>
      <c r="H15" s="257">
        <v>0.4</v>
      </c>
      <c r="I15" s="257"/>
      <c r="J15" s="257">
        <v>1</v>
      </c>
      <c r="K15" s="257"/>
      <c r="L15" s="257" t="s">
        <v>562</v>
      </c>
      <c r="M15" s="251" t="s">
        <v>563</v>
      </c>
      <c r="N15" s="251" t="s">
        <v>543</v>
      </c>
      <c r="O15" s="211" t="str">
        <f t="shared" si="0"/>
        <v>DESARROLLO FINANCIERO 
DF</v>
      </c>
    </row>
    <row r="16" spans="1:15" ht="165" x14ac:dyDescent="0.25">
      <c r="A16" s="245" t="s">
        <v>490</v>
      </c>
      <c r="B16" s="258" t="s">
        <v>564</v>
      </c>
      <c r="C16" s="251" t="s">
        <v>565</v>
      </c>
      <c r="D16" s="252" t="s">
        <v>566</v>
      </c>
      <c r="E16" s="210" t="s">
        <v>129</v>
      </c>
      <c r="F16" s="251" t="s">
        <v>567</v>
      </c>
      <c r="G16" s="253">
        <v>0.58120000000000005</v>
      </c>
      <c r="H16" s="259">
        <v>0.77549999999999997</v>
      </c>
      <c r="I16" s="259"/>
      <c r="J16" s="259">
        <v>1</v>
      </c>
      <c r="K16" s="259"/>
      <c r="L16" s="251" t="s">
        <v>568</v>
      </c>
      <c r="M16" s="251" t="s">
        <v>569</v>
      </c>
      <c r="N16" s="260" t="s">
        <v>570</v>
      </c>
      <c r="O16" s="211" t="str">
        <f t="shared" si="0"/>
        <v>DESARROLLO HUMANO Y ORGANIZACIONAL 
DHO</v>
      </c>
    </row>
    <row r="17" spans="1:15" ht="165" x14ac:dyDescent="0.3">
      <c r="A17" s="245" t="s">
        <v>490</v>
      </c>
      <c r="B17" s="258" t="s">
        <v>564</v>
      </c>
      <c r="C17" s="251" t="s">
        <v>571</v>
      </c>
      <c r="D17" s="252" t="s">
        <v>572</v>
      </c>
      <c r="E17" s="210" t="s">
        <v>129</v>
      </c>
      <c r="F17" s="256" t="s">
        <v>573</v>
      </c>
      <c r="G17" s="253">
        <v>0.79600000000000004</v>
      </c>
      <c r="H17" s="259" t="s">
        <v>574</v>
      </c>
      <c r="I17" s="259"/>
      <c r="J17" s="259" t="s">
        <v>574</v>
      </c>
      <c r="K17" s="259"/>
      <c r="L17" s="251" t="s">
        <v>575</v>
      </c>
      <c r="M17" s="811" t="s">
        <v>576</v>
      </c>
      <c r="N17" s="260" t="s">
        <v>570</v>
      </c>
      <c r="O17" s="211" t="str">
        <f t="shared" si="0"/>
        <v>DESARROLLO HUMANO Y ORGANIZACIONAL 
DHO</v>
      </c>
    </row>
    <row r="18" spans="1:15" ht="115.5" x14ac:dyDescent="0.3">
      <c r="A18" s="245" t="s">
        <v>490</v>
      </c>
      <c r="B18" s="258" t="s">
        <v>564</v>
      </c>
      <c r="C18" s="251" t="s">
        <v>577</v>
      </c>
      <c r="D18" s="252" t="s">
        <v>578</v>
      </c>
      <c r="E18" s="210" t="s">
        <v>129</v>
      </c>
      <c r="F18" s="256" t="s">
        <v>579</v>
      </c>
      <c r="G18" s="253">
        <v>0.79700000000000004</v>
      </c>
      <c r="H18" s="259">
        <v>0.77</v>
      </c>
      <c r="I18" s="259"/>
      <c r="J18" s="259">
        <v>0.79</v>
      </c>
      <c r="K18" s="259"/>
      <c r="L18" s="251" t="s">
        <v>580</v>
      </c>
      <c r="M18" s="680"/>
      <c r="N18" s="260" t="s">
        <v>570</v>
      </c>
      <c r="O18" s="211" t="str">
        <f t="shared" si="0"/>
        <v>DESARROLLO HUMANO Y ORGANIZACIONAL 
DHO</v>
      </c>
    </row>
    <row r="19" spans="1:15" ht="148.5" x14ac:dyDescent="0.3">
      <c r="A19" s="245" t="s">
        <v>490</v>
      </c>
      <c r="B19" s="258" t="s">
        <v>564</v>
      </c>
      <c r="C19" s="251" t="s">
        <v>581</v>
      </c>
      <c r="D19" s="252" t="s">
        <v>582</v>
      </c>
      <c r="E19" s="210" t="s">
        <v>129</v>
      </c>
      <c r="F19" s="256" t="s">
        <v>583</v>
      </c>
      <c r="G19" s="259">
        <v>0.42420000000000002</v>
      </c>
      <c r="H19" s="259">
        <v>0.7504424778761063</v>
      </c>
      <c r="I19" s="259"/>
      <c r="J19" s="259">
        <v>1</v>
      </c>
      <c r="K19" s="259"/>
      <c r="L19" s="251" t="s">
        <v>584</v>
      </c>
      <c r="M19" s="261" t="s">
        <v>585</v>
      </c>
      <c r="N19" s="260" t="s">
        <v>586</v>
      </c>
      <c r="O19" s="211" t="str">
        <f t="shared" si="0"/>
        <v>DESARROLLO HUMANO Y ORGANIZACIONAL 
DHO</v>
      </c>
    </row>
    <row r="20" spans="1:15" ht="148.5" x14ac:dyDescent="0.25">
      <c r="A20" s="245" t="s">
        <v>490</v>
      </c>
      <c r="B20" s="258" t="s">
        <v>564</v>
      </c>
      <c r="C20" s="251" t="s">
        <v>587</v>
      </c>
      <c r="D20" s="252" t="s">
        <v>588</v>
      </c>
      <c r="E20" s="210" t="s">
        <v>129</v>
      </c>
      <c r="F20" s="251" t="s">
        <v>589</v>
      </c>
      <c r="G20" s="253">
        <v>0.84</v>
      </c>
      <c r="H20" s="259">
        <v>0.95</v>
      </c>
      <c r="I20" s="259"/>
      <c r="J20" s="259">
        <v>0.95</v>
      </c>
      <c r="K20" s="259"/>
      <c r="L20" s="251" t="s">
        <v>590</v>
      </c>
      <c r="M20" s="261" t="s">
        <v>591</v>
      </c>
      <c r="N20" s="260" t="s">
        <v>586</v>
      </c>
      <c r="O20" s="211" t="str">
        <f t="shared" si="0"/>
        <v>DESARROLLO HUMANO Y ORGANIZACIONAL 
DHO</v>
      </c>
    </row>
    <row r="21" spans="1:15" ht="15.75" customHeight="1" x14ac:dyDescent="0.25">
      <c r="A21" s="245" t="s">
        <v>490</v>
      </c>
      <c r="B21" s="258" t="s">
        <v>564</v>
      </c>
      <c r="C21" s="251" t="s">
        <v>592</v>
      </c>
      <c r="D21" s="252" t="s">
        <v>593</v>
      </c>
      <c r="E21" s="210" t="s">
        <v>129</v>
      </c>
      <c r="F21" s="251" t="s">
        <v>594</v>
      </c>
      <c r="G21" s="253">
        <v>0.77800000000000002</v>
      </c>
      <c r="H21" s="259">
        <v>0.91666666666666674</v>
      </c>
      <c r="I21" s="259"/>
      <c r="J21" s="259">
        <v>1</v>
      </c>
      <c r="K21" s="259"/>
      <c r="L21" s="251" t="s">
        <v>595</v>
      </c>
      <c r="M21" s="261" t="s">
        <v>596</v>
      </c>
      <c r="N21" s="260" t="s">
        <v>586</v>
      </c>
      <c r="O21" s="211" t="str">
        <f t="shared" si="0"/>
        <v>DESARROLLO HUMANO Y ORGANIZACIONAL 
DHO</v>
      </c>
    </row>
    <row r="22" spans="1:15" ht="15.75" customHeight="1" x14ac:dyDescent="0.25">
      <c r="A22" s="262" t="s">
        <v>597</v>
      </c>
      <c r="B22" s="263" t="s">
        <v>598</v>
      </c>
      <c r="C22" s="264" t="s">
        <v>599</v>
      </c>
      <c r="D22" s="265" t="s">
        <v>600</v>
      </c>
      <c r="E22" s="266" t="s">
        <v>129</v>
      </c>
      <c r="F22" s="264" t="s">
        <v>601</v>
      </c>
      <c r="G22" s="267">
        <v>44.7</v>
      </c>
      <c r="H22" s="267">
        <v>45</v>
      </c>
      <c r="I22" s="267"/>
      <c r="J22" s="267">
        <v>45</v>
      </c>
      <c r="K22" s="267"/>
      <c r="L22" s="264" t="s">
        <v>602</v>
      </c>
      <c r="M22" s="268" t="s">
        <v>603</v>
      </c>
      <c r="N22" s="808" t="s">
        <v>604</v>
      </c>
      <c r="O22" s="211" t="str">
        <f t="shared" si="0"/>
        <v>Gestión de Programas Académicos</v>
      </c>
    </row>
    <row r="23" spans="1:15" ht="15.75" customHeight="1" x14ac:dyDescent="0.25">
      <c r="A23" s="262" t="s">
        <v>597</v>
      </c>
      <c r="B23" s="263" t="s">
        <v>598</v>
      </c>
      <c r="C23" s="269" t="s">
        <v>605</v>
      </c>
      <c r="D23" s="269" t="s">
        <v>606</v>
      </c>
      <c r="E23" s="266" t="s">
        <v>129</v>
      </c>
      <c r="F23" s="264" t="s">
        <v>607</v>
      </c>
      <c r="G23" s="270">
        <v>0.73929999999999996</v>
      </c>
      <c r="H23" s="271">
        <v>0.8</v>
      </c>
      <c r="I23" s="271"/>
      <c r="J23" s="271">
        <v>0.75</v>
      </c>
      <c r="K23" s="271"/>
      <c r="L23" s="264" t="s">
        <v>608</v>
      </c>
      <c r="M23" s="268" t="s">
        <v>603</v>
      </c>
      <c r="N23" s="612"/>
      <c r="O23" s="211" t="str">
        <f t="shared" si="0"/>
        <v>Gestión de Programas Académicos</v>
      </c>
    </row>
    <row r="24" spans="1:15" ht="15.75" customHeight="1" x14ac:dyDescent="0.25">
      <c r="A24" s="262" t="s">
        <v>597</v>
      </c>
      <c r="B24" s="263" t="s">
        <v>598</v>
      </c>
      <c r="C24" s="269" t="s">
        <v>609</v>
      </c>
      <c r="D24" s="269" t="s">
        <v>610</v>
      </c>
      <c r="E24" s="266" t="s">
        <v>129</v>
      </c>
      <c r="F24" s="264" t="s">
        <v>611</v>
      </c>
      <c r="G24" s="272">
        <v>0.89</v>
      </c>
      <c r="H24" s="271">
        <v>0.9</v>
      </c>
      <c r="I24" s="271"/>
      <c r="J24" s="271" t="s">
        <v>612</v>
      </c>
      <c r="K24" s="271"/>
      <c r="L24" s="264" t="s">
        <v>613</v>
      </c>
      <c r="M24" s="268" t="s">
        <v>603</v>
      </c>
      <c r="N24" s="612"/>
      <c r="O24" s="211" t="str">
        <f t="shared" si="0"/>
        <v>Gestión de Programas Académicos</v>
      </c>
    </row>
    <row r="25" spans="1:15" ht="15.75" customHeight="1" x14ac:dyDescent="0.25">
      <c r="A25" s="262" t="s">
        <v>597</v>
      </c>
      <c r="B25" s="263" t="s">
        <v>598</v>
      </c>
      <c r="C25" s="269" t="s">
        <v>614</v>
      </c>
      <c r="D25" s="269" t="s">
        <v>615</v>
      </c>
      <c r="E25" s="266" t="s">
        <v>129</v>
      </c>
      <c r="F25" s="264" t="s">
        <v>616</v>
      </c>
      <c r="G25" s="270">
        <v>0.53</v>
      </c>
      <c r="H25" s="273">
        <v>0.85399999999999998</v>
      </c>
      <c r="I25" s="273"/>
      <c r="J25" s="273">
        <v>0.85399999999999998</v>
      </c>
      <c r="K25" s="273"/>
      <c r="L25" s="264" t="s">
        <v>617</v>
      </c>
      <c r="M25" s="268" t="s">
        <v>603</v>
      </c>
      <c r="N25" s="612"/>
      <c r="O25" s="211" t="str">
        <f t="shared" si="0"/>
        <v>Gestión de Programas Académicos</v>
      </c>
    </row>
    <row r="26" spans="1:15" ht="15.75" customHeight="1" x14ac:dyDescent="0.3">
      <c r="A26" s="262" t="s">
        <v>597</v>
      </c>
      <c r="B26" s="263" t="s">
        <v>598</v>
      </c>
      <c r="C26" s="269" t="s">
        <v>618</v>
      </c>
      <c r="D26" s="269" t="s">
        <v>619</v>
      </c>
      <c r="E26" s="269" t="s">
        <v>129</v>
      </c>
      <c r="F26" s="269" t="s">
        <v>620</v>
      </c>
      <c r="G26" s="274">
        <v>3.4000000000000002E-2</v>
      </c>
      <c r="H26" s="275">
        <v>0.15</v>
      </c>
      <c r="I26" s="275"/>
      <c r="J26" s="275">
        <v>0.5</v>
      </c>
      <c r="K26" s="275"/>
      <c r="L26" s="269" t="s">
        <v>621</v>
      </c>
      <c r="M26" s="276"/>
      <c r="N26" s="680"/>
      <c r="O26" s="211" t="str">
        <f t="shared" si="0"/>
        <v>Gestión de Programas Académicos</v>
      </c>
    </row>
    <row r="27" spans="1:15" ht="15.75" customHeight="1" x14ac:dyDescent="0.25">
      <c r="A27" s="262" t="s">
        <v>597</v>
      </c>
      <c r="B27" s="277" t="s">
        <v>622</v>
      </c>
      <c r="C27" s="269" t="s">
        <v>623</v>
      </c>
      <c r="D27" s="264" t="s">
        <v>624</v>
      </c>
      <c r="E27" s="264" t="s">
        <v>398</v>
      </c>
      <c r="F27" s="264" t="s">
        <v>625</v>
      </c>
      <c r="G27" s="278">
        <v>16005</v>
      </c>
      <c r="H27" s="278">
        <v>16902</v>
      </c>
      <c r="I27" s="278"/>
      <c r="J27" s="278">
        <v>16902</v>
      </c>
      <c r="K27" s="278"/>
      <c r="L27" s="264" t="s">
        <v>626</v>
      </c>
      <c r="M27" s="814" t="s">
        <v>627</v>
      </c>
      <c r="N27" s="814" t="s">
        <v>628</v>
      </c>
      <c r="O27" s="211" t="str">
        <f t="shared" si="0"/>
        <v>Gestión de capacidad academica</v>
      </c>
    </row>
    <row r="28" spans="1:15" ht="15.75" customHeight="1" x14ac:dyDescent="0.25">
      <c r="A28" s="262" t="s">
        <v>597</v>
      </c>
      <c r="B28" s="277" t="s">
        <v>622</v>
      </c>
      <c r="C28" s="269" t="s">
        <v>629</v>
      </c>
      <c r="D28" s="264" t="s">
        <v>630</v>
      </c>
      <c r="E28" s="264" t="s">
        <v>398</v>
      </c>
      <c r="F28" s="264" t="s">
        <v>631</v>
      </c>
      <c r="G28" s="278">
        <v>2213</v>
      </c>
      <c r="H28" s="279">
        <v>1530</v>
      </c>
      <c r="I28" s="279"/>
      <c r="J28" s="279">
        <v>1530</v>
      </c>
      <c r="K28" s="279"/>
      <c r="L28" s="264" t="s">
        <v>632</v>
      </c>
      <c r="M28" s="612"/>
      <c r="N28" s="612"/>
      <c r="O28" s="211" t="str">
        <f t="shared" si="0"/>
        <v>Gestión de capacidad academica</v>
      </c>
    </row>
    <row r="29" spans="1:15" ht="15.75" customHeight="1" x14ac:dyDescent="0.25">
      <c r="A29" s="262" t="s">
        <v>597</v>
      </c>
      <c r="B29" s="277" t="s">
        <v>622</v>
      </c>
      <c r="C29" s="269" t="s">
        <v>633</v>
      </c>
      <c r="D29" s="264" t="s">
        <v>634</v>
      </c>
      <c r="E29" s="264" t="s">
        <v>398</v>
      </c>
      <c r="F29" s="264" t="s">
        <v>635</v>
      </c>
      <c r="G29" s="278">
        <v>35</v>
      </c>
      <c r="H29" s="279">
        <v>32</v>
      </c>
      <c r="I29" s="279"/>
      <c r="J29" s="279">
        <v>31</v>
      </c>
      <c r="K29" s="279"/>
      <c r="L29" s="264" t="s">
        <v>636</v>
      </c>
      <c r="M29" s="612"/>
      <c r="N29" s="612"/>
      <c r="O29" s="211" t="str">
        <f t="shared" si="0"/>
        <v>Gestión de capacidad academica</v>
      </c>
    </row>
    <row r="30" spans="1:15" ht="15.75" customHeight="1" x14ac:dyDescent="0.25">
      <c r="A30" s="262" t="s">
        <v>597</v>
      </c>
      <c r="B30" s="277" t="s">
        <v>622</v>
      </c>
      <c r="C30" s="269" t="s">
        <v>637</v>
      </c>
      <c r="D30" s="264" t="s">
        <v>634</v>
      </c>
      <c r="E30" s="264" t="s">
        <v>398</v>
      </c>
      <c r="F30" s="264" t="s">
        <v>638</v>
      </c>
      <c r="G30" s="278">
        <v>63</v>
      </c>
      <c r="H30" s="279">
        <v>49</v>
      </c>
      <c r="I30" s="279"/>
      <c r="J30" s="279">
        <v>49</v>
      </c>
      <c r="K30" s="279"/>
      <c r="L30" s="264" t="s">
        <v>639</v>
      </c>
      <c r="M30" s="612"/>
      <c r="N30" s="612"/>
      <c r="O30" s="211" t="str">
        <f t="shared" si="0"/>
        <v>Gestión de capacidad academica</v>
      </c>
    </row>
    <row r="31" spans="1:15" ht="15.75" customHeight="1" x14ac:dyDescent="0.25">
      <c r="A31" s="262" t="s">
        <v>597</v>
      </c>
      <c r="B31" s="277" t="s">
        <v>622</v>
      </c>
      <c r="C31" s="264" t="s">
        <v>640</v>
      </c>
      <c r="D31" s="264" t="s">
        <v>641</v>
      </c>
      <c r="E31" s="264" t="s">
        <v>129</v>
      </c>
      <c r="F31" s="264" t="s">
        <v>642</v>
      </c>
      <c r="G31" s="270">
        <v>0.92</v>
      </c>
      <c r="H31" s="271">
        <v>0.93</v>
      </c>
      <c r="I31" s="271"/>
      <c r="J31" s="271">
        <v>0.9</v>
      </c>
      <c r="K31" s="271"/>
      <c r="L31" s="264" t="s">
        <v>643</v>
      </c>
      <c r="M31" s="612"/>
      <c r="N31" s="612"/>
      <c r="O31" s="211" t="str">
        <f t="shared" si="0"/>
        <v>Gestión de capacidad academica</v>
      </c>
    </row>
    <row r="32" spans="1:15" ht="15.75" customHeight="1" x14ac:dyDescent="0.25">
      <c r="A32" s="262" t="s">
        <v>597</v>
      </c>
      <c r="B32" s="277" t="s">
        <v>622</v>
      </c>
      <c r="C32" s="264" t="s">
        <v>644</v>
      </c>
      <c r="D32" s="264" t="s">
        <v>645</v>
      </c>
      <c r="E32" s="264" t="s">
        <v>398</v>
      </c>
      <c r="F32" s="264" t="s">
        <v>646</v>
      </c>
      <c r="G32" s="280">
        <v>293.5</v>
      </c>
      <c r="H32" s="278">
        <v>304</v>
      </c>
      <c r="I32" s="278"/>
      <c r="J32" s="278">
        <v>301</v>
      </c>
      <c r="K32" s="278"/>
      <c r="L32" s="264" t="s">
        <v>647</v>
      </c>
      <c r="M32" s="612"/>
      <c r="N32" s="612"/>
      <c r="O32" s="211" t="str">
        <f t="shared" si="0"/>
        <v>Gestión de capacidad academica</v>
      </c>
    </row>
    <row r="33" spans="1:15" ht="15.75" customHeight="1" x14ac:dyDescent="0.25">
      <c r="A33" s="262" t="s">
        <v>597</v>
      </c>
      <c r="B33" s="277" t="s">
        <v>622</v>
      </c>
      <c r="C33" s="264" t="s">
        <v>648</v>
      </c>
      <c r="D33" s="264" t="s">
        <v>649</v>
      </c>
      <c r="E33" s="264" t="s">
        <v>398</v>
      </c>
      <c r="F33" s="264" t="s">
        <v>650</v>
      </c>
      <c r="G33" s="280">
        <v>166.5</v>
      </c>
      <c r="H33" s="279">
        <v>152</v>
      </c>
      <c r="I33" s="279"/>
      <c r="J33" s="279">
        <v>152</v>
      </c>
      <c r="K33" s="279"/>
      <c r="L33" s="264" t="s">
        <v>651</v>
      </c>
      <c r="M33" s="612"/>
      <c r="N33" s="612"/>
      <c r="O33" s="211" t="str">
        <f t="shared" si="0"/>
        <v>Gestión de capacidad academica</v>
      </c>
    </row>
    <row r="34" spans="1:15" ht="15.75" customHeight="1" x14ac:dyDescent="0.25">
      <c r="A34" s="262" t="s">
        <v>597</v>
      </c>
      <c r="B34" s="277" t="s">
        <v>622</v>
      </c>
      <c r="C34" s="264" t="s">
        <v>652</v>
      </c>
      <c r="D34" s="264" t="s">
        <v>653</v>
      </c>
      <c r="E34" s="264" t="s">
        <v>398</v>
      </c>
      <c r="F34" s="264" t="s">
        <v>654</v>
      </c>
      <c r="G34" s="267">
        <v>304.26</v>
      </c>
      <c r="H34" s="267">
        <v>341.53</v>
      </c>
      <c r="I34" s="267"/>
      <c r="J34" s="267">
        <v>341.53</v>
      </c>
      <c r="K34" s="267"/>
      <c r="L34" s="264" t="s">
        <v>655</v>
      </c>
      <c r="M34" s="612"/>
      <c r="N34" s="612"/>
      <c r="O34" s="211" t="str">
        <f t="shared" si="0"/>
        <v>Gestión de capacidad academica</v>
      </c>
    </row>
    <row r="35" spans="1:15" ht="15.75" customHeight="1" x14ac:dyDescent="0.3">
      <c r="A35" s="262" t="s">
        <v>597</v>
      </c>
      <c r="B35" s="277" t="s">
        <v>622</v>
      </c>
      <c r="C35" s="269" t="s">
        <v>656</v>
      </c>
      <c r="D35" s="281" t="s">
        <v>657</v>
      </c>
      <c r="E35" s="264" t="s">
        <v>658</v>
      </c>
      <c r="F35" s="264" t="s">
        <v>659</v>
      </c>
      <c r="G35" s="267">
        <v>1.55</v>
      </c>
      <c r="H35" s="282">
        <v>1.43</v>
      </c>
      <c r="I35" s="282"/>
      <c r="J35" s="282">
        <v>1.28</v>
      </c>
      <c r="K35" s="282"/>
      <c r="L35" s="264" t="s">
        <v>660</v>
      </c>
      <c r="M35" s="612"/>
      <c r="N35" s="612"/>
      <c r="O35" s="211" t="str">
        <f t="shared" si="0"/>
        <v>Gestión de capacidad academica</v>
      </c>
    </row>
    <row r="36" spans="1:15" ht="15.75" customHeight="1" x14ac:dyDescent="0.25">
      <c r="A36" s="262" t="s">
        <v>597</v>
      </c>
      <c r="B36" s="277" t="s">
        <v>622</v>
      </c>
      <c r="C36" s="264" t="s">
        <v>661</v>
      </c>
      <c r="D36" s="264" t="s">
        <v>662</v>
      </c>
      <c r="E36" s="264" t="s">
        <v>453</v>
      </c>
      <c r="F36" s="264" t="s">
        <v>663</v>
      </c>
      <c r="G36" s="278">
        <v>16</v>
      </c>
      <c r="H36" s="279">
        <v>32</v>
      </c>
      <c r="I36" s="279"/>
      <c r="J36" s="279">
        <v>13</v>
      </c>
      <c r="K36" s="279"/>
      <c r="L36" s="264" t="s">
        <v>664</v>
      </c>
      <c r="M36" s="612"/>
      <c r="N36" s="612"/>
      <c r="O36" s="211" t="str">
        <f t="shared" si="0"/>
        <v>Gestión de capacidad academica</v>
      </c>
    </row>
    <row r="37" spans="1:15" ht="15.75" customHeight="1" x14ac:dyDescent="0.25">
      <c r="A37" s="262" t="s">
        <v>597</v>
      </c>
      <c r="B37" s="277" t="s">
        <v>622</v>
      </c>
      <c r="C37" s="264" t="s">
        <v>665</v>
      </c>
      <c r="D37" s="264" t="s">
        <v>666</v>
      </c>
      <c r="E37" s="264" t="s">
        <v>453</v>
      </c>
      <c r="F37" s="264" t="s">
        <v>667</v>
      </c>
      <c r="G37" s="278">
        <v>182406</v>
      </c>
      <c r="H37" s="278">
        <v>275000</v>
      </c>
      <c r="I37" s="278"/>
      <c r="J37" s="278">
        <v>123370</v>
      </c>
      <c r="K37" s="278"/>
      <c r="L37" s="264" t="s">
        <v>668</v>
      </c>
      <c r="M37" s="612"/>
      <c r="N37" s="612"/>
      <c r="O37" s="211" t="str">
        <f t="shared" si="0"/>
        <v>Gestión de capacidad academica</v>
      </c>
    </row>
    <row r="38" spans="1:15" ht="15.75" customHeight="1" x14ac:dyDescent="0.25">
      <c r="A38" s="262" t="s">
        <v>597</v>
      </c>
      <c r="B38" s="277" t="s">
        <v>622</v>
      </c>
      <c r="C38" s="264" t="s">
        <v>669</v>
      </c>
      <c r="D38" s="264" t="s">
        <v>670</v>
      </c>
      <c r="E38" s="264" t="s">
        <v>129</v>
      </c>
      <c r="F38" s="264" t="s">
        <v>671</v>
      </c>
      <c r="G38" s="273">
        <v>0.1338</v>
      </c>
      <c r="H38" s="271">
        <v>0.5</v>
      </c>
      <c r="I38" s="271"/>
      <c r="J38" s="271">
        <v>0.55000000000000004</v>
      </c>
      <c r="K38" s="271"/>
      <c r="L38" s="264" t="s">
        <v>672</v>
      </c>
      <c r="M38" s="612"/>
      <c r="N38" s="612"/>
      <c r="O38" s="211" t="str">
        <f t="shared" si="0"/>
        <v>Gestión de capacidad academica</v>
      </c>
    </row>
    <row r="39" spans="1:15" ht="15.75" customHeight="1" x14ac:dyDescent="0.25">
      <c r="A39" s="262" t="s">
        <v>597</v>
      </c>
      <c r="B39" s="277" t="s">
        <v>622</v>
      </c>
      <c r="C39" s="264" t="s">
        <v>673</v>
      </c>
      <c r="D39" s="264" t="s">
        <v>674</v>
      </c>
      <c r="E39" s="264" t="s">
        <v>453</v>
      </c>
      <c r="F39" s="264" t="s">
        <v>675</v>
      </c>
      <c r="G39" s="283">
        <v>6448</v>
      </c>
      <c r="H39" s="266">
        <v>6448</v>
      </c>
      <c r="I39" s="266"/>
      <c r="J39" s="266">
        <v>2000</v>
      </c>
      <c r="K39" s="266"/>
      <c r="L39" s="264" t="s">
        <v>676</v>
      </c>
      <c r="M39" s="612"/>
      <c r="N39" s="612"/>
      <c r="O39" s="211" t="str">
        <f t="shared" si="0"/>
        <v>Gestión de capacidad academica</v>
      </c>
    </row>
    <row r="40" spans="1:15" ht="15.75" customHeight="1" x14ac:dyDescent="0.25">
      <c r="A40" s="262" t="s">
        <v>597</v>
      </c>
      <c r="B40" s="277" t="s">
        <v>622</v>
      </c>
      <c r="C40" s="264" t="s">
        <v>677</v>
      </c>
      <c r="D40" s="264" t="s">
        <v>678</v>
      </c>
      <c r="E40" s="264" t="s">
        <v>129</v>
      </c>
      <c r="F40" s="264" t="s">
        <v>679</v>
      </c>
      <c r="G40" s="284">
        <v>49.16</v>
      </c>
      <c r="H40" s="267">
        <v>34.47</v>
      </c>
      <c r="I40" s="267"/>
      <c r="J40" s="267">
        <v>33.47</v>
      </c>
      <c r="K40" s="267"/>
      <c r="L40" s="264" t="s">
        <v>680</v>
      </c>
      <c r="M40" s="680"/>
      <c r="N40" s="680"/>
      <c r="O40" s="211" t="str">
        <f t="shared" si="0"/>
        <v>Gestión de capacidad academica</v>
      </c>
    </row>
    <row r="41" spans="1:15" ht="15.75" customHeight="1" x14ac:dyDescent="0.25">
      <c r="A41" s="262" t="s">
        <v>597</v>
      </c>
      <c r="B41" s="285" t="s">
        <v>681</v>
      </c>
      <c r="C41" s="264" t="s">
        <v>682</v>
      </c>
      <c r="D41" s="286" t="s">
        <v>683</v>
      </c>
      <c r="E41" s="264" t="s">
        <v>129</v>
      </c>
      <c r="F41" s="264" t="s">
        <v>684</v>
      </c>
      <c r="G41" s="273">
        <v>0.56699999999999995</v>
      </c>
      <c r="H41" s="273">
        <v>0.2772</v>
      </c>
      <c r="I41" s="273"/>
      <c r="J41" s="273">
        <v>0.28000000000000003</v>
      </c>
      <c r="K41" s="273"/>
      <c r="L41" s="264" t="s">
        <v>685</v>
      </c>
      <c r="M41" s="264" t="s">
        <v>686</v>
      </c>
      <c r="N41" s="264" t="s">
        <v>687</v>
      </c>
      <c r="O41" s="211" t="str">
        <f t="shared" si="0"/>
        <v>Gestión Docente</v>
      </c>
    </row>
    <row r="42" spans="1:15" ht="15.75" customHeight="1" x14ac:dyDescent="0.25">
      <c r="A42" s="262" t="s">
        <v>597</v>
      </c>
      <c r="B42" s="285" t="s">
        <v>681</v>
      </c>
      <c r="C42" s="264" t="s">
        <v>688</v>
      </c>
      <c r="D42" s="264" t="s">
        <v>689</v>
      </c>
      <c r="E42" s="264" t="s">
        <v>129</v>
      </c>
      <c r="F42" s="264" t="s">
        <v>690</v>
      </c>
      <c r="G42" s="273">
        <v>0.2261</v>
      </c>
      <c r="H42" s="273">
        <v>0.57199999999999995</v>
      </c>
      <c r="I42" s="273"/>
      <c r="J42" s="273">
        <v>0.62180000000000002</v>
      </c>
      <c r="K42" s="273"/>
      <c r="L42" s="264" t="s">
        <v>691</v>
      </c>
      <c r="M42" s="264" t="s">
        <v>686</v>
      </c>
      <c r="N42" s="264" t="s">
        <v>687</v>
      </c>
      <c r="O42" s="211" t="str">
        <f t="shared" si="0"/>
        <v>Gestión Docente</v>
      </c>
    </row>
    <row r="43" spans="1:15" ht="15.75" customHeight="1" x14ac:dyDescent="0.25">
      <c r="A43" s="262" t="s">
        <v>597</v>
      </c>
      <c r="B43" s="285" t="s">
        <v>681</v>
      </c>
      <c r="C43" s="264" t="s">
        <v>692</v>
      </c>
      <c r="D43" s="264" t="s">
        <v>693</v>
      </c>
      <c r="E43" s="264" t="s">
        <v>129</v>
      </c>
      <c r="F43" s="264" t="s">
        <v>694</v>
      </c>
      <c r="G43" s="273">
        <v>0.5998</v>
      </c>
      <c r="H43" s="287">
        <v>0.64</v>
      </c>
      <c r="I43" s="287"/>
      <c r="J43" s="287">
        <v>0.64</v>
      </c>
      <c r="K43" s="287"/>
      <c r="L43" s="264" t="s">
        <v>695</v>
      </c>
      <c r="M43" s="264" t="s">
        <v>686</v>
      </c>
      <c r="N43" s="264" t="s">
        <v>696</v>
      </c>
      <c r="O43" s="211" t="str">
        <f t="shared" si="0"/>
        <v>Gestión Docente</v>
      </c>
    </row>
    <row r="44" spans="1:15" ht="15.75" customHeight="1" x14ac:dyDescent="0.25">
      <c r="A44" s="262" t="s">
        <v>597</v>
      </c>
      <c r="B44" s="285" t="s">
        <v>681</v>
      </c>
      <c r="C44" s="264" t="s">
        <v>697</v>
      </c>
      <c r="D44" s="264" t="s">
        <v>698</v>
      </c>
      <c r="E44" s="264" t="s">
        <v>129</v>
      </c>
      <c r="F44" s="264" t="s">
        <v>699</v>
      </c>
      <c r="G44" s="273">
        <v>0.4461</v>
      </c>
      <c r="H44" s="287">
        <v>0.45900000000000002</v>
      </c>
      <c r="I44" s="287"/>
      <c r="J44" s="287">
        <v>0.72299999999999998</v>
      </c>
      <c r="K44" s="287"/>
      <c r="L44" s="264" t="s">
        <v>700</v>
      </c>
      <c r="M44" s="264" t="s">
        <v>686</v>
      </c>
      <c r="N44" s="264" t="s">
        <v>696</v>
      </c>
      <c r="O44" s="211" t="str">
        <f t="shared" si="0"/>
        <v>Gestión Docente</v>
      </c>
    </row>
    <row r="45" spans="1:15" ht="15.75" customHeight="1" x14ac:dyDescent="0.25">
      <c r="A45" s="262" t="s">
        <v>597</v>
      </c>
      <c r="B45" s="285" t="s">
        <v>681</v>
      </c>
      <c r="C45" s="264" t="s">
        <v>701</v>
      </c>
      <c r="D45" s="264" t="s">
        <v>702</v>
      </c>
      <c r="E45" s="264" t="s">
        <v>129</v>
      </c>
      <c r="F45" s="264" t="s">
        <v>703</v>
      </c>
      <c r="G45" s="273">
        <v>0.79110000000000003</v>
      </c>
      <c r="H45" s="287">
        <v>0.55000000000000004</v>
      </c>
      <c r="I45" s="287"/>
      <c r="J45" s="287">
        <v>0.85</v>
      </c>
      <c r="K45" s="287"/>
      <c r="L45" s="264" t="s">
        <v>704</v>
      </c>
      <c r="M45" s="264" t="s">
        <v>686</v>
      </c>
      <c r="N45" s="264" t="s">
        <v>696</v>
      </c>
      <c r="O45" s="211" t="str">
        <f t="shared" si="0"/>
        <v>Gestión Docente</v>
      </c>
    </row>
    <row r="46" spans="1:15" ht="15.75" customHeight="1" x14ac:dyDescent="0.25">
      <c r="A46" s="262" t="s">
        <v>597</v>
      </c>
      <c r="B46" s="285" t="s">
        <v>681</v>
      </c>
      <c r="C46" s="264" t="s">
        <v>705</v>
      </c>
      <c r="D46" s="264" t="s">
        <v>706</v>
      </c>
      <c r="E46" s="264" t="s">
        <v>129</v>
      </c>
      <c r="F46" s="264" t="s">
        <v>707</v>
      </c>
      <c r="G46" s="273">
        <v>0.35599999999999998</v>
      </c>
      <c r="H46" s="273">
        <v>0.43559999999999999</v>
      </c>
      <c r="I46" s="273"/>
      <c r="J46" s="273">
        <v>0.76</v>
      </c>
      <c r="K46" s="273"/>
      <c r="L46" s="264" t="s">
        <v>708</v>
      </c>
      <c r="M46" s="264" t="s">
        <v>686</v>
      </c>
      <c r="N46" s="264" t="s">
        <v>696</v>
      </c>
      <c r="O46" s="211" t="str">
        <f t="shared" si="0"/>
        <v>Gestión Docente</v>
      </c>
    </row>
    <row r="47" spans="1:15" ht="15.75" customHeight="1" x14ac:dyDescent="0.25">
      <c r="A47" s="262" t="s">
        <v>597</v>
      </c>
      <c r="B47" s="285" t="s">
        <v>681</v>
      </c>
      <c r="C47" s="264" t="s">
        <v>709</v>
      </c>
      <c r="D47" s="264" t="s">
        <v>710</v>
      </c>
      <c r="E47" s="264" t="s">
        <v>129</v>
      </c>
      <c r="F47" s="264" t="s">
        <v>711</v>
      </c>
      <c r="G47" s="273">
        <v>0.2</v>
      </c>
      <c r="H47" s="287">
        <v>0.66</v>
      </c>
      <c r="I47" s="287"/>
      <c r="J47" s="287">
        <v>1</v>
      </c>
      <c r="K47" s="287"/>
      <c r="L47" s="264" t="s">
        <v>712</v>
      </c>
      <c r="M47" s="264" t="s">
        <v>686</v>
      </c>
      <c r="N47" s="264" t="s">
        <v>696</v>
      </c>
      <c r="O47" s="211" t="str">
        <f t="shared" si="0"/>
        <v>Gestión Docente</v>
      </c>
    </row>
    <row r="48" spans="1:15" ht="15.75" customHeight="1" x14ac:dyDescent="0.25">
      <c r="A48" s="262" t="s">
        <v>597</v>
      </c>
      <c r="B48" s="285" t="s">
        <v>713</v>
      </c>
      <c r="C48" s="269" t="s">
        <v>714</v>
      </c>
      <c r="D48" s="264" t="s">
        <v>715</v>
      </c>
      <c r="E48" s="264" t="s">
        <v>129</v>
      </c>
      <c r="F48" s="264" t="s">
        <v>716</v>
      </c>
      <c r="G48" s="274">
        <v>0.93899999999999995</v>
      </c>
      <c r="H48" s="287">
        <v>0.96</v>
      </c>
      <c r="I48" s="287"/>
      <c r="J48" s="287">
        <v>1</v>
      </c>
      <c r="K48" s="287"/>
      <c r="L48" s="264" t="s">
        <v>717</v>
      </c>
      <c r="M48" s="288" t="s">
        <v>718</v>
      </c>
      <c r="N48" s="808" t="s">
        <v>696</v>
      </c>
      <c r="O48" s="211" t="str">
        <f t="shared" si="0"/>
        <v>Gestión de la Educación virtual</v>
      </c>
    </row>
    <row r="49" spans="1:15" ht="15.75" customHeight="1" x14ac:dyDescent="0.25">
      <c r="A49" s="262" t="s">
        <v>597</v>
      </c>
      <c r="B49" s="285" t="s">
        <v>713</v>
      </c>
      <c r="C49" s="269" t="s">
        <v>719</v>
      </c>
      <c r="D49" s="269" t="s">
        <v>720</v>
      </c>
      <c r="E49" s="264" t="s">
        <v>398</v>
      </c>
      <c r="F49" s="264" t="s">
        <v>721</v>
      </c>
      <c r="G49" s="266">
        <v>0</v>
      </c>
      <c r="H49" s="266">
        <v>1</v>
      </c>
      <c r="I49" s="266"/>
      <c r="J49" s="266">
        <v>3</v>
      </c>
      <c r="K49" s="266"/>
      <c r="L49" s="264" t="s">
        <v>722</v>
      </c>
      <c r="M49" s="288" t="s">
        <v>723</v>
      </c>
      <c r="N49" s="612"/>
      <c r="O49" s="211" t="str">
        <f t="shared" si="0"/>
        <v>Gestión de la Educación virtual</v>
      </c>
    </row>
    <row r="50" spans="1:15" ht="15.75" customHeight="1" x14ac:dyDescent="0.25">
      <c r="A50" s="262" t="s">
        <v>597</v>
      </c>
      <c r="B50" s="285" t="s">
        <v>713</v>
      </c>
      <c r="C50" s="269" t="s">
        <v>724</v>
      </c>
      <c r="D50" s="269" t="s">
        <v>725</v>
      </c>
      <c r="E50" s="264" t="s">
        <v>398</v>
      </c>
      <c r="F50" s="264" t="s">
        <v>726</v>
      </c>
      <c r="G50" s="266">
        <v>0</v>
      </c>
      <c r="H50" s="266">
        <v>1</v>
      </c>
      <c r="I50" s="266"/>
      <c r="J50" s="266">
        <v>3</v>
      </c>
      <c r="K50" s="266"/>
      <c r="L50" s="264" t="s">
        <v>727</v>
      </c>
      <c r="M50" s="288" t="s">
        <v>728</v>
      </c>
      <c r="N50" s="680"/>
      <c r="O50" s="211" t="str">
        <f t="shared" si="0"/>
        <v>Gestión de la Educación virtual</v>
      </c>
    </row>
    <row r="51" spans="1:15" ht="15.75" customHeight="1" x14ac:dyDescent="0.25">
      <c r="A51" s="262" t="s">
        <v>597</v>
      </c>
      <c r="B51" s="285" t="s">
        <v>729</v>
      </c>
      <c r="C51" s="269" t="s">
        <v>730</v>
      </c>
      <c r="D51" s="269" t="s">
        <v>731</v>
      </c>
      <c r="E51" s="264" t="s">
        <v>129</v>
      </c>
      <c r="F51" s="264" t="s">
        <v>732</v>
      </c>
      <c r="G51" s="270">
        <v>0.50239999999999996</v>
      </c>
      <c r="H51" s="273">
        <v>0.5</v>
      </c>
      <c r="I51" s="273"/>
      <c r="J51" s="273">
        <v>0.5</v>
      </c>
      <c r="K51" s="273"/>
      <c r="L51" s="264" t="s">
        <v>733</v>
      </c>
      <c r="M51" s="264" t="s">
        <v>734</v>
      </c>
      <c r="N51" s="808" t="s">
        <v>735</v>
      </c>
      <c r="O51" s="211" t="str">
        <f t="shared" si="0"/>
        <v>Gestión Académica Estudiantil</v>
      </c>
    </row>
    <row r="52" spans="1:15" ht="15.75" customHeight="1" x14ac:dyDescent="0.25">
      <c r="A52" s="262" t="s">
        <v>597</v>
      </c>
      <c r="B52" s="285" t="s">
        <v>729</v>
      </c>
      <c r="C52" s="269" t="s">
        <v>736</v>
      </c>
      <c r="D52" s="269" t="s">
        <v>737</v>
      </c>
      <c r="E52" s="264" t="s">
        <v>129</v>
      </c>
      <c r="F52" s="264" t="s">
        <v>738</v>
      </c>
      <c r="G52" s="270">
        <v>0.83</v>
      </c>
      <c r="H52" s="273">
        <v>0.8</v>
      </c>
      <c r="I52" s="273"/>
      <c r="J52" s="273">
        <v>0.8</v>
      </c>
      <c r="K52" s="273"/>
      <c r="L52" s="264" t="s">
        <v>739</v>
      </c>
      <c r="M52" s="264" t="s">
        <v>603</v>
      </c>
      <c r="N52" s="612"/>
      <c r="O52" s="211" t="str">
        <f t="shared" si="0"/>
        <v>Gestión Académica Estudiantil</v>
      </c>
    </row>
    <row r="53" spans="1:15" ht="15.75" customHeight="1" x14ac:dyDescent="0.25">
      <c r="A53" s="262" t="s">
        <v>597</v>
      </c>
      <c r="B53" s="285" t="s">
        <v>729</v>
      </c>
      <c r="C53" s="269" t="s">
        <v>740</v>
      </c>
      <c r="D53" s="286" t="s">
        <v>741</v>
      </c>
      <c r="E53" s="264" t="s">
        <v>129</v>
      </c>
      <c r="F53" s="264" t="s">
        <v>742</v>
      </c>
      <c r="G53" s="270">
        <v>0.87829999999999997</v>
      </c>
      <c r="H53" s="273">
        <f>100%-11%</f>
        <v>0.89</v>
      </c>
      <c r="I53" s="273"/>
      <c r="J53" s="273">
        <v>0.90100000000000002</v>
      </c>
      <c r="K53" s="273"/>
      <c r="L53" s="264" t="s">
        <v>743</v>
      </c>
      <c r="M53" s="264" t="s">
        <v>744</v>
      </c>
      <c r="N53" s="612"/>
      <c r="O53" s="211" t="str">
        <f t="shared" si="0"/>
        <v>Gestión Académica Estudiantil</v>
      </c>
    </row>
    <row r="54" spans="1:15" ht="15.75" customHeight="1" x14ac:dyDescent="0.25">
      <c r="A54" s="262" t="s">
        <v>597</v>
      </c>
      <c r="B54" s="285" t="s">
        <v>729</v>
      </c>
      <c r="C54" s="269" t="s">
        <v>745</v>
      </c>
      <c r="D54" s="269" t="s">
        <v>746</v>
      </c>
      <c r="E54" s="264" t="s">
        <v>129</v>
      </c>
      <c r="F54" s="264" t="s">
        <v>747</v>
      </c>
      <c r="G54" s="270">
        <v>0.49120000000000003</v>
      </c>
      <c r="H54" s="273">
        <v>0.50360000000000005</v>
      </c>
      <c r="I54" s="273"/>
      <c r="J54" s="273">
        <v>0.50360000000000005</v>
      </c>
      <c r="K54" s="273"/>
      <c r="L54" s="264" t="s">
        <v>748</v>
      </c>
      <c r="M54" s="264" t="s">
        <v>749</v>
      </c>
      <c r="N54" s="612"/>
      <c r="O54" s="211" t="str">
        <f t="shared" si="0"/>
        <v>Gestión Académica Estudiantil</v>
      </c>
    </row>
    <row r="55" spans="1:15" ht="15.75" customHeight="1" x14ac:dyDescent="0.25">
      <c r="A55" s="262" t="s">
        <v>597</v>
      </c>
      <c r="B55" s="285" t="s">
        <v>729</v>
      </c>
      <c r="C55" s="269" t="s">
        <v>750</v>
      </c>
      <c r="D55" s="286" t="s">
        <v>751</v>
      </c>
      <c r="E55" s="264" t="s">
        <v>129</v>
      </c>
      <c r="F55" s="264" t="s">
        <v>752</v>
      </c>
      <c r="G55" s="270">
        <v>0.69350000000000001</v>
      </c>
      <c r="H55" s="270">
        <v>0.65</v>
      </c>
      <c r="I55" s="270"/>
      <c r="J55" s="270" t="s">
        <v>513</v>
      </c>
      <c r="K55" s="270"/>
      <c r="L55" s="264" t="s">
        <v>753</v>
      </c>
      <c r="M55" s="264" t="s">
        <v>749</v>
      </c>
      <c r="N55" s="612"/>
      <c r="O55" s="211" t="str">
        <f t="shared" si="0"/>
        <v>Gestión Académica Estudiantil</v>
      </c>
    </row>
    <row r="56" spans="1:15" ht="15.75" customHeight="1" x14ac:dyDescent="0.25">
      <c r="A56" s="262" t="s">
        <v>597</v>
      </c>
      <c r="B56" s="285" t="s">
        <v>729</v>
      </c>
      <c r="C56" s="289" t="s">
        <v>754</v>
      </c>
      <c r="D56" s="289" t="s">
        <v>755</v>
      </c>
      <c r="E56" s="290" t="s">
        <v>129</v>
      </c>
      <c r="F56" s="289" t="s">
        <v>756</v>
      </c>
      <c r="G56" s="291">
        <v>0.86</v>
      </c>
      <c r="H56" s="292">
        <v>0.9</v>
      </c>
      <c r="I56" s="293"/>
      <c r="J56" s="292">
        <v>0.90100000000000002</v>
      </c>
      <c r="K56" s="293"/>
      <c r="L56" s="289" t="s">
        <v>757</v>
      </c>
      <c r="M56" s="290" t="s">
        <v>749</v>
      </c>
      <c r="N56" s="790"/>
      <c r="O56" s="211" t="str">
        <f t="shared" si="0"/>
        <v>Gestión Académica Estudiantil</v>
      </c>
    </row>
    <row r="57" spans="1:15" ht="15.75" customHeight="1" x14ac:dyDescent="0.25">
      <c r="A57" s="294" t="s">
        <v>758</v>
      </c>
      <c r="B57" s="295" t="s">
        <v>759</v>
      </c>
      <c r="C57" s="296" t="s">
        <v>760</v>
      </c>
      <c r="D57" s="297" t="s">
        <v>761</v>
      </c>
      <c r="E57" s="297" t="s">
        <v>129</v>
      </c>
      <c r="F57" s="298" t="s">
        <v>762</v>
      </c>
      <c r="G57" s="298">
        <v>0</v>
      </c>
      <c r="H57" s="298">
        <v>0.01</v>
      </c>
      <c r="I57" s="298"/>
      <c r="J57" s="298">
        <v>0.4</v>
      </c>
      <c r="K57" s="298"/>
      <c r="L57" s="297" t="s">
        <v>763</v>
      </c>
      <c r="M57" s="299" t="s">
        <v>433</v>
      </c>
      <c r="N57" s="299" t="s">
        <v>764</v>
      </c>
      <c r="O57" s="211" t="str">
        <f t="shared" si="0"/>
        <v>FORMACIÓN PARA LA VIDA</v>
      </c>
    </row>
    <row r="58" spans="1:15" ht="15.75" customHeight="1" x14ac:dyDescent="0.25">
      <c r="A58" s="294" t="s">
        <v>758</v>
      </c>
      <c r="B58" s="295" t="s">
        <v>759</v>
      </c>
      <c r="C58" s="296" t="s">
        <v>765</v>
      </c>
      <c r="D58" s="297" t="s">
        <v>766</v>
      </c>
      <c r="E58" s="297" t="s">
        <v>129</v>
      </c>
      <c r="F58" s="298" t="s">
        <v>767</v>
      </c>
      <c r="G58" s="300">
        <v>0.56200000000000006</v>
      </c>
      <c r="H58" s="298">
        <v>0.7</v>
      </c>
      <c r="I58" s="298"/>
      <c r="J58" s="298">
        <v>1</v>
      </c>
      <c r="K58" s="298"/>
      <c r="L58" s="297" t="s">
        <v>768</v>
      </c>
      <c r="M58" s="299" t="s">
        <v>433</v>
      </c>
      <c r="N58" s="299" t="s">
        <v>769</v>
      </c>
      <c r="O58" s="211" t="str">
        <f t="shared" si="0"/>
        <v>FORMACIÓN PARA LA VIDA</v>
      </c>
    </row>
    <row r="59" spans="1:15" ht="15.75" customHeight="1" x14ac:dyDescent="0.25">
      <c r="A59" s="294" t="s">
        <v>758</v>
      </c>
      <c r="B59" s="295" t="s">
        <v>759</v>
      </c>
      <c r="C59" s="296" t="s">
        <v>770</v>
      </c>
      <c r="D59" s="297" t="s">
        <v>771</v>
      </c>
      <c r="E59" s="297" t="s">
        <v>129</v>
      </c>
      <c r="F59" s="298" t="s">
        <v>772</v>
      </c>
      <c r="G59" s="298">
        <v>0.81</v>
      </c>
      <c r="H59" s="298">
        <v>0.85</v>
      </c>
      <c r="I59" s="298"/>
      <c r="J59" s="298">
        <v>1</v>
      </c>
      <c r="K59" s="298"/>
      <c r="L59" s="297" t="s">
        <v>773</v>
      </c>
      <c r="M59" s="299" t="s">
        <v>433</v>
      </c>
      <c r="N59" s="299" t="s">
        <v>769</v>
      </c>
      <c r="O59" s="211" t="str">
        <f t="shared" si="0"/>
        <v>FORMACIÓN PARA LA VIDA</v>
      </c>
    </row>
    <row r="60" spans="1:15" ht="15.75" customHeight="1" x14ac:dyDescent="0.25">
      <c r="A60" s="294" t="s">
        <v>758</v>
      </c>
      <c r="B60" s="295" t="s">
        <v>759</v>
      </c>
      <c r="C60" s="296" t="s">
        <v>774</v>
      </c>
      <c r="D60" s="297" t="s">
        <v>775</v>
      </c>
      <c r="E60" s="297" t="s">
        <v>129</v>
      </c>
      <c r="F60" s="298" t="s">
        <v>776</v>
      </c>
      <c r="G60" s="301">
        <v>0.63690000000000002</v>
      </c>
      <c r="H60" s="298">
        <v>0.64</v>
      </c>
      <c r="I60" s="298"/>
      <c r="J60" s="298">
        <v>0.7</v>
      </c>
      <c r="K60" s="298"/>
      <c r="L60" s="297" t="s">
        <v>777</v>
      </c>
      <c r="M60" s="299" t="s">
        <v>433</v>
      </c>
      <c r="N60" s="299" t="s">
        <v>778</v>
      </c>
      <c r="O60" s="211" t="str">
        <f t="shared" si="0"/>
        <v>FORMACIÓN PARA LA VIDA</v>
      </c>
    </row>
    <row r="61" spans="1:15" ht="15.75" customHeight="1" x14ac:dyDescent="0.25">
      <c r="A61" s="294" t="s">
        <v>758</v>
      </c>
      <c r="B61" s="295" t="s">
        <v>779</v>
      </c>
      <c r="C61" s="302" t="s">
        <v>780</v>
      </c>
      <c r="D61" s="302" t="s">
        <v>781</v>
      </c>
      <c r="E61" s="302" t="s">
        <v>782</v>
      </c>
      <c r="F61" s="302" t="s">
        <v>783</v>
      </c>
      <c r="G61" s="301" t="s">
        <v>784</v>
      </c>
      <c r="H61" s="303" t="s">
        <v>785</v>
      </c>
      <c r="I61" s="303"/>
      <c r="J61" s="303" t="s">
        <v>786</v>
      </c>
      <c r="K61" s="303"/>
      <c r="L61" s="297" t="s">
        <v>787</v>
      </c>
      <c r="M61" s="302" t="s">
        <v>433</v>
      </c>
      <c r="N61" s="304" t="s">
        <v>788</v>
      </c>
      <c r="O61" s="211" t="str">
        <f t="shared" si="0"/>
        <v>Gestión Estratégica</v>
      </c>
    </row>
    <row r="62" spans="1:15" ht="15.75" customHeight="1" x14ac:dyDescent="0.25">
      <c r="A62" s="294" t="s">
        <v>758</v>
      </c>
      <c r="B62" s="295" t="s">
        <v>789</v>
      </c>
      <c r="C62" s="296" t="s">
        <v>790</v>
      </c>
      <c r="D62" s="299" t="s">
        <v>791</v>
      </c>
      <c r="E62" s="297" t="s">
        <v>453</v>
      </c>
      <c r="F62" s="299" t="s">
        <v>792</v>
      </c>
      <c r="G62" s="305">
        <v>2</v>
      </c>
      <c r="H62" s="305">
        <v>2</v>
      </c>
      <c r="I62" s="305"/>
      <c r="J62" s="305">
        <v>3</v>
      </c>
      <c r="K62" s="305"/>
      <c r="L62" s="297" t="s">
        <v>793</v>
      </c>
      <c r="M62" s="302" t="s">
        <v>433</v>
      </c>
      <c r="N62" s="304" t="s">
        <v>794</v>
      </c>
      <c r="O62" s="211" t="str">
        <f t="shared" si="0"/>
        <v>GESTIÓN SOCIAL</v>
      </c>
    </row>
    <row r="63" spans="1:15" ht="15.75" customHeight="1" x14ac:dyDescent="0.25">
      <c r="A63" s="294" t="s">
        <v>758</v>
      </c>
      <c r="B63" s="295" t="s">
        <v>789</v>
      </c>
      <c r="C63" s="306" t="s">
        <v>795</v>
      </c>
      <c r="D63" s="299" t="s">
        <v>436</v>
      </c>
      <c r="E63" s="297" t="s">
        <v>129</v>
      </c>
      <c r="F63" s="299" t="s">
        <v>796</v>
      </c>
      <c r="G63" s="301">
        <v>0.77410000000000001</v>
      </c>
      <c r="H63" s="307">
        <v>0.75</v>
      </c>
      <c r="I63" s="307"/>
      <c r="J63" s="307">
        <v>0.94</v>
      </c>
      <c r="K63" s="307"/>
      <c r="L63" s="297" t="s">
        <v>797</v>
      </c>
      <c r="M63" s="302" t="s">
        <v>433</v>
      </c>
      <c r="N63" s="304" t="s">
        <v>798</v>
      </c>
      <c r="O63" s="211" t="str">
        <f t="shared" si="0"/>
        <v>GESTIÓN SOCIAL</v>
      </c>
    </row>
    <row r="64" spans="1:15" ht="15.75" customHeight="1" x14ac:dyDescent="0.25">
      <c r="A64" s="294" t="s">
        <v>758</v>
      </c>
      <c r="B64" s="295" t="s">
        <v>789</v>
      </c>
      <c r="C64" s="296" t="s">
        <v>799</v>
      </c>
      <c r="D64" s="299" t="s">
        <v>800</v>
      </c>
      <c r="E64" s="297" t="s">
        <v>129</v>
      </c>
      <c r="F64" s="299" t="s">
        <v>801</v>
      </c>
      <c r="G64" s="301">
        <v>1</v>
      </c>
      <c r="H64" s="307">
        <v>0.9</v>
      </c>
      <c r="I64" s="307"/>
      <c r="J64" s="307">
        <v>0.9</v>
      </c>
      <c r="K64" s="307"/>
      <c r="L64" s="297" t="s">
        <v>802</v>
      </c>
      <c r="M64" s="302" t="s">
        <v>433</v>
      </c>
      <c r="N64" s="304" t="s">
        <v>798</v>
      </c>
      <c r="O64" s="211" t="str">
        <f t="shared" si="0"/>
        <v>GESTIÓN SOCIAL</v>
      </c>
    </row>
    <row r="65" spans="1:15" ht="15.75" customHeight="1" x14ac:dyDescent="0.25">
      <c r="A65" s="294" t="s">
        <v>758</v>
      </c>
      <c r="B65" s="295" t="s">
        <v>789</v>
      </c>
      <c r="C65" s="306" t="s">
        <v>803</v>
      </c>
      <c r="D65" s="308" t="s">
        <v>804</v>
      </c>
      <c r="E65" s="297" t="s">
        <v>129</v>
      </c>
      <c r="F65" s="299" t="s">
        <v>805</v>
      </c>
      <c r="G65" s="305">
        <v>4.2</v>
      </c>
      <c r="H65" s="305">
        <v>3</v>
      </c>
      <c r="I65" s="305"/>
      <c r="J65" s="305">
        <v>5</v>
      </c>
      <c r="K65" s="305"/>
      <c r="L65" s="297" t="s">
        <v>806</v>
      </c>
      <c r="M65" s="302" t="s">
        <v>433</v>
      </c>
      <c r="N65" s="304" t="s">
        <v>798</v>
      </c>
      <c r="O65" s="211" t="str">
        <f t="shared" si="0"/>
        <v>GESTIÓN SOCIAL</v>
      </c>
    </row>
    <row r="66" spans="1:15" ht="15.75" customHeight="1" x14ac:dyDescent="0.25">
      <c r="A66" s="294" t="s">
        <v>758</v>
      </c>
      <c r="B66" s="309" t="s">
        <v>807</v>
      </c>
      <c r="C66" s="296" t="s">
        <v>808</v>
      </c>
      <c r="D66" s="299" t="s">
        <v>809</v>
      </c>
      <c r="E66" s="297" t="s">
        <v>129</v>
      </c>
      <c r="F66" s="299" t="s">
        <v>810</v>
      </c>
      <c r="G66" s="300">
        <v>0.997</v>
      </c>
      <c r="H66" s="307">
        <v>1</v>
      </c>
      <c r="I66" s="307"/>
      <c r="J66" s="307">
        <v>1</v>
      </c>
      <c r="K66" s="307"/>
      <c r="L66" s="297" t="s">
        <v>811</v>
      </c>
      <c r="M66" s="302" t="s">
        <v>433</v>
      </c>
      <c r="N66" s="304" t="s">
        <v>812</v>
      </c>
      <c r="O66" s="211" t="str">
        <f t="shared" si="0"/>
        <v>PAI</v>
      </c>
    </row>
    <row r="67" spans="1:15" ht="15.75" customHeight="1" x14ac:dyDescent="0.25">
      <c r="A67" s="294" t="s">
        <v>758</v>
      </c>
      <c r="B67" s="309" t="s">
        <v>807</v>
      </c>
      <c r="C67" s="296" t="s">
        <v>813</v>
      </c>
      <c r="D67" s="302" t="s">
        <v>814</v>
      </c>
      <c r="E67" s="306" t="s">
        <v>129</v>
      </c>
      <c r="F67" s="302" t="s">
        <v>815</v>
      </c>
      <c r="G67" s="301">
        <v>0.70340000000000003</v>
      </c>
      <c r="H67" s="307">
        <v>0.75</v>
      </c>
      <c r="I67" s="307"/>
      <c r="J67" s="307">
        <v>0.94</v>
      </c>
      <c r="K67" s="307"/>
      <c r="L67" s="297" t="s">
        <v>816</v>
      </c>
      <c r="M67" s="302" t="s">
        <v>433</v>
      </c>
      <c r="N67" s="304" t="s">
        <v>812</v>
      </c>
      <c r="O67" s="211" t="str">
        <f t="shared" si="0"/>
        <v>PAI</v>
      </c>
    </row>
    <row r="68" spans="1:15" ht="15.75" customHeight="1" x14ac:dyDescent="0.25">
      <c r="A68" s="294" t="s">
        <v>758</v>
      </c>
      <c r="B68" s="310" t="s">
        <v>817</v>
      </c>
      <c r="C68" s="311" t="s">
        <v>818</v>
      </c>
      <c r="D68" s="312" t="s">
        <v>819</v>
      </c>
      <c r="E68" s="306" t="s">
        <v>129</v>
      </c>
      <c r="F68" s="312" t="s">
        <v>820</v>
      </c>
      <c r="G68" s="301">
        <v>0.34789999999999999</v>
      </c>
      <c r="H68" s="307">
        <v>0.3</v>
      </c>
      <c r="I68" s="307"/>
      <c r="J68" s="307">
        <v>0.2</v>
      </c>
      <c r="K68" s="307"/>
      <c r="L68" s="297" t="s">
        <v>821</v>
      </c>
      <c r="M68" s="302" t="s">
        <v>433</v>
      </c>
      <c r="N68" s="297" t="s">
        <v>822</v>
      </c>
      <c r="O68" s="211" t="str">
        <f t="shared" si="0"/>
        <v>PROMOCIÓN DE LA SALUD INTEGRAL</v>
      </c>
    </row>
    <row r="69" spans="1:15" ht="15.75" customHeight="1" x14ac:dyDescent="0.25">
      <c r="A69" s="313" t="s">
        <v>823</v>
      </c>
      <c r="B69" s="314" t="s">
        <v>824</v>
      </c>
      <c r="C69" s="315" t="s">
        <v>825</v>
      </c>
      <c r="D69" s="316" t="s">
        <v>826</v>
      </c>
      <c r="E69" s="317" t="s">
        <v>442</v>
      </c>
      <c r="F69" s="315" t="s">
        <v>827</v>
      </c>
      <c r="G69" s="315">
        <v>193</v>
      </c>
      <c r="H69" s="315">
        <v>198</v>
      </c>
      <c r="I69" s="315"/>
      <c r="J69" s="315">
        <v>218</v>
      </c>
      <c r="K69" s="315"/>
      <c r="L69" s="315" t="s">
        <v>828</v>
      </c>
      <c r="M69" s="315" t="s">
        <v>445</v>
      </c>
      <c r="N69" s="315" t="s">
        <v>829</v>
      </c>
      <c r="O69" s="211" t="str">
        <f t="shared" si="0"/>
        <v>CREACIÓN Y TRANSFORMACIÓN  DEL CONOCIMIENTO</v>
      </c>
    </row>
    <row r="70" spans="1:15" ht="15.75" customHeight="1" x14ac:dyDescent="0.25">
      <c r="A70" s="313" t="s">
        <v>823</v>
      </c>
      <c r="B70" s="318" t="s">
        <v>824</v>
      </c>
      <c r="C70" s="319" t="s">
        <v>830</v>
      </c>
      <c r="D70" s="320" t="s">
        <v>831</v>
      </c>
      <c r="E70" s="321" t="s">
        <v>442</v>
      </c>
      <c r="F70" s="320" t="s">
        <v>832</v>
      </c>
      <c r="G70" s="322">
        <v>12</v>
      </c>
      <c r="H70" s="322">
        <v>10</v>
      </c>
      <c r="I70" s="320"/>
      <c r="J70" s="320">
        <v>17</v>
      </c>
      <c r="K70" s="320"/>
      <c r="L70" s="320" t="s">
        <v>833</v>
      </c>
      <c r="M70" s="322" t="s">
        <v>445</v>
      </c>
      <c r="N70" s="322" t="s">
        <v>829</v>
      </c>
      <c r="O70" s="211" t="str">
        <f t="shared" si="0"/>
        <v>CREACIÓN Y TRANSFORMACIÓN  DEL CONOCIMIENTO</v>
      </c>
    </row>
    <row r="71" spans="1:15" ht="15.75" customHeight="1" x14ac:dyDescent="0.25">
      <c r="A71" s="313" t="s">
        <v>823</v>
      </c>
      <c r="B71" s="314" t="s">
        <v>824</v>
      </c>
      <c r="C71" s="322" t="s">
        <v>834</v>
      </c>
      <c r="D71" s="320" t="s">
        <v>835</v>
      </c>
      <c r="E71" s="321" t="s">
        <v>442</v>
      </c>
      <c r="F71" s="320" t="s">
        <v>836</v>
      </c>
      <c r="G71" s="322">
        <v>6</v>
      </c>
      <c r="H71" s="322">
        <v>9</v>
      </c>
      <c r="I71" s="320"/>
      <c r="J71" s="320">
        <v>12</v>
      </c>
      <c r="K71" s="320"/>
      <c r="L71" s="320" t="s">
        <v>837</v>
      </c>
      <c r="M71" s="322" t="s">
        <v>445</v>
      </c>
      <c r="N71" s="322" t="s">
        <v>829</v>
      </c>
      <c r="O71" s="211" t="str">
        <f t="shared" si="0"/>
        <v>CREACIÓN Y TRANSFORMACIÓN  DEL CONOCIMIENTO</v>
      </c>
    </row>
    <row r="72" spans="1:15" ht="15.75" customHeight="1" x14ac:dyDescent="0.25">
      <c r="A72" s="313" t="s">
        <v>823</v>
      </c>
      <c r="B72" s="323" t="s">
        <v>490</v>
      </c>
      <c r="C72" s="322" t="s">
        <v>838</v>
      </c>
      <c r="D72" s="320" t="s">
        <v>839</v>
      </c>
      <c r="E72" s="321" t="s">
        <v>442</v>
      </c>
      <c r="F72" s="322" t="s">
        <v>840</v>
      </c>
      <c r="G72" s="322">
        <v>82</v>
      </c>
      <c r="H72" s="322">
        <v>82</v>
      </c>
      <c r="I72" s="322"/>
      <c r="J72" s="322">
        <v>85</v>
      </c>
      <c r="K72" s="322"/>
      <c r="L72" s="322" t="s">
        <v>841</v>
      </c>
      <c r="M72" s="322" t="s">
        <v>842</v>
      </c>
      <c r="N72" s="322" t="s">
        <v>829</v>
      </c>
      <c r="O72" s="211" t="str">
        <f t="shared" si="0"/>
        <v>DESARROLLO INSTITUCIONAL</v>
      </c>
    </row>
    <row r="73" spans="1:15" ht="15.75" customHeight="1" x14ac:dyDescent="0.25">
      <c r="A73" s="313" t="s">
        <v>823</v>
      </c>
      <c r="B73" s="323" t="s">
        <v>490</v>
      </c>
      <c r="C73" s="322" t="s">
        <v>843</v>
      </c>
      <c r="D73" s="322" t="s">
        <v>844</v>
      </c>
      <c r="E73" s="321" t="s">
        <v>129</v>
      </c>
      <c r="F73" s="322" t="s">
        <v>845</v>
      </c>
      <c r="G73" s="324">
        <v>0.77</v>
      </c>
      <c r="H73" s="324">
        <v>0.8</v>
      </c>
      <c r="I73" s="324"/>
      <c r="J73" s="324">
        <v>0.8</v>
      </c>
      <c r="K73" s="324"/>
      <c r="L73" s="322" t="s">
        <v>846</v>
      </c>
      <c r="M73" s="322" t="s">
        <v>847</v>
      </c>
      <c r="N73" s="322" t="s">
        <v>829</v>
      </c>
      <c r="O73" s="211" t="str">
        <f t="shared" si="0"/>
        <v>DESARROLLO INSTITUCIONAL</v>
      </c>
    </row>
    <row r="74" spans="1:15" ht="15.75" customHeight="1" x14ac:dyDescent="0.25">
      <c r="A74" s="313" t="s">
        <v>823</v>
      </c>
      <c r="B74" s="323" t="s">
        <v>490</v>
      </c>
      <c r="C74" s="325" t="s">
        <v>848</v>
      </c>
      <c r="D74" s="325" t="s">
        <v>849</v>
      </c>
      <c r="E74" s="321" t="s">
        <v>442</v>
      </c>
      <c r="F74" s="325" t="s">
        <v>850</v>
      </c>
      <c r="G74" s="325">
        <v>34</v>
      </c>
      <c r="H74" s="325">
        <v>40</v>
      </c>
      <c r="I74" s="325"/>
      <c r="J74" s="325">
        <v>24</v>
      </c>
      <c r="K74" s="325"/>
      <c r="L74" s="325" t="s">
        <v>851</v>
      </c>
      <c r="M74" s="325" t="s">
        <v>852</v>
      </c>
      <c r="N74" s="325" t="s">
        <v>829</v>
      </c>
      <c r="O74" s="211" t="str">
        <f t="shared" si="0"/>
        <v>DESARROLLO INSTITUCIONAL</v>
      </c>
    </row>
    <row r="75" spans="1:15" ht="15.75" customHeight="1" x14ac:dyDescent="0.25">
      <c r="A75" s="313" t="s">
        <v>823</v>
      </c>
      <c r="B75" s="323" t="s">
        <v>490</v>
      </c>
      <c r="C75" s="322" t="s">
        <v>853</v>
      </c>
      <c r="D75" s="326" t="s">
        <v>854</v>
      </c>
      <c r="E75" s="327" t="s">
        <v>658</v>
      </c>
      <c r="F75" s="322" t="s">
        <v>855</v>
      </c>
      <c r="G75" s="322">
        <v>0</v>
      </c>
      <c r="H75" s="327">
        <v>1.2</v>
      </c>
      <c r="I75" s="327"/>
      <c r="J75" s="327" t="s">
        <v>513</v>
      </c>
      <c r="K75" s="327"/>
      <c r="L75" s="322" t="s">
        <v>856</v>
      </c>
      <c r="M75" s="320" t="s">
        <v>857</v>
      </c>
      <c r="N75" s="322" t="s">
        <v>829</v>
      </c>
      <c r="O75" s="211" t="str">
        <f t="shared" si="0"/>
        <v>DESARROLLO INSTITUCIONAL</v>
      </c>
    </row>
    <row r="76" spans="1:15" ht="15.75" customHeight="1" x14ac:dyDescent="0.25">
      <c r="A76" s="313" t="s">
        <v>823</v>
      </c>
      <c r="B76" s="323" t="s">
        <v>858</v>
      </c>
      <c r="C76" s="315" t="s">
        <v>859</v>
      </c>
      <c r="D76" s="315" t="s">
        <v>860</v>
      </c>
      <c r="E76" s="321" t="s">
        <v>442</v>
      </c>
      <c r="F76" s="315" t="s">
        <v>861</v>
      </c>
      <c r="G76" s="315">
        <v>67</v>
      </c>
      <c r="H76" s="315">
        <v>12</v>
      </c>
      <c r="I76" s="315"/>
      <c r="J76" s="315">
        <v>125</v>
      </c>
      <c r="K76" s="315"/>
      <c r="L76" s="315" t="s">
        <v>862</v>
      </c>
      <c r="M76" s="316" t="s">
        <v>863</v>
      </c>
      <c r="N76" s="322" t="s">
        <v>864</v>
      </c>
      <c r="O76" s="211" t="str">
        <f t="shared" si="0"/>
        <v>GESTIÓN, TRANSFERENCIA O APLICACIÓN DEL CONOCIMIENTO</v>
      </c>
    </row>
    <row r="77" spans="1:15" ht="15.75" customHeight="1" x14ac:dyDescent="0.25">
      <c r="A77" s="313" t="s">
        <v>823</v>
      </c>
      <c r="B77" s="323" t="s">
        <v>858</v>
      </c>
      <c r="C77" s="322" t="s">
        <v>865</v>
      </c>
      <c r="D77" s="320" t="s">
        <v>866</v>
      </c>
      <c r="E77" s="321" t="s">
        <v>442</v>
      </c>
      <c r="F77" s="322" t="s">
        <v>867</v>
      </c>
      <c r="G77" s="322">
        <v>4243</v>
      </c>
      <c r="H77" s="322">
        <v>1000</v>
      </c>
      <c r="I77" s="322"/>
      <c r="J77" s="322">
        <v>200</v>
      </c>
      <c r="K77" s="322"/>
      <c r="L77" s="322" t="s">
        <v>868</v>
      </c>
      <c r="M77" s="322"/>
      <c r="N77" s="315" t="s">
        <v>864</v>
      </c>
      <c r="O77" s="211" t="str">
        <f t="shared" si="0"/>
        <v>GESTIÓN, TRANSFERENCIA O APLICACIÓN DEL CONOCIMIENTO</v>
      </c>
    </row>
    <row r="78" spans="1:15" ht="15.75" customHeight="1" x14ac:dyDescent="0.25">
      <c r="A78" s="313" t="s">
        <v>823</v>
      </c>
      <c r="B78" s="323" t="s">
        <v>869</v>
      </c>
      <c r="C78" s="322" t="s">
        <v>870</v>
      </c>
      <c r="D78" s="322" t="s">
        <v>871</v>
      </c>
      <c r="E78" s="321" t="s">
        <v>453</v>
      </c>
      <c r="F78" s="322" t="s">
        <v>872</v>
      </c>
      <c r="G78" s="322">
        <v>68</v>
      </c>
      <c r="H78" s="322">
        <v>68</v>
      </c>
      <c r="I78" s="322"/>
      <c r="J78" s="322">
        <v>70</v>
      </c>
      <c r="K78" s="322"/>
      <c r="L78" s="322" t="s">
        <v>873</v>
      </c>
      <c r="M78" s="322" t="s">
        <v>874</v>
      </c>
      <c r="N78" s="328" t="s">
        <v>875</v>
      </c>
      <c r="O78" s="211" t="str">
        <f t="shared" si="0"/>
        <v>Generación de desarrollo social y cultural a través de la extensión</v>
      </c>
    </row>
    <row r="79" spans="1:15" ht="15.75" customHeight="1" x14ac:dyDescent="0.25">
      <c r="A79" s="313" t="s">
        <v>823</v>
      </c>
      <c r="B79" s="323" t="s">
        <v>869</v>
      </c>
      <c r="C79" s="322" t="s">
        <v>876</v>
      </c>
      <c r="D79" s="322" t="s">
        <v>877</v>
      </c>
      <c r="E79" s="321" t="s">
        <v>453</v>
      </c>
      <c r="F79" s="322" t="s">
        <v>878</v>
      </c>
      <c r="G79" s="322" t="s">
        <v>513</v>
      </c>
      <c r="H79" s="322">
        <v>610</v>
      </c>
      <c r="I79" s="322"/>
      <c r="J79" s="322" t="s">
        <v>513</v>
      </c>
      <c r="K79" s="322"/>
      <c r="L79" s="321" t="s">
        <v>879</v>
      </c>
      <c r="M79" s="321" t="s">
        <v>880</v>
      </c>
      <c r="N79" s="328" t="s">
        <v>875</v>
      </c>
      <c r="O79" s="211" t="str">
        <f t="shared" si="0"/>
        <v>Generación de desarrollo social y cultural a través de la extensión</v>
      </c>
    </row>
    <row r="80" spans="1:15" ht="15.75" customHeight="1" x14ac:dyDescent="0.25">
      <c r="A80" s="313" t="s">
        <v>823</v>
      </c>
      <c r="B80" s="323" t="s">
        <v>869</v>
      </c>
      <c r="C80" s="322" t="s">
        <v>881</v>
      </c>
      <c r="D80" s="322" t="s">
        <v>882</v>
      </c>
      <c r="E80" s="321" t="s">
        <v>453</v>
      </c>
      <c r="F80" s="329" t="s">
        <v>883</v>
      </c>
      <c r="G80" s="322" t="s">
        <v>513</v>
      </c>
      <c r="H80" s="322">
        <v>155</v>
      </c>
      <c r="I80" s="322"/>
      <c r="J80" s="322" t="s">
        <v>513</v>
      </c>
      <c r="K80" s="322"/>
      <c r="L80" s="321" t="s">
        <v>884</v>
      </c>
      <c r="M80" s="321" t="s">
        <v>885</v>
      </c>
      <c r="N80" s="328" t="s">
        <v>875</v>
      </c>
      <c r="O80" s="211" t="str">
        <f t="shared" si="0"/>
        <v>Generación de desarrollo social y cultural a través de la extensión</v>
      </c>
    </row>
    <row r="81" spans="1:15" ht="15.75" customHeight="1" x14ac:dyDescent="0.25">
      <c r="A81" s="313" t="s">
        <v>823</v>
      </c>
      <c r="B81" s="323" t="s">
        <v>869</v>
      </c>
      <c r="C81" s="322" t="s">
        <v>274</v>
      </c>
      <c r="D81" s="322" t="s">
        <v>886</v>
      </c>
      <c r="E81" s="321" t="s">
        <v>453</v>
      </c>
      <c r="F81" s="322" t="s">
        <v>887</v>
      </c>
      <c r="G81" s="322" t="s">
        <v>513</v>
      </c>
      <c r="H81" s="322">
        <v>1800</v>
      </c>
      <c r="I81" s="322"/>
      <c r="J81" s="322" t="s">
        <v>513</v>
      </c>
      <c r="K81" s="322"/>
      <c r="L81" s="321" t="s">
        <v>888</v>
      </c>
      <c r="M81" s="321" t="s">
        <v>889</v>
      </c>
      <c r="N81" s="321" t="s">
        <v>890</v>
      </c>
      <c r="O81" s="211" t="str">
        <f t="shared" si="0"/>
        <v>Generación de desarrollo social y cultural a través de la extensión</v>
      </c>
    </row>
    <row r="82" spans="1:15" ht="15.75" customHeight="1" x14ac:dyDescent="0.25">
      <c r="A82" s="313" t="s">
        <v>823</v>
      </c>
      <c r="B82" s="323" t="s">
        <v>869</v>
      </c>
      <c r="C82" s="322" t="s">
        <v>891</v>
      </c>
      <c r="D82" s="322" t="s">
        <v>892</v>
      </c>
      <c r="E82" s="321" t="s">
        <v>453</v>
      </c>
      <c r="F82" s="322" t="s">
        <v>893</v>
      </c>
      <c r="G82" s="322" t="s">
        <v>513</v>
      </c>
      <c r="H82" s="322">
        <v>20</v>
      </c>
      <c r="I82" s="322"/>
      <c r="J82" s="322" t="s">
        <v>513</v>
      </c>
      <c r="K82" s="322"/>
      <c r="L82" s="321" t="s">
        <v>894</v>
      </c>
      <c r="M82" s="322" t="s">
        <v>895</v>
      </c>
      <c r="N82" s="321" t="s">
        <v>890</v>
      </c>
      <c r="O82" s="211" t="str">
        <f t="shared" si="0"/>
        <v>Generación de desarrollo social y cultural a través de la extensión</v>
      </c>
    </row>
    <row r="83" spans="1:15" ht="15.75" customHeight="1" x14ac:dyDescent="0.25">
      <c r="A83" s="330" t="s">
        <v>896</v>
      </c>
      <c r="B83" s="331" t="s">
        <v>897</v>
      </c>
      <c r="C83" s="332" t="s">
        <v>898</v>
      </c>
      <c r="D83" s="333" t="s">
        <v>899</v>
      </c>
      <c r="E83" s="332" t="s">
        <v>129</v>
      </c>
      <c r="F83" s="332" t="s">
        <v>900</v>
      </c>
      <c r="G83" s="334">
        <v>0.1</v>
      </c>
      <c r="H83" s="335">
        <v>0.1</v>
      </c>
      <c r="I83" s="335"/>
      <c r="J83" s="335">
        <v>0.2</v>
      </c>
      <c r="K83" s="335"/>
      <c r="L83" s="335" t="s">
        <v>901</v>
      </c>
      <c r="M83" s="332" t="s">
        <v>902</v>
      </c>
      <c r="N83" s="332" t="s">
        <v>903</v>
      </c>
      <c r="O83" s="211" t="str">
        <f t="shared" si="0"/>
        <v>Nivel de internacionalización</v>
      </c>
    </row>
    <row r="84" spans="1:15" ht="15.75" customHeight="1" x14ac:dyDescent="0.25">
      <c r="A84" s="330" t="s">
        <v>896</v>
      </c>
      <c r="B84" s="331" t="s">
        <v>897</v>
      </c>
      <c r="C84" s="332" t="s">
        <v>904</v>
      </c>
      <c r="D84" s="333" t="s">
        <v>905</v>
      </c>
      <c r="E84" s="332" t="s">
        <v>129</v>
      </c>
      <c r="F84" s="332" t="s">
        <v>906</v>
      </c>
      <c r="G84" s="334">
        <v>0.372</v>
      </c>
      <c r="H84" s="335">
        <v>0.4</v>
      </c>
      <c r="I84" s="335"/>
      <c r="J84" s="335">
        <v>0.5</v>
      </c>
      <c r="K84" s="335"/>
      <c r="L84" s="335" t="s">
        <v>907</v>
      </c>
      <c r="M84" s="332" t="s">
        <v>902</v>
      </c>
      <c r="N84" s="332" t="s">
        <v>903</v>
      </c>
      <c r="O84" s="211" t="str">
        <f t="shared" si="0"/>
        <v>Nivel de internacionalización</v>
      </c>
    </row>
    <row r="85" spans="1:15" ht="15.75" customHeight="1" x14ac:dyDescent="0.25">
      <c r="A85" s="330" t="s">
        <v>896</v>
      </c>
      <c r="B85" s="331" t="s">
        <v>897</v>
      </c>
      <c r="C85" s="332" t="s">
        <v>908</v>
      </c>
      <c r="D85" s="333" t="s">
        <v>909</v>
      </c>
      <c r="E85" s="332" t="s">
        <v>129</v>
      </c>
      <c r="F85" s="332" t="s">
        <v>910</v>
      </c>
      <c r="G85" s="335">
        <v>0.18</v>
      </c>
      <c r="H85" s="335">
        <v>0.19</v>
      </c>
      <c r="I85" s="335"/>
      <c r="J85" s="335">
        <v>0.34</v>
      </c>
      <c r="K85" s="335"/>
      <c r="L85" s="335" t="s">
        <v>911</v>
      </c>
      <c r="M85" s="332" t="s">
        <v>902</v>
      </c>
      <c r="N85" s="332" t="s">
        <v>912</v>
      </c>
      <c r="O85" s="211" t="str">
        <f t="shared" si="0"/>
        <v>Nivel de internacionalización</v>
      </c>
    </row>
    <row r="86" spans="1:15" ht="15.75" customHeight="1" x14ac:dyDescent="0.25">
      <c r="A86" s="330" t="s">
        <v>896</v>
      </c>
      <c r="B86" s="331" t="s">
        <v>897</v>
      </c>
      <c r="C86" s="332" t="s">
        <v>913</v>
      </c>
      <c r="D86" s="333" t="s">
        <v>914</v>
      </c>
      <c r="E86" s="332" t="s">
        <v>453</v>
      </c>
      <c r="F86" s="332" t="s">
        <v>915</v>
      </c>
      <c r="G86" s="332">
        <v>12</v>
      </c>
      <c r="H86" s="332">
        <v>10</v>
      </c>
      <c r="I86" s="332"/>
      <c r="J86" s="332" t="s">
        <v>513</v>
      </c>
      <c r="K86" s="332"/>
      <c r="L86" s="335" t="s">
        <v>916</v>
      </c>
      <c r="M86" s="332" t="s">
        <v>917</v>
      </c>
      <c r="N86" s="332" t="s">
        <v>918</v>
      </c>
      <c r="O86" s="211" t="str">
        <f t="shared" si="0"/>
        <v>Nivel de internacionalización</v>
      </c>
    </row>
    <row r="87" spans="1:15" ht="15.75" customHeight="1" x14ac:dyDescent="0.25">
      <c r="A87" s="330" t="s">
        <v>896</v>
      </c>
      <c r="B87" s="331" t="s">
        <v>897</v>
      </c>
      <c r="C87" s="332" t="s">
        <v>919</v>
      </c>
      <c r="D87" s="332" t="s">
        <v>920</v>
      </c>
      <c r="E87" s="332" t="s">
        <v>453</v>
      </c>
      <c r="F87" s="332" t="s">
        <v>921</v>
      </c>
      <c r="G87" s="332">
        <v>36</v>
      </c>
      <c r="H87" s="332">
        <v>43</v>
      </c>
      <c r="I87" s="332"/>
      <c r="J87" s="332" t="s">
        <v>513</v>
      </c>
      <c r="K87" s="332"/>
      <c r="L87" s="335" t="s">
        <v>922</v>
      </c>
      <c r="M87" s="332" t="s">
        <v>917</v>
      </c>
      <c r="N87" s="332" t="s">
        <v>918</v>
      </c>
      <c r="O87" s="211" t="str">
        <f t="shared" si="0"/>
        <v>Nivel de internacionalización</v>
      </c>
    </row>
    <row r="88" spans="1:15" ht="15.75" customHeight="1" x14ac:dyDescent="0.25">
      <c r="A88" s="330" t="s">
        <v>896</v>
      </c>
      <c r="B88" s="331" t="s">
        <v>897</v>
      </c>
      <c r="C88" s="332" t="s">
        <v>923</v>
      </c>
      <c r="D88" s="333" t="s">
        <v>924</v>
      </c>
      <c r="E88" s="332" t="s">
        <v>453</v>
      </c>
      <c r="F88" s="332" t="s">
        <v>925</v>
      </c>
      <c r="G88" s="336">
        <v>77</v>
      </c>
      <c r="H88" s="336">
        <v>60</v>
      </c>
      <c r="I88" s="336"/>
      <c r="J88" s="336">
        <v>70</v>
      </c>
      <c r="K88" s="336"/>
      <c r="L88" s="335" t="s">
        <v>926</v>
      </c>
      <c r="M88" s="332" t="s">
        <v>927</v>
      </c>
      <c r="N88" s="332" t="s">
        <v>928</v>
      </c>
      <c r="O88" s="211" t="str">
        <f t="shared" si="0"/>
        <v>Nivel de internacionalización</v>
      </c>
    </row>
    <row r="89" spans="1:15" ht="15.75" customHeight="1" x14ac:dyDescent="0.25">
      <c r="A89" s="330" t="s">
        <v>896</v>
      </c>
      <c r="B89" s="331" t="s">
        <v>897</v>
      </c>
      <c r="C89" s="332" t="s">
        <v>929</v>
      </c>
      <c r="D89" s="333" t="s">
        <v>930</v>
      </c>
      <c r="E89" s="332" t="s">
        <v>931</v>
      </c>
      <c r="F89" s="332" t="s">
        <v>932</v>
      </c>
      <c r="G89" s="336">
        <v>70</v>
      </c>
      <c r="H89" s="336">
        <v>40</v>
      </c>
      <c r="I89" s="336"/>
      <c r="J89" s="336">
        <v>40</v>
      </c>
      <c r="K89" s="336"/>
      <c r="L89" s="335" t="s">
        <v>933</v>
      </c>
      <c r="M89" s="332" t="s">
        <v>934</v>
      </c>
      <c r="N89" s="332" t="s">
        <v>928</v>
      </c>
      <c r="O89" s="211" t="str">
        <f t="shared" si="0"/>
        <v>Nivel de internacionalización</v>
      </c>
    </row>
    <row r="90" spans="1:15" ht="15.75" customHeight="1" x14ac:dyDescent="0.25">
      <c r="A90" s="330" t="s">
        <v>896</v>
      </c>
      <c r="B90" s="331" t="s">
        <v>897</v>
      </c>
      <c r="C90" s="332" t="s">
        <v>935</v>
      </c>
      <c r="D90" s="333" t="s">
        <v>936</v>
      </c>
      <c r="E90" s="332" t="s">
        <v>129</v>
      </c>
      <c r="F90" s="332" t="s">
        <v>937</v>
      </c>
      <c r="G90" s="335">
        <v>0.89</v>
      </c>
      <c r="H90" s="335">
        <v>0.9</v>
      </c>
      <c r="I90" s="335"/>
      <c r="J90" s="335">
        <v>0.95</v>
      </c>
      <c r="K90" s="335"/>
      <c r="L90" s="335" t="s">
        <v>938</v>
      </c>
      <c r="M90" s="332" t="s">
        <v>939</v>
      </c>
      <c r="N90" s="332" t="s">
        <v>928</v>
      </c>
      <c r="O90" s="211" t="str">
        <f t="shared" si="0"/>
        <v>Nivel de internacionalización</v>
      </c>
    </row>
    <row r="91" spans="1:15" ht="15.75" customHeight="1" x14ac:dyDescent="0.25">
      <c r="A91" s="330" t="s">
        <v>896</v>
      </c>
      <c r="B91" s="331" t="s">
        <v>897</v>
      </c>
      <c r="C91" s="332" t="s">
        <v>940</v>
      </c>
      <c r="D91" s="332" t="s">
        <v>941</v>
      </c>
      <c r="E91" s="332" t="s">
        <v>453</v>
      </c>
      <c r="F91" s="332" t="s">
        <v>942</v>
      </c>
      <c r="G91" s="337">
        <v>18</v>
      </c>
      <c r="H91" s="337">
        <v>18</v>
      </c>
      <c r="I91" s="337"/>
      <c r="J91" s="337">
        <v>18</v>
      </c>
      <c r="K91" s="337"/>
      <c r="L91" s="332" t="s">
        <v>943</v>
      </c>
      <c r="M91" s="332" t="s">
        <v>944</v>
      </c>
      <c r="N91" s="332" t="s">
        <v>928</v>
      </c>
      <c r="O91" s="211" t="str">
        <f t="shared" si="0"/>
        <v>Nivel de internacionalización</v>
      </c>
    </row>
    <row r="92" spans="1:15" ht="15.75" customHeight="1" x14ac:dyDescent="0.25">
      <c r="A92" s="330" t="s">
        <v>896</v>
      </c>
      <c r="B92" s="331" t="s">
        <v>897</v>
      </c>
      <c r="C92" s="332" t="s">
        <v>945</v>
      </c>
      <c r="D92" s="332" t="s">
        <v>946</v>
      </c>
      <c r="E92" s="332" t="s">
        <v>453</v>
      </c>
      <c r="F92" s="332" t="s">
        <v>947</v>
      </c>
      <c r="G92" s="337">
        <v>204</v>
      </c>
      <c r="H92" s="337">
        <v>180</v>
      </c>
      <c r="I92" s="337"/>
      <c r="J92" s="337">
        <v>220</v>
      </c>
      <c r="K92" s="337"/>
      <c r="L92" s="332" t="s">
        <v>948</v>
      </c>
      <c r="M92" s="332" t="s">
        <v>949</v>
      </c>
      <c r="N92" s="332" t="s">
        <v>950</v>
      </c>
      <c r="O92" s="211" t="str">
        <f t="shared" si="0"/>
        <v>Nivel de internacionalización</v>
      </c>
    </row>
    <row r="93" spans="1:15" ht="15.75" customHeight="1" x14ac:dyDescent="0.25">
      <c r="A93" s="330" t="s">
        <v>896</v>
      </c>
      <c r="B93" s="331" t="s">
        <v>897</v>
      </c>
      <c r="C93" s="332" t="s">
        <v>951</v>
      </c>
      <c r="D93" s="332" t="s">
        <v>952</v>
      </c>
      <c r="E93" s="332" t="s">
        <v>453</v>
      </c>
      <c r="F93" s="332" t="s">
        <v>953</v>
      </c>
      <c r="G93" s="337">
        <v>69</v>
      </c>
      <c r="H93" s="337">
        <v>40</v>
      </c>
      <c r="I93" s="337"/>
      <c r="J93" s="337">
        <v>50</v>
      </c>
      <c r="K93" s="337"/>
      <c r="L93" s="332" t="s">
        <v>954</v>
      </c>
      <c r="M93" s="332" t="s">
        <v>955</v>
      </c>
      <c r="N93" s="332" t="s">
        <v>950</v>
      </c>
      <c r="O93" s="211" t="str">
        <f t="shared" si="0"/>
        <v>Nivel de internacionalización</v>
      </c>
    </row>
    <row r="94" spans="1:15" ht="15.75" customHeight="1" x14ac:dyDescent="0.25">
      <c r="A94" s="330" t="s">
        <v>896</v>
      </c>
      <c r="B94" s="331" t="s">
        <v>897</v>
      </c>
      <c r="C94" s="332" t="s">
        <v>956</v>
      </c>
      <c r="D94" s="332" t="s">
        <v>957</v>
      </c>
      <c r="E94" s="332" t="s">
        <v>453</v>
      </c>
      <c r="F94" s="332" t="s">
        <v>958</v>
      </c>
      <c r="G94" s="337">
        <v>3</v>
      </c>
      <c r="H94" s="337">
        <v>2</v>
      </c>
      <c r="I94" s="337"/>
      <c r="J94" s="337">
        <v>2</v>
      </c>
      <c r="K94" s="337"/>
      <c r="L94" s="332" t="s">
        <v>959</v>
      </c>
      <c r="M94" s="332" t="s">
        <v>960</v>
      </c>
      <c r="N94" s="332" t="s">
        <v>928</v>
      </c>
      <c r="O94" s="211" t="str">
        <f t="shared" si="0"/>
        <v>Nivel de internacionalización</v>
      </c>
    </row>
    <row r="95" spans="1:15" ht="15.75" customHeight="1" x14ac:dyDescent="0.25">
      <c r="A95" s="330" t="s">
        <v>896</v>
      </c>
      <c r="B95" s="331" t="s">
        <v>897</v>
      </c>
      <c r="C95" s="332" t="s">
        <v>961</v>
      </c>
      <c r="D95" s="332" t="s">
        <v>962</v>
      </c>
      <c r="E95" s="332" t="s">
        <v>453</v>
      </c>
      <c r="F95" s="332" t="s">
        <v>963</v>
      </c>
      <c r="G95" s="337">
        <v>3</v>
      </c>
      <c r="H95" s="337">
        <v>6</v>
      </c>
      <c r="I95" s="337"/>
      <c r="J95" s="337">
        <v>8</v>
      </c>
      <c r="K95" s="337"/>
      <c r="L95" s="332" t="s">
        <v>964</v>
      </c>
      <c r="M95" s="332" t="s">
        <v>965</v>
      </c>
      <c r="N95" s="332" t="s">
        <v>966</v>
      </c>
      <c r="O95" s="211" t="str">
        <f t="shared" si="0"/>
        <v>Nivel de internacionalización</v>
      </c>
    </row>
    <row r="96" spans="1:15" ht="15.75" customHeight="1" x14ac:dyDescent="0.25">
      <c r="A96" s="330" t="s">
        <v>896</v>
      </c>
      <c r="B96" s="331" t="s">
        <v>897</v>
      </c>
      <c r="C96" s="332" t="s">
        <v>967</v>
      </c>
      <c r="D96" s="332" t="s">
        <v>968</v>
      </c>
      <c r="E96" s="332" t="s">
        <v>453</v>
      </c>
      <c r="F96" s="332" t="s">
        <v>969</v>
      </c>
      <c r="G96" s="337">
        <v>15</v>
      </c>
      <c r="H96" s="337">
        <v>12</v>
      </c>
      <c r="I96" s="337"/>
      <c r="J96" s="337">
        <v>8</v>
      </c>
      <c r="K96" s="337"/>
      <c r="L96" s="332" t="s">
        <v>970</v>
      </c>
      <c r="M96" s="332" t="s">
        <v>971</v>
      </c>
      <c r="N96" s="332" t="s">
        <v>950</v>
      </c>
      <c r="O96" s="211" t="str">
        <f t="shared" si="0"/>
        <v>Nivel de internacionalización</v>
      </c>
    </row>
    <row r="97" spans="1:15" ht="15.75" customHeight="1" x14ac:dyDescent="0.25">
      <c r="A97" s="330" t="s">
        <v>896</v>
      </c>
      <c r="B97" s="331" t="s">
        <v>897</v>
      </c>
      <c r="C97" s="332" t="s">
        <v>972</v>
      </c>
      <c r="D97" s="332" t="s">
        <v>973</v>
      </c>
      <c r="E97" s="332" t="s">
        <v>453</v>
      </c>
      <c r="F97" s="332" t="s">
        <v>974</v>
      </c>
      <c r="G97" s="337">
        <v>20</v>
      </c>
      <c r="H97" s="337">
        <v>20</v>
      </c>
      <c r="I97" s="337"/>
      <c r="J97" s="337">
        <v>18</v>
      </c>
      <c r="K97" s="337"/>
      <c r="L97" s="332" t="s">
        <v>975</v>
      </c>
      <c r="M97" s="332" t="s">
        <v>976</v>
      </c>
      <c r="N97" s="332" t="s">
        <v>977</v>
      </c>
      <c r="O97" s="211" t="str">
        <f t="shared" si="0"/>
        <v>Nivel de internacionalización</v>
      </c>
    </row>
    <row r="98" spans="1:15" ht="15.75" customHeight="1" x14ac:dyDescent="0.25">
      <c r="A98" s="330" t="s">
        <v>896</v>
      </c>
      <c r="B98" s="338" t="s">
        <v>978</v>
      </c>
      <c r="C98" s="332" t="s">
        <v>979</v>
      </c>
      <c r="D98" s="333" t="s">
        <v>980</v>
      </c>
      <c r="E98" s="332" t="s">
        <v>129</v>
      </c>
      <c r="F98" s="332" t="s">
        <v>981</v>
      </c>
      <c r="G98" s="335">
        <v>0.28000000000000003</v>
      </c>
      <c r="H98" s="335">
        <v>0.3</v>
      </c>
      <c r="I98" s="335"/>
      <c r="J98" s="335">
        <v>0.4</v>
      </c>
      <c r="K98" s="335"/>
      <c r="L98" s="335" t="s">
        <v>982</v>
      </c>
      <c r="M98" s="332" t="s">
        <v>983</v>
      </c>
      <c r="N98" s="332" t="s">
        <v>918</v>
      </c>
      <c r="O98" s="211" t="str">
        <f t="shared" si="0"/>
        <v xml:space="preserve">Gestión de la Información </v>
      </c>
    </row>
    <row r="99" spans="1:15" ht="15.75" customHeight="1" x14ac:dyDescent="0.25">
      <c r="A99" s="339" t="s">
        <v>984</v>
      </c>
      <c r="B99" s="340" t="s">
        <v>985</v>
      </c>
      <c r="C99" s="269" t="s">
        <v>986</v>
      </c>
      <c r="D99" s="265" t="s">
        <v>987</v>
      </c>
      <c r="E99" s="264" t="s">
        <v>453</v>
      </c>
      <c r="F99" s="264" t="s">
        <v>988</v>
      </c>
      <c r="G99" s="269">
        <v>13</v>
      </c>
      <c r="H99" s="269">
        <v>13</v>
      </c>
      <c r="I99" s="269"/>
      <c r="J99" s="269">
        <v>13</v>
      </c>
      <c r="K99" s="269"/>
      <c r="L99" s="272" t="s">
        <v>989</v>
      </c>
      <c r="M99" s="269" t="s">
        <v>990</v>
      </c>
      <c r="N99" s="341" t="s">
        <v>474</v>
      </c>
      <c r="O99" s="211" t="str">
        <f t="shared" si="0"/>
        <v>Direccionamiento estratégico de los ámbitos de la Tecnología y la Producción</v>
      </c>
    </row>
    <row r="100" spans="1:15" ht="15.75" customHeight="1" x14ac:dyDescent="0.25">
      <c r="A100" s="339" t="s">
        <v>984</v>
      </c>
      <c r="B100" s="285" t="s">
        <v>991</v>
      </c>
      <c r="C100" s="342" t="s">
        <v>992</v>
      </c>
      <c r="D100" s="264" t="s">
        <v>993</v>
      </c>
      <c r="E100" s="343" t="s">
        <v>453</v>
      </c>
      <c r="F100" s="264" t="s">
        <v>994</v>
      </c>
      <c r="G100" s="269">
        <v>21</v>
      </c>
      <c r="H100" s="269">
        <v>19</v>
      </c>
      <c r="I100" s="269"/>
      <c r="J100" s="269">
        <v>20</v>
      </c>
      <c r="K100" s="269"/>
      <c r="L100" s="264" t="s">
        <v>995</v>
      </c>
      <c r="M100" s="264" t="s">
        <v>996</v>
      </c>
      <c r="N100" s="344" t="s">
        <v>474</v>
      </c>
      <c r="O100" s="211" t="str">
        <f t="shared" si="0"/>
        <v>Direccionamiento estratégico del ámbito del Conocimiento</v>
      </c>
    </row>
    <row r="101" spans="1:15" ht="15.75" customHeight="1" x14ac:dyDescent="0.3">
      <c r="A101" s="339" t="s">
        <v>984</v>
      </c>
      <c r="B101" s="285" t="s">
        <v>991</v>
      </c>
      <c r="C101" s="345" t="s">
        <v>997</v>
      </c>
      <c r="D101" s="264" t="s">
        <v>998</v>
      </c>
      <c r="E101" s="264" t="s">
        <v>453</v>
      </c>
      <c r="F101" s="346" t="s">
        <v>999</v>
      </c>
      <c r="G101" s="269">
        <v>7</v>
      </c>
      <c r="H101" s="269">
        <v>7</v>
      </c>
      <c r="I101" s="269"/>
      <c r="J101" s="269">
        <v>4</v>
      </c>
      <c r="K101" s="269"/>
      <c r="L101" s="281" t="s">
        <v>1000</v>
      </c>
      <c r="M101" s="264" t="s">
        <v>1001</v>
      </c>
      <c r="N101" s="344" t="s">
        <v>474</v>
      </c>
      <c r="O101" s="211" t="str">
        <f t="shared" si="0"/>
        <v>Direccionamiento estratégico del ámbito del Conocimiento</v>
      </c>
    </row>
    <row r="102" spans="1:15" ht="15.75" customHeight="1" x14ac:dyDescent="0.25">
      <c r="A102" s="339" t="s">
        <v>984</v>
      </c>
      <c r="B102" s="347" t="s">
        <v>1002</v>
      </c>
      <c r="C102" s="265" t="s">
        <v>1003</v>
      </c>
      <c r="D102" s="265" t="s">
        <v>1004</v>
      </c>
      <c r="E102" s="264" t="s">
        <v>453</v>
      </c>
      <c r="F102" s="265" t="s">
        <v>1005</v>
      </c>
      <c r="G102" s="269">
        <v>35</v>
      </c>
      <c r="H102" s="269">
        <v>36</v>
      </c>
      <c r="I102" s="269"/>
      <c r="J102" s="269">
        <v>35</v>
      </c>
      <c r="K102" s="269"/>
      <c r="L102" s="264" t="s">
        <v>1006</v>
      </c>
      <c r="M102" s="264" t="s">
        <v>1007</v>
      </c>
      <c r="N102" s="344" t="s">
        <v>474</v>
      </c>
      <c r="O102" s="211" t="str">
        <f t="shared" si="0"/>
        <v>Direccionamiento estratégico del ámbito de la sociedad, el ambiente, la cultura, la educación y la cultura de la paz</v>
      </c>
    </row>
    <row r="103" spans="1:15" ht="15.75" customHeight="1" x14ac:dyDescent="0.25">
      <c r="A103" s="330" t="s">
        <v>1008</v>
      </c>
      <c r="B103" s="348" t="s">
        <v>1009</v>
      </c>
      <c r="C103" s="332" t="s">
        <v>1010</v>
      </c>
      <c r="D103" s="349" t="s">
        <v>1011</v>
      </c>
      <c r="E103" s="350" t="s">
        <v>129</v>
      </c>
      <c r="F103" s="332" t="s">
        <v>1012</v>
      </c>
      <c r="G103" s="351">
        <v>0.75</v>
      </c>
      <c r="H103" s="335">
        <v>0.75</v>
      </c>
      <c r="I103" s="335"/>
      <c r="J103" s="335">
        <v>0.75</v>
      </c>
      <c r="K103" s="335"/>
      <c r="L103" s="332" t="s">
        <v>1013</v>
      </c>
      <c r="M103" s="332" t="s">
        <v>1014</v>
      </c>
      <c r="N103" s="352" t="s">
        <v>1015</v>
      </c>
      <c r="O103" s="211" t="str">
        <f t="shared" si="0"/>
        <v>Vigilancia e Inteligencia Competitiva y del entorno</v>
      </c>
    </row>
    <row r="104" spans="1:15" ht="15.75" customHeight="1" x14ac:dyDescent="0.25">
      <c r="A104" s="330" t="s">
        <v>1008</v>
      </c>
      <c r="B104" s="353" t="s">
        <v>1016</v>
      </c>
      <c r="C104" s="354" t="s">
        <v>1017</v>
      </c>
      <c r="D104" s="355" t="s">
        <v>1018</v>
      </c>
      <c r="E104" s="356" t="s">
        <v>442</v>
      </c>
      <c r="F104" s="354" t="s">
        <v>1019</v>
      </c>
      <c r="G104" s="357">
        <v>9</v>
      </c>
      <c r="H104" s="357">
        <v>10</v>
      </c>
      <c r="I104" s="357"/>
      <c r="J104" s="357">
        <v>8</v>
      </c>
      <c r="K104" s="357"/>
      <c r="L104" s="351" t="s">
        <v>1020</v>
      </c>
      <c r="M104" s="352" t="s">
        <v>1021</v>
      </c>
      <c r="N104" s="812" t="s">
        <v>1022</v>
      </c>
      <c r="O104" s="211" t="str">
        <f t="shared" si="0"/>
        <v>Gestión de las alianzas estrategicas</v>
      </c>
    </row>
    <row r="105" spans="1:15" ht="15.75" customHeight="1" x14ac:dyDescent="0.25">
      <c r="A105" s="330" t="s">
        <v>1008</v>
      </c>
      <c r="B105" s="353" t="s">
        <v>1016</v>
      </c>
      <c r="C105" s="354" t="s">
        <v>1023</v>
      </c>
      <c r="D105" s="355" t="s">
        <v>1024</v>
      </c>
      <c r="E105" s="350" t="s">
        <v>129</v>
      </c>
      <c r="F105" s="354" t="s">
        <v>1025</v>
      </c>
      <c r="G105" s="357">
        <v>0.95</v>
      </c>
      <c r="H105" s="351">
        <v>0.82608695652173914</v>
      </c>
      <c r="I105" s="351"/>
      <c r="J105" s="351">
        <v>0.9</v>
      </c>
      <c r="K105" s="351"/>
      <c r="L105" s="351" t="s">
        <v>1026</v>
      </c>
      <c r="M105" s="352" t="s">
        <v>1027</v>
      </c>
      <c r="N105" s="680"/>
      <c r="O105" s="211" t="str">
        <f t="shared" si="0"/>
        <v>Gestión de las alianzas estrategicas</v>
      </c>
    </row>
    <row r="106" spans="1:15" ht="49.5" customHeight="1" x14ac:dyDescent="0.25">
      <c r="A106" s="330" t="s">
        <v>1008</v>
      </c>
      <c r="B106" s="358" t="s">
        <v>1028</v>
      </c>
      <c r="C106" s="332" t="s">
        <v>1029</v>
      </c>
      <c r="D106" s="332" t="s">
        <v>1030</v>
      </c>
      <c r="E106" s="350" t="s">
        <v>442</v>
      </c>
      <c r="F106" s="332" t="s">
        <v>1031</v>
      </c>
      <c r="G106" s="332">
        <v>7</v>
      </c>
      <c r="H106" s="352">
        <v>7</v>
      </c>
      <c r="I106" s="352"/>
      <c r="J106" s="352">
        <v>7</v>
      </c>
      <c r="K106" s="352"/>
      <c r="L106" s="332" t="s">
        <v>1032</v>
      </c>
      <c r="M106" s="813" t="s">
        <v>1033</v>
      </c>
      <c r="N106" s="812" t="s">
        <v>1034</v>
      </c>
      <c r="O106" s="211" t="str">
        <f t="shared" si="0"/>
        <v xml:space="preserve"> Gestión de la sociedad en movimiento e Institucional </v>
      </c>
    </row>
    <row r="107" spans="1:15" ht="15.75" customHeight="1" x14ac:dyDescent="0.25">
      <c r="A107" s="330" t="s">
        <v>1008</v>
      </c>
      <c r="B107" s="358" t="s">
        <v>1028</v>
      </c>
      <c r="C107" s="332" t="s">
        <v>1035</v>
      </c>
      <c r="D107" s="333" t="s">
        <v>1036</v>
      </c>
      <c r="E107" s="332" t="s">
        <v>442</v>
      </c>
      <c r="F107" s="332" t="s">
        <v>1037</v>
      </c>
      <c r="G107" s="332">
        <v>40</v>
      </c>
      <c r="H107" s="352">
        <v>38</v>
      </c>
      <c r="I107" s="352"/>
      <c r="J107" s="352">
        <v>38</v>
      </c>
      <c r="K107" s="352"/>
      <c r="L107" s="332" t="s">
        <v>1038</v>
      </c>
      <c r="M107" s="680"/>
      <c r="N107" s="680"/>
      <c r="O107" s="211" t="str">
        <f t="shared" si="0"/>
        <v xml:space="preserve"> Gestión de la sociedad en movimiento e Institucional </v>
      </c>
    </row>
    <row r="108" spans="1:15" ht="15.75" customHeight="1" x14ac:dyDescent="0.2"/>
    <row r="109" spans="1:15" ht="15.75" customHeight="1" x14ac:dyDescent="0.2"/>
    <row r="110" spans="1:15" ht="15.75" customHeight="1" x14ac:dyDescent="0.2"/>
    <row r="111" spans="1:15" ht="15.75" customHeight="1" x14ac:dyDescent="0.2"/>
    <row r="112" spans="1: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N104:N105"/>
    <mergeCell ref="M106:M107"/>
    <mergeCell ref="N106:N107"/>
    <mergeCell ref="N51:N56"/>
    <mergeCell ref="M27:M40"/>
    <mergeCell ref="N27:N40"/>
    <mergeCell ref="N48:N50"/>
    <mergeCell ref="N22:N26"/>
    <mergeCell ref="N1:N2"/>
    <mergeCell ref="A1:A2"/>
    <mergeCell ref="B1:B2"/>
    <mergeCell ref="L1:L2"/>
    <mergeCell ref="M1:M2"/>
    <mergeCell ref="C1:K1"/>
    <mergeCell ref="M17:M18"/>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34</vt:i4>
      </vt:variant>
    </vt:vector>
  </HeadingPairs>
  <TitlesOfParts>
    <vt:vector size="46" baseType="lpstr">
      <vt:lpstr>Índice</vt:lpstr>
      <vt:lpstr>PDI-01</vt:lpstr>
      <vt:lpstr>PDI-02</vt:lpstr>
      <vt:lpstr>PDI-03</vt:lpstr>
      <vt:lpstr>PDI-04</vt:lpstr>
      <vt:lpstr>PDI-04 Ini</vt:lpstr>
      <vt:lpstr>PDI-05</vt:lpstr>
      <vt:lpstr>PDI-06</vt:lpstr>
      <vt:lpstr>PDI-07</vt:lpstr>
      <vt:lpstr>BD_Ref</vt:lpstr>
      <vt:lpstr>Ind_Obj</vt:lpstr>
      <vt:lpstr>Ind_Com</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2025-03-25T20:45:26Z</dcterms:modified>
</cp:coreProperties>
</file>