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EAFI Ok\"/>
    </mc:Choice>
  </mc:AlternateContent>
  <bookViews>
    <workbookView xWindow="-120" yWindow="-120" windowWidth="20730" windowHeight="11160" tabRatio="721"/>
  </bookViews>
  <sheets>
    <sheet name="Índice" sheetId="15" r:id="rId1"/>
    <sheet name="PDI-01" sheetId="2" r:id="rId2"/>
    <sheet name="PDI-02" sheetId="3" r:id="rId3"/>
    <sheet name="PDI-03" sheetId="4" r:id="rId4"/>
    <sheet name="PDI-04" sheetId="21" r:id="rId5"/>
    <sheet name="PDI-04 Inici"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 r:id="rId15"/>
  </externalReferences>
  <definedNames>
    <definedName name="_xlnm.Print_Area" localSheetId="2">'PDI-02'!$A$4:$I$15</definedName>
    <definedName name="_xlnm.Print_Area" localSheetId="5">'PDI-04 Inici'!#REF!</definedName>
    <definedName name="CGTC">BD_Ref!$C$65:$C$68</definedName>
    <definedName name="CV">BD_Ref!$C$77:$C$80</definedName>
    <definedName name="DEPENDENCIAS">OFFSET(#REF!,0,0,COUNTA(#REF!),COUNTA(#REF!))</definedName>
    <definedName name="EA">BD_Ref!$C$58:$C$64</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BD_Ref!$C$69:$C$71</definedName>
    <definedName name="GSI">BD_Ref!$C$72:$C$76</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350" i="8" l="1"/>
  <c r="N350" i="8"/>
  <c r="M350" i="8"/>
  <c r="L350" i="8"/>
  <c r="K350" i="8"/>
  <c r="J350" i="8"/>
  <c r="I350" i="8"/>
  <c r="G350" i="8"/>
  <c r="D342" i="8"/>
  <c r="O339" i="8"/>
  <c r="N339" i="8"/>
  <c r="M339" i="8"/>
  <c r="L339" i="8"/>
  <c r="K339" i="8"/>
  <c r="J339" i="8"/>
  <c r="I339" i="8"/>
  <c r="G339" i="8"/>
  <c r="D331" i="8"/>
  <c r="O328" i="8"/>
  <c r="N328" i="8"/>
  <c r="M328" i="8"/>
  <c r="L328" i="8"/>
  <c r="K328" i="8"/>
  <c r="J328" i="8"/>
  <c r="I328" i="8"/>
  <c r="G328" i="8"/>
  <c r="H327" i="8"/>
  <c r="H326" i="8"/>
  <c r="D320" i="8"/>
  <c r="N316" i="8"/>
  <c r="R315" i="8"/>
  <c r="Q315" i="8"/>
  <c r="P315" i="8"/>
  <c r="O315" i="8"/>
  <c r="N315" i="8"/>
  <c r="M315" i="8"/>
  <c r="L315" i="8"/>
  <c r="J315" i="8"/>
  <c r="R314" i="8"/>
  <c r="Q314" i="8"/>
  <c r="P314" i="8"/>
  <c r="O314" i="8"/>
  <c r="N314" i="8"/>
  <c r="M314" i="8"/>
  <c r="L314" i="8"/>
  <c r="L316" i="8" s="1"/>
  <c r="J314" i="8"/>
  <c r="R313" i="8"/>
  <c r="Q313" i="8"/>
  <c r="P313" i="8"/>
  <c r="O313" i="8"/>
  <c r="N313" i="8"/>
  <c r="M313" i="8"/>
  <c r="L313" i="8"/>
  <c r="J313" i="8"/>
  <c r="R312" i="8"/>
  <c r="Q312" i="8"/>
  <c r="P312" i="8"/>
  <c r="O312" i="8"/>
  <c r="N312" i="8"/>
  <c r="M312" i="8"/>
  <c r="L312" i="8"/>
  <c r="J312" i="8"/>
  <c r="R311" i="8"/>
  <c r="R316" i="8" s="1"/>
  <c r="Q311" i="8"/>
  <c r="P311" i="8"/>
  <c r="O311" i="8"/>
  <c r="O316" i="8" s="1"/>
  <c r="N311" i="8"/>
  <c r="M311" i="8"/>
  <c r="M316" i="8" s="1"/>
  <c r="L311" i="8"/>
  <c r="J311" i="8"/>
  <c r="B295" i="8"/>
  <c r="B296" i="8" s="1"/>
  <c r="B297" i="8" s="1"/>
  <c r="B298" i="8" s="1"/>
  <c r="B299" i="8" s="1"/>
  <c r="B300" i="8" s="1"/>
  <c r="B301" i="8" s="1"/>
  <c r="B302" i="8" s="1"/>
  <c r="B303" i="8" s="1"/>
  <c r="B289" i="8"/>
  <c r="B276" i="8"/>
  <c r="B277" i="8" s="1"/>
  <c r="B278" i="8" s="1"/>
  <c r="B279" i="8" s="1"/>
  <c r="B280" i="8" s="1"/>
  <c r="B281" i="8" s="1"/>
  <c r="B282" i="8" s="1"/>
  <c r="B283" i="8" s="1"/>
  <c r="B284" i="8" s="1"/>
  <c r="B270" i="8"/>
  <c r="B258" i="8"/>
  <c r="B259" i="8" s="1"/>
  <c r="B260" i="8" s="1"/>
  <c r="B261" i="8" s="1"/>
  <c r="B262" i="8" s="1"/>
  <c r="B263" i="8" s="1"/>
  <c r="B264" i="8" s="1"/>
  <c r="B265" i="8" s="1"/>
  <c r="B257" i="8"/>
  <c r="B251" i="8"/>
  <c r="B238" i="8"/>
  <c r="B239" i="8" s="1"/>
  <c r="B240" i="8" s="1"/>
  <c r="B241" i="8" s="1"/>
  <c r="B242" i="8" s="1"/>
  <c r="B243" i="8" s="1"/>
  <c r="B244" i="8" s="1"/>
  <c r="B245" i="8" s="1"/>
  <c r="B246" i="8" s="1"/>
  <c r="B232" i="8"/>
  <c r="B220" i="8"/>
  <c r="B221" i="8" s="1"/>
  <c r="B222" i="8" s="1"/>
  <c r="B223" i="8" s="1"/>
  <c r="B224" i="8" s="1"/>
  <c r="B225" i="8" s="1"/>
  <c r="B226" i="8" s="1"/>
  <c r="B227" i="8" s="1"/>
  <c r="B219" i="8"/>
  <c r="B213" i="8"/>
  <c r="AB190" i="8"/>
  <c r="AA190" i="8"/>
  <c r="Z190" i="8"/>
  <c r="Y190" i="8"/>
  <c r="Y187" i="8" s="1"/>
  <c r="X190" i="8"/>
  <c r="T190" i="8"/>
  <c r="R190" i="8"/>
  <c r="P190" i="8"/>
  <c r="L190" i="8"/>
  <c r="J190" i="8"/>
  <c r="H190" i="8"/>
  <c r="H187" i="8" s="1"/>
  <c r="D190" i="8"/>
  <c r="AE189" i="8"/>
  <c r="AD189" i="8"/>
  <c r="AC189" i="8"/>
  <c r="AC190" i="8" s="1"/>
  <c r="AB189" i="8"/>
  <c r="AA189" i="8"/>
  <c r="Z189" i="8"/>
  <c r="Y189" i="8"/>
  <c r="X189" i="8"/>
  <c r="W189" i="8"/>
  <c r="V189" i="8"/>
  <c r="U189" i="8"/>
  <c r="U190" i="8" s="1"/>
  <c r="T189" i="8"/>
  <c r="S189" i="8"/>
  <c r="S190" i="8" s="1"/>
  <c r="S187" i="8" s="1"/>
  <c r="R189" i="8"/>
  <c r="Q189" i="8"/>
  <c r="Q190" i="8" s="1"/>
  <c r="P189" i="8"/>
  <c r="O189" i="8"/>
  <c r="O190" i="8" s="1"/>
  <c r="N189" i="8"/>
  <c r="M189" i="8"/>
  <c r="M190" i="8" s="1"/>
  <c r="L189" i="8"/>
  <c r="K189" i="8"/>
  <c r="K190" i="8" s="1"/>
  <c r="K187" i="8" s="1"/>
  <c r="J189" i="8"/>
  <c r="I189" i="8"/>
  <c r="I190" i="8" s="1"/>
  <c r="H189" i="8"/>
  <c r="G189" i="8"/>
  <c r="F189" i="8"/>
  <c r="E189" i="8"/>
  <c r="E190" i="8" s="1"/>
  <c r="D189" i="8"/>
  <c r="AG188" i="8"/>
  <c r="AF188" i="8"/>
  <c r="AH188" i="8" s="1"/>
  <c r="AB187" i="8"/>
  <c r="AA187" i="8"/>
  <c r="Z187" i="8"/>
  <c r="X187" i="8"/>
  <c r="T187" i="8"/>
  <c r="R187" i="8"/>
  <c r="Q187" i="8"/>
  <c r="P187" i="8"/>
  <c r="L187" i="8"/>
  <c r="J187" i="8"/>
  <c r="I187" i="8"/>
  <c r="D187" i="8"/>
  <c r="AC185" i="8"/>
  <c r="AB185" i="8"/>
  <c r="AA185" i="8"/>
  <c r="AA182" i="8" s="1"/>
  <c r="Y185" i="8"/>
  <c r="Y182" i="8" s="1"/>
  <c r="U185" i="8"/>
  <c r="T185" i="8"/>
  <c r="S185" i="8"/>
  <c r="Q185" i="8"/>
  <c r="M185" i="8"/>
  <c r="L185" i="8"/>
  <c r="K185" i="8"/>
  <c r="K182" i="8" s="1"/>
  <c r="I185" i="8"/>
  <c r="E185" i="8"/>
  <c r="D185" i="8"/>
  <c r="AF184" i="8"/>
  <c r="AE184" i="8"/>
  <c r="AD184" i="8"/>
  <c r="AD185" i="8" s="1"/>
  <c r="AC184" i="8"/>
  <c r="AB184" i="8"/>
  <c r="AA184" i="8"/>
  <c r="Z184" i="8"/>
  <c r="Z185" i="8" s="1"/>
  <c r="Y184" i="8"/>
  <c r="X184" i="8"/>
  <c r="W184" i="8"/>
  <c r="V184" i="8"/>
  <c r="V185" i="8" s="1"/>
  <c r="U184" i="8"/>
  <c r="T184" i="8"/>
  <c r="S184" i="8"/>
  <c r="R184" i="8"/>
  <c r="R185" i="8" s="1"/>
  <c r="Q184" i="8"/>
  <c r="P184" i="8"/>
  <c r="P185" i="8" s="1"/>
  <c r="O184" i="8"/>
  <c r="N184" i="8"/>
  <c r="N185" i="8" s="1"/>
  <c r="M184" i="8"/>
  <c r="L184" i="8"/>
  <c r="K184" i="8"/>
  <c r="J184" i="8"/>
  <c r="J185" i="8" s="1"/>
  <c r="I184" i="8"/>
  <c r="H184" i="8"/>
  <c r="G184" i="8"/>
  <c r="F184" i="8"/>
  <c r="F185" i="8" s="1"/>
  <c r="E184" i="8"/>
  <c r="D184" i="8"/>
  <c r="AG183" i="8"/>
  <c r="AF183" i="8"/>
  <c r="AC182" i="8"/>
  <c r="AB182" i="8"/>
  <c r="Z182" i="8"/>
  <c r="U182" i="8"/>
  <c r="T182" i="8"/>
  <c r="S182" i="8"/>
  <c r="R182" i="8"/>
  <c r="Q182" i="8"/>
  <c r="M182" i="8"/>
  <c r="L182" i="8"/>
  <c r="J182" i="8"/>
  <c r="I182" i="8"/>
  <c r="E182" i="8"/>
  <c r="D182" i="8"/>
  <c r="AE164" i="8"/>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H161" i="8"/>
  <c r="S160" i="8"/>
  <c r="R160" i="8"/>
  <c r="D160" i="8"/>
  <c r="Z159" i="8"/>
  <c r="Y159" i="8"/>
  <c r="T159" i="8"/>
  <c r="L159" i="8"/>
  <c r="K159" i="8"/>
  <c r="AH152" i="8"/>
  <c r="AE151" i="8"/>
  <c r="AE160" i="8" s="1"/>
  <c r="AD151" i="8"/>
  <c r="AD160" i="8" s="1"/>
  <c r="AC151" i="8"/>
  <c r="AC160" i="8" s="1"/>
  <c r="AB151" i="8"/>
  <c r="AB160" i="8" s="1"/>
  <c r="AA151" i="8"/>
  <c r="AA160" i="8" s="1"/>
  <c r="Z151" i="8"/>
  <c r="Z160" i="8" s="1"/>
  <c r="Y151" i="8"/>
  <c r="Y160" i="8" s="1"/>
  <c r="X151" i="8"/>
  <c r="X160" i="8" s="1"/>
  <c r="W151" i="8"/>
  <c r="W160" i="8" s="1"/>
  <c r="V151" i="8"/>
  <c r="V160" i="8" s="1"/>
  <c r="U151" i="8"/>
  <c r="U160" i="8" s="1"/>
  <c r="T151" i="8"/>
  <c r="T160" i="8" s="1"/>
  <c r="S151" i="8"/>
  <c r="R151" i="8"/>
  <c r="Q151" i="8"/>
  <c r="Q160" i="8" s="1"/>
  <c r="P151" i="8"/>
  <c r="P160" i="8" s="1"/>
  <c r="O151" i="8"/>
  <c r="O160" i="8" s="1"/>
  <c r="N151" i="8"/>
  <c r="N160" i="8" s="1"/>
  <c r="M151" i="8"/>
  <c r="M160" i="8" s="1"/>
  <c r="L151" i="8"/>
  <c r="L160" i="8" s="1"/>
  <c r="K151" i="8"/>
  <c r="K160" i="8" s="1"/>
  <c r="J151" i="8"/>
  <c r="J160" i="8" s="1"/>
  <c r="I151" i="8"/>
  <c r="I160" i="8" s="1"/>
  <c r="H151" i="8"/>
  <c r="H160" i="8" s="1"/>
  <c r="G151" i="8"/>
  <c r="G160" i="8" s="1"/>
  <c r="F151" i="8"/>
  <c r="F160" i="8" s="1"/>
  <c r="E151" i="8"/>
  <c r="AG151" i="8" s="1"/>
  <c r="F338" i="8" s="1"/>
  <c r="H338" i="8" s="1"/>
  <c r="D151" i="8"/>
  <c r="AE150" i="8"/>
  <c r="AE159" i="8" s="1"/>
  <c r="AD150" i="8"/>
  <c r="AD159" i="8" s="1"/>
  <c r="AC150" i="8"/>
  <c r="AC159" i="8" s="1"/>
  <c r="AB150" i="8"/>
  <c r="AB159" i="8" s="1"/>
  <c r="AA150" i="8"/>
  <c r="AA159" i="8" s="1"/>
  <c r="Z150" i="8"/>
  <c r="Y150" i="8"/>
  <c r="X150" i="8"/>
  <c r="X159" i="8" s="1"/>
  <c r="W150" i="8"/>
  <c r="W159" i="8" s="1"/>
  <c r="V150" i="8"/>
  <c r="V159" i="8" s="1"/>
  <c r="U150" i="8"/>
  <c r="U159" i="8" s="1"/>
  <c r="T150" i="8"/>
  <c r="S150" i="8"/>
  <c r="S159" i="8" s="1"/>
  <c r="R150" i="8"/>
  <c r="R159" i="8" s="1"/>
  <c r="Q150" i="8"/>
  <c r="Q159" i="8" s="1"/>
  <c r="P150" i="8"/>
  <c r="P159" i="8" s="1"/>
  <c r="O150" i="8"/>
  <c r="O159" i="8" s="1"/>
  <c r="N150" i="8"/>
  <c r="N159" i="8" s="1"/>
  <c r="M150" i="8"/>
  <c r="M159" i="8" s="1"/>
  <c r="L150" i="8"/>
  <c r="K150" i="8"/>
  <c r="J150" i="8"/>
  <c r="J159" i="8" s="1"/>
  <c r="I150" i="8"/>
  <c r="I159" i="8" s="1"/>
  <c r="H150" i="8"/>
  <c r="H159" i="8" s="1"/>
  <c r="G150" i="8"/>
  <c r="G159" i="8" s="1"/>
  <c r="F150" i="8"/>
  <c r="F159" i="8" s="1"/>
  <c r="E150" i="8"/>
  <c r="E159" i="8" s="1"/>
  <c r="AG159" i="8" s="1"/>
  <c r="F348" i="8" s="1"/>
  <c r="H348" i="8" s="1"/>
  <c r="D150" i="8"/>
  <c r="D159" i="8" s="1"/>
  <c r="AF159" i="8" s="1"/>
  <c r="O144" i="8"/>
  <c r="E144" i="8"/>
  <c r="AK135" i="8"/>
  <c r="AJ135" i="8"/>
  <c r="AI135" i="8"/>
  <c r="AH135" i="8"/>
  <c r="AG135" i="8"/>
  <c r="AF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133" i="8"/>
  <c r="AF133" i="8"/>
  <c r="AG132" i="8"/>
  <c r="AF132" i="8"/>
  <c r="AG131" i="8"/>
  <c r="AF131" i="8"/>
  <c r="AG130" i="8"/>
  <c r="AF130" i="8"/>
  <c r="AG129" i="8"/>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15" i="8"/>
  <c r="AF115" i="8"/>
  <c r="AG114" i="8"/>
  <c r="AF114" i="8"/>
  <c r="AE113" i="8"/>
  <c r="AD113" i="8"/>
  <c r="AC113" i="8"/>
  <c r="AB113" i="8"/>
  <c r="AA113" i="8"/>
  <c r="Z113" i="8"/>
  <c r="Y113" i="8"/>
  <c r="X113" i="8"/>
  <c r="W113" i="8"/>
  <c r="V113" i="8"/>
  <c r="U113" i="8"/>
  <c r="T113" i="8"/>
  <c r="S113" i="8"/>
  <c r="R113" i="8"/>
  <c r="Q113" i="8"/>
  <c r="P113" i="8"/>
  <c r="O113" i="8"/>
  <c r="N113" i="8"/>
  <c r="M113" i="8"/>
  <c r="L113" i="8"/>
  <c r="K113" i="8"/>
  <c r="J113" i="8"/>
  <c r="I113" i="8"/>
  <c r="H113" i="8"/>
  <c r="AF113" i="8" s="1"/>
  <c r="AF134" i="8" s="1"/>
  <c r="G113" i="8"/>
  <c r="AG113" i="8" s="1"/>
  <c r="AG134" i="8" s="1"/>
  <c r="F113" i="8"/>
  <c r="E113" i="8"/>
  <c r="D113" i="8"/>
  <c r="C113" i="8"/>
  <c r="C142" i="8" s="1"/>
  <c r="C112" i="8"/>
  <c r="AG111" i="8"/>
  <c r="AF111" i="8"/>
  <c r="AG110" i="8"/>
  <c r="AF110" i="8"/>
  <c r="AG109" i="8"/>
  <c r="AF109" i="8"/>
  <c r="AG108" i="8"/>
  <c r="AF108"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92" i="8"/>
  <c r="AF92" i="8"/>
  <c r="AF91"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AG91" i="8" s="1"/>
  <c r="AG112" i="8" s="1"/>
  <c r="D91" i="8"/>
  <c r="C91" i="8"/>
  <c r="AG89" i="8"/>
  <c r="AF89" i="8"/>
  <c r="AG88" i="8"/>
  <c r="AF88" i="8"/>
  <c r="AG87" i="8"/>
  <c r="AF87" i="8"/>
  <c r="AG86" i="8"/>
  <c r="AF86"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71" i="8"/>
  <c r="AF71" i="8"/>
  <c r="AG70" i="8"/>
  <c r="AF70" i="8"/>
  <c r="AG69" i="8"/>
  <c r="AG90" i="8" s="1"/>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F69" i="8" s="1"/>
  <c r="AF90" i="8" s="1"/>
  <c r="C69" i="8"/>
  <c r="C68" i="8"/>
  <c r="AG67" i="8"/>
  <c r="AF67" i="8"/>
  <c r="AG66" i="8"/>
  <c r="AF66" i="8"/>
  <c r="AG65" i="8"/>
  <c r="AF65" i="8"/>
  <c r="AG64" i="8"/>
  <c r="AF64" i="8"/>
  <c r="AG63" i="8"/>
  <c r="AF63" i="8"/>
  <c r="AG62" i="8"/>
  <c r="AF62" i="8"/>
  <c r="AG61" i="8"/>
  <c r="AF61" i="8"/>
  <c r="AG60" i="8"/>
  <c r="AF60" i="8"/>
  <c r="AG59" i="8"/>
  <c r="AF59" i="8"/>
  <c r="AG58" i="8"/>
  <c r="AF58" i="8"/>
  <c r="AG57" i="8"/>
  <c r="AF57" i="8"/>
  <c r="AG56" i="8"/>
  <c r="AF56" i="8"/>
  <c r="AG55" i="8"/>
  <c r="AF55" i="8"/>
  <c r="AG54" i="8"/>
  <c r="AF54" i="8"/>
  <c r="AG53" i="8"/>
  <c r="D53" i="8"/>
  <c r="AF53" i="8" s="1"/>
  <c r="AG52" i="8"/>
  <c r="D52" i="8"/>
  <c r="AF52" i="8" s="1"/>
  <c r="AG51" i="8"/>
  <c r="D51" i="8"/>
  <c r="AG50" i="8"/>
  <c r="AF50" i="8"/>
  <c r="AB50" i="8"/>
  <c r="AG49" i="8"/>
  <c r="AF49" i="8"/>
  <c r="AG48" i="8"/>
  <c r="Z48" i="8"/>
  <c r="AF48" i="8" s="1"/>
  <c r="AE47" i="8"/>
  <c r="AD47" i="8"/>
  <c r="AC47" i="8"/>
  <c r="AB47" i="8"/>
  <c r="AA47" i="8"/>
  <c r="Y47" i="8"/>
  <c r="X47" i="8"/>
  <c r="W47" i="8"/>
  <c r="V47" i="8"/>
  <c r="U47" i="8"/>
  <c r="T47" i="8"/>
  <c r="S47" i="8"/>
  <c r="R47" i="8"/>
  <c r="Q47" i="8"/>
  <c r="P47" i="8"/>
  <c r="O47" i="8"/>
  <c r="N47" i="8"/>
  <c r="M47" i="8"/>
  <c r="L47" i="8"/>
  <c r="K47" i="8"/>
  <c r="J47" i="8"/>
  <c r="I47" i="8"/>
  <c r="H47" i="8"/>
  <c r="G47" i="8"/>
  <c r="F47" i="8"/>
  <c r="E47" i="8"/>
  <c r="AG47" i="8" s="1"/>
  <c r="C47" i="8"/>
  <c r="AG45" i="8"/>
  <c r="AF45" i="8"/>
  <c r="AG44" i="8"/>
  <c r="AF44" i="8"/>
  <c r="AG43" i="8"/>
  <c r="AF43" i="8"/>
  <c r="AG42" i="8"/>
  <c r="AF42" i="8"/>
  <c r="AG41" i="8"/>
  <c r="AF41"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AG26" i="8"/>
  <c r="AF26" i="8"/>
  <c r="AE25" i="8"/>
  <c r="AE144" i="8" s="1"/>
  <c r="AD25" i="8"/>
  <c r="AC25" i="8"/>
  <c r="AC144" i="8" s="1"/>
  <c r="AB25" i="8"/>
  <c r="AB144" i="8" s="1"/>
  <c r="AA25" i="8"/>
  <c r="AA144" i="8" s="1"/>
  <c r="Z25" i="8"/>
  <c r="Y25" i="8"/>
  <c r="Y144" i="8" s="1"/>
  <c r="X25" i="8"/>
  <c r="W25" i="8"/>
  <c r="W144" i="8" s="1"/>
  <c r="V25" i="8"/>
  <c r="U25" i="8"/>
  <c r="U144" i="8" s="1"/>
  <c r="T25" i="8"/>
  <c r="T144" i="8" s="1"/>
  <c r="S25" i="8"/>
  <c r="S144" i="8" s="1"/>
  <c r="R25" i="8"/>
  <c r="R144" i="8" s="1"/>
  <c r="Q25" i="8"/>
  <c r="Q144" i="8" s="1"/>
  <c r="P25" i="8"/>
  <c r="O25" i="8"/>
  <c r="N25" i="8"/>
  <c r="M25" i="8"/>
  <c r="M144" i="8" s="1"/>
  <c r="L25" i="8"/>
  <c r="L144" i="8" s="1"/>
  <c r="K25" i="8"/>
  <c r="K144" i="8" s="1"/>
  <c r="J25" i="8"/>
  <c r="J144" i="8" s="1"/>
  <c r="I25" i="8"/>
  <c r="I144" i="8" s="1"/>
  <c r="H25" i="8"/>
  <c r="G25" i="8"/>
  <c r="G144" i="8" s="1"/>
  <c r="F25" i="8"/>
  <c r="E25" i="8"/>
  <c r="D25" i="8"/>
  <c r="C2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C13" i="8"/>
  <c r="C11" i="8"/>
  <c r="C9" i="8"/>
  <c r="H144" i="8" l="1"/>
  <c r="P144" i="8"/>
  <c r="AG25" i="8"/>
  <c r="Z47" i="8"/>
  <c r="AG142" i="8"/>
  <c r="AF142" i="8"/>
  <c r="X144" i="8"/>
  <c r="D47" i="8"/>
  <c r="AF47" i="8" s="1"/>
  <c r="AF68" i="8" s="1"/>
  <c r="AF51" i="8"/>
  <c r="C325" i="8"/>
  <c r="C336" i="8" s="1"/>
  <c r="C347" i="8" s="1"/>
  <c r="C313" i="8"/>
  <c r="C177" i="8"/>
  <c r="C158" i="8"/>
  <c r="C140" i="8"/>
  <c r="C149" i="8"/>
  <c r="AF112" i="8"/>
  <c r="Z144" i="8"/>
  <c r="C323" i="8"/>
  <c r="C334" i="8" s="1"/>
  <c r="C345" i="8" s="1"/>
  <c r="C311" i="8"/>
  <c r="C167" i="8"/>
  <c r="C156" i="8"/>
  <c r="C138" i="8"/>
  <c r="C147" i="8"/>
  <c r="AG68" i="8"/>
  <c r="D144" i="8"/>
  <c r="E348" i="8"/>
  <c r="AH159" i="8"/>
  <c r="C312" i="8"/>
  <c r="C324" i="8"/>
  <c r="C335" i="8" s="1"/>
  <c r="C346" i="8" s="1"/>
  <c r="C172" i="8"/>
  <c r="C326" i="8"/>
  <c r="C337" i="8" s="1"/>
  <c r="C348" i="8" s="1"/>
  <c r="C314" i="8"/>
  <c r="C141" i="8"/>
  <c r="E160" i="8"/>
  <c r="AG160" i="8" s="1"/>
  <c r="F349" i="8" s="1"/>
  <c r="H349" i="8" s="1"/>
  <c r="C182" i="8"/>
  <c r="H185" i="8"/>
  <c r="H182" i="8" s="1"/>
  <c r="C327" i="8"/>
  <c r="C338" i="8" s="1"/>
  <c r="C349" i="8" s="1"/>
  <c r="C315" i="8"/>
  <c r="C187" i="8"/>
  <c r="AF150" i="8"/>
  <c r="AF151" i="8"/>
  <c r="C159" i="8"/>
  <c r="F302" i="8"/>
  <c r="H301" i="8"/>
  <c r="J300" i="8"/>
  <c r="F298" i="8"/>
  <c r="H297" i="8"/>
  <c r="J296" i="8"/>
  <c r="F294" i="8"/>
  <c r="G293" i="8"/>
  <c r="H292" i="8"/>
  <c r="J290" i="8"/>
  <c r="E284" i="8"/>
  <c r="G283" i="8"/>
  <c r="I282" i="8"/>
  <c r="E280" i="8"/>
  <c r="G279" i="8"/>
  <c r="I278" i="8"/>
  <c r="E276" i="8"/>
  <c r="G275" i="8"/>
  <c r="H274" i="8"/>
  <c r="I273" i="8"/>
  <c r="F301" i="8"/>
  <c r="L301" i="8" s="1"/>
  <c r="H300" i="8"/>
  <c r="F297" i="8"/>
  <c r="H296" i="8"/>
  <c r="J295" i="8"/>
  <c r="E293" i="8"/>
  <c r="F292" i="8"/>
  <c r="G291" i="8"/>
  <c r="H290" i="8"/>
  <c r="E283" i="8"/>
  <c r="G282" i="8"/>
  <c r="I281" i="8"/>
  <c r="E279" i="8"/>
  <c r="G278" i="8"/>
  <c r="I277" i="8"/>
  <c r="E275" i="8"/>
  <c r="K275" i="8" s="1"/>
  <c r="F274" i="8"/>
  <c r="G273" i="8"/>
  <c r="H272" i="8"/>
  <c r="I271" i="8"/>
  <c r="E301" i="8"/>
  <c r="G300" i="8"/>
  <c r="E297" i="8"/>
  <c r="G296" i="8"/>
  <c r="I295" i="8"/>
  <c r="E292" i="8"/>
  <c r="F291" i="8"/>
  <c r="G290" i="8"/>
  <c r="J284" i="8"/>
  <c r="F282" i="8"/>
  <c r="H281" i="8"/>
  <c r="F278" i="8"/>
  <c r="L278" i="8" s="1"/>
  <c r="H277" i="8"/>
  <c r="E274" i="8"/>
  <c r="F273" i="8"/>
  <c r="L273" i="8" s="1"/>
  <c r="G272" i="8"/>
  <c r="H271" i="8"/>
  <c r="H303" i="8"/>
  <c r="J302" i="8"/>
  <c r="F300" i="8"/>
  <c r="L300" i="8" s="1"/>
  <c r="H299" i="8"/>
  <c r="J298" i="8"/>
  <c r="F296" i="8"/>
  <c r="H295" i="8"/>
  <c r="J294" i="8"/>
  <c r="E291" i="8"/>
  <c r="F290" i="8"/>
  <c r="I284" i="8"/>
  <c r="E282" i="8"/>
  <c r="G281" i="8"/>
  <c r="I280" i="8"/>
  <c r="E278" i="8"/>
  <c r="K278" i="8" s="1"/>
  <c r="G277" i="8"/>
  <c r="I276" i="8"/>
  <c r="E273" i="8"/>
  <c r="K273" i="8" s="1"/>
  <c r="F272" i="8"/>
  <c r="G271" i="8"/>
  <c r="G303" i="8"/>
  <c r="I302" i="8"/>
  <c r="E300" i="8"/>
  <c r="G299" i="8"/>
  <c r="I298" i="8"/>
  <c r="E296" i="8"/>
  <c r="K296" i="8" s="1"/>
  <c r="G295" i="8"/>
  <c r="I294" i="8"/>
  <c r="J293" i="8"/>
  <c r="E290" i="8"/>
  <c r="H284" i="8"/>
  <c r="J283" i="8"/>
  <c r="F281" i="8"/>
  <c r="H280" i="8"/>
  <c r="J279" i="8"/>
  <c r="F277" i="8"/>
  <c r="H276" i="8"/>
  <c r="J275" i="8"/>
  <c r="E272" i="8"/>
  <c r="F271" i="8"/>
  <c r="F303" i="8"/>
  <c r="H302" i="8"/>
  <c r="J301" i="8"/>
  <c r="F299" i="8"/>
  <c r="H298" i="8"/>
  <c r="J297" i="8"/>
  <c r="F295" i="8"/>
  <c r="L295" i="8" s="1"/>
  <c r="H294" i="8"/>
  <c r="I293" i="8"/>
  <c r="J292" i="8"/>
  <c r="G284" i="8"/>
  <c r="I283" i="8"/>
  <c r="E281" i="8"/>
  <c r="K281" i="8" s="1"/>
  <c r="G280" i="8"/>
  <c r="I279" i="8"/>
  <c r="E277" i="8"/>
  <c r="K277" i="8" s="1"/>
  <c r="G276" i="8"/>
  <c r="I275" i="8"/>
  <c r="J274" i="8"/>
  <c r="E271" i="8"/>
  <c r="E303" i="8"/>
  <c r="G302" i="8"/>
  <c r="I301" i="8"/>
  <c r="E299" i="8"/>
  <c r="G298" i="8"/>
  <c r="I297" i="8"/>
  <c r="E295" i="8"/>
  <c r="K295" i="8" s="1"/>
  <c r="M295" i="8" s="1"/>
  <c r="G294" i="8"/>
  <c r="H293" i="8"/>
  <c r="I292" i="8"/>
  <c r="J291" i="8"/>
  <c r="F284" i="8"/>
  <c r="H283" i="8"/>
  <c r="J282" i="8"/>
  <c r="F280" i="8"/>
  <c r="H279" i="8"/>
  <c r="J278" i="8"/>
  <c r="F276" i="8"/>
  <c r="H275" i="8"/>
  <c r="I274" i="8"/>
  <c r="J273" i="8"/>
  <c r="E298" i="8"/>
  <c r="K298" i="8" s="1"/>
  <c r="G292" i="8"/>
  <c r="H282" i="8"/>
  <c r="G297" i="8"/>
  <c r="H291" i="8"/>
  <c r="J281" i="8"/>
  <c r="F275" i="8"/>
  <c r="L275" i="8" s="1"/>
  <c r="I296" i="8"/>
  <c r="I290" i="8"/>
  <c r="G274" i="8"/>
  <c r="E302" i="8"/>
  <c r="H273" i="8"/>
  <c r="G301" i="8"/>
  <c r="F279" i="8"/>
  <c r="L279" i="8" s="1"/>
  <c r="I272" i="8"/>
  <c r="I300" i="8"/>
  <c r="H278" i="8"/>
  <c r="J271" i="8"/>
  <c r="F293" i="8"/>
  <c r="L293" i="8" s="1"/>
  <c r="F283" i="8"/>
  <c r="L283" i="8" s="1"/>
  <c r="E294" i="8"/>
  <c r="K294" i="8" s="1"/>
  <c r="J277" i="8"/>
  <c r="AF160" i="8"/>
  <c r="P182" i="8"/>
  <c r="F144" i="8"/>
  <c r="N144" i="8"/>
  <c r="V144" i="8"/>
  <c r="AD144" i="8"/>
  <c r="AG150" i="8"/>
  <c r="F337" i="8" s="1"/>
  <c r="H337" i="8" s="1"/>
  <c r="AF25" i="8"/>
  <c r="X185" i="8"/>
  <c r="X182" i="8" s="1"/>
  <c r="C139" i="8"/>
  <c r="C148" i="8"/>
  <c r="C150" i="8"/>
  <c r="C151" i="8"/>
  <c r="C157" i="8"/>
  <c r="AF185" i="8"/>
  <c r="AH185" i="8" s="1"/>
  <c r="C160" i="8"/>
  <c r="AH183" i="8"/>
  <c r="F190" i="8"/>
  <c r="AF190" i="8" s="1"/>
  <c r="AF189" i="8"/>
  <c r="N190" i="8"/>
  <c r="N187" i="8"/>
  <c r="V190" i="8"/>
  <c r="I299" i="8" s="1"/>
  <c r="AD190" i="8"/>
  <c r="I303" i="8" s="1"/>
  <c r="AD187" i="8"/>
  <c r="O187" i="8"/>
  <c r="W190" i="8"/>
  <c r="J299" i="8" s="1"/>
  <c r="W187" i="8"/>
  <c r="AE190" i="8"/>
  <c r="AE187" i="8" s="1"/>
  <c r="G185" i="8"/>
  <c r="AG185" i="8" s="1"/>
  <c r="AG184" i="8"/>
  <c r="AH184" i="8" s="1"/>
  <c r="O185" i="8"/>
  <c r="J276" i="8" s="1"/>
  <c r="O182" i="8"/>
  <c r="W185" i="8"/>
  <c r="W182" i="8" s="1"/>
  <c r="AE185" i="8"/>
  <c r="AE182" i="8"/>
  <c r="G190" i="8"/>
  <c r="AG190" i="8" s="1"/>
  <c r="AG189" i="8"/>
  <c r="F182" i="8"/>
  <c r="AF182" i="8" s="1"/>
  <c r="N182" i="8"/>
  <c r="V182" i="8"/>
  <c r="AD182" i="8"/>
  <c r="E187" i="8"/>
  <c r="M187" i="8"/>
  <c r="U187" i="8"/>
  <c r="AC187" i="8"/>
  <c r="P316" i="8"/>
  <c r="Q316" i="8"/>
  <c r="H314" i="8" l="1"/>
  <c r="G182" i="8"/>
  <c r="AG182" i="8" s="1"/>
  <c r="I314" i="8" s="1"/>
  <c r="K314" i="8" s="1"/>
  <c r="G187" i="8"/>
  <c r="F187" i="8"/>
  <c r="AF187" i="8" s="1"/>
  <c r="L284" i="8"/>
  <c r="K299" i="8"/>
  <c r="K272" i="8"/>
  <c r="K300" i="8"/>
  <c r="M300" i="8" s="1"/>
  <c r="M273" i="8"/>
  <c r="F304" i="8"/>
  <c r="L290" i="8"/>
  <c r="K292" i="8"/>
  <c r="L274" i="8"/>
  <c r="H304" i="8"/>
  <c r="K280" i="8"/>
  <c r="L294" i="8"/>
  <c r="E338" i="8"/>
  <c r="AH151" i="8"/>
  <c r="AE168" i="8"/>
  <c r="W168" i="8"/>
  <c r="O168" i="8"/>
  <c r="G168" i="8"/>
  <c r="AD168" i="8"/>
  <c r="V168" i="8"/>
  <c r="N168" i="8"/>
  <c r="F168" i="8"/>
  <c r="AB168" i="8"/>
  <c r="R168" i="8"/>
  <c r="H168" i="8"/>
  <c r="Z168" i="8"/>
  <c r="P168" i="8"/>
  <c r="D168" i="8"/>
  <c r="Y168" i="8"/>
  <c r="M168" i="8"/>
  <c r="X168" i="8"/>
  <c r="L168" i="8"/>
  <c r="U168" i="8"/>
  <c r="K168" i="8"/>
  <c r="AC168" i="8"/>
  <c r="AA168" i="8"/>
  <c r="T168" i="8"/>
  <c r="S168" i="8"/>
  <c r="Q168" i="8"/>
  <c r="E168" i="8"/>
  <c r="J168" i="8"/>
  <c r="I168" i="8"/>
  <c r="AH142" i="8"/>
  <c r="E304" i="8"/>
  <c r="K290" i="8"/>
  <c r="K291" i="8"/>
  <c r="M291" i="8" s="1"/>
  <c r="M275" i="8"/>
  <c r="AG187" i="8"/>
  <c r="I315" i="8" s="1"/>
  <c r="K315" i="8" s="1"/>
  <c r="AB139" i="8"/>
  <c r="AB148" i="8" s="1"/>
  <c r="AB157" i="8" s="1"/>
  <c r="T139" i="8"/>
  <c r="T148" i="8" s="1"/>
  <c r="T157" i="8" s="1"/>
  <c r="L139" i="8"/>
  <c r="L148" i="8" s="1"/>
  <c r="L157" i="8" s="1"/>
  <c r="D139" i="8"/>
  <c r="D148" i="8" s="1"/>
  <c r="AA139" i="8"/>
  <c r="AA148" i="8" s="1"/>
  <c r="AA157" i="8" s="1"/>
  <c r="S139" i="8"/>
  <c r="S148" i="8" s="1"/>
  <c r="S157" i="8" s="1"/>
  <c r="K139" i="8"/>
  <c r="K148" i="8" s="1"/>
  <c r="K157" i="8" s="1"/>
  <c r="Z139" i="8"/>
  <c r="Z148" i="8" s="1"/>
  <c r="Z157" i="8" s="1"/>
  <c r="R139" i="8"/>
  <c r="R148" i="8" s="1"/>
  <c r="R157" i="8" s="1"/>
  <c r="J139" i="8"/>
  <c r="J148" i="8" s="1"/>
  <c r="J157" i="8" s="1"/>
  <c r="AC139" i="8"/>
  <c r="AC148" i="8" s="1"/>
  <c r="AC157" i="8" s="1"/>
  <c r="M139" i="8"/>
  <c r="M148" i="8" s="1"/>
  <c r="M157" i="8" s="1"/>
  <c r="AG139" i="8"/>
  <c r="F324" i="8" s="1"/>
  <c r="H324" i="8" s="1"/>
  <c r="Y139" i="8"/>
  <c r="Y148" i="8" s="1"/>
  <c r="Y157" i="8" s="1"/>
  <c r="Q139" i="8"/>
  <c r="Q148" i="8" s="1"/>
  <c r="Q157" i="8" s="1"/>
  <c r="I139" i="8"/>
  <c r="I148" i="8" s="1"/>
  <c r="I157" i="8" s="1"/>
  <c r="AF139" i="8"/>
  <c r="X139" i="8"/>
  <c r="X148" i="8" s="1"/>
  <c r="X157" i="8" s="1"/>
  <c r="P139" i="8"/>
  <c r="P148" i="8" s="1"/>
  <c r="P157" i="8" s="1"/>
  <c r="H139" i="8"/>
  <c r="H148" i="8" s="1"/>
  <c r="H157" i="8" s="1"/>
  <c r="AE139" i="8"/>
  <c r="AE148" i="8" s="1"/>
  <c r="AE157" i="8" s="1"/>
  <c r="W139" i="8"/>
  <c r="W148" i="8" s="1"/>
  <c r="W157" i="8" s="1"/>
  <c r="O139" i="8"/>
  <c r="O148" i="8" s="1"/>
  <c r="O157" i="8" s="1"/>
  <c r="G139" i="8"/>
  <c r="G148" i="8" s="1"/>
  <c r="G157" i="8" s="1"/>
  <c r="U139" i="8"/>
  <c r="U148" i="8" s="1"/>
  <c r="U157" i="8" s="1"/>
  <c r="E139" i="8"/>
  <c r="E148" i="8" s="1"/>
  <c r="AD139" i="8"/>
  <c r="AD148" i="8" s="1"/>
  <c r="AD157" i="8" s="1"/>
  <c r="V139" i="8"/>
  <c r="V148" i="8" s="1"/>
  <c r="V157" i="8" s="1"/>
  <c r="N139" i="8"/>
  <c r="N148" i="8" s="1"/>
  <c r="N157" i="8" s="1"/>
  <c r="F139" i="8"/>
  <c r="F148" i="8" s="1"/>
  <c r="F157" i="8" s="1"/>
  <c r="L276" i="8"/>
  <c r="K271" i="8"/>
  <c r="E285" i="8"/>
  <c r="L299" i="8"/>
  <c r="J280" i="8"/>
  <c r="L280" i="8" s="1"/>
  <c r="L292" i="8"/>
  <c r="J303" i="8"/>
  <c r="J304" i="8" s="1"/>
  <c r="AH190" i="8"/>
  <c r="J272" i="8"/>
  <c r="E337" i="8"/>
  <c r="AH150" i="8"/>
  <c r="F314" i="8"/>
  <c r="D348" i="8"/>
  <c r="V187" i="8"/>
  <c r="E349" i="8"/>
  <c r="AH160" i="8"/>
  <c r="K303" i="8"/>
  <c r="L277" i="8"/>
  <c r="M278" i="8"/>
  <c r="H285" i="8"/>
  <c r="K297" i="8"/>
  <c r="K293" i="8"/>
  <c r="M293" i="8" s="1"/>
  <c r="K284" i="8"/>
  <c r="M284" i="8" s="1"/>
  <c r="L298" i="8"/>
  <c r="AG141" i="8"/>
  <c r="AF141" i="8"/>
  <c r="AG144" i="8"/>
  <c r="AG46" i="8"/>
  <c r="AF144" i="8"/>
  <c r="AF46" i="8"/>
  <c r="K302" i="8"/>
  <c r="L296" i="8"/>
  <c r="M296" i="8" s="1"/>
  <c r="L282" i="8"/>
  <c r="K279" i="8"/>
  <c r="M279" i="8" s="1"/>
  <c r="AB140" i="8"/>
  <c r="AB149" i="8" s="1"/>
  <c r="AB158" i="8" s="1"/>
  <c r="T140" i="8"/>
  <c r="T149" i="8" s="1"/>
  <c r="T158" i="8" s="1"/>
  <c r="L140" i="8"/>
  <c r="L149" i="8" s="1"/>
  <c r="L158" i="8" s="1"/>
  <c r="D140" i="8"/>
  <c r="D149" i="8" s="1"/>
  <c r="AA140" i="8"/>
  <c r="AA149" i="8" s="1"/>
  <c r="AA158" i="8" s="1"/>
  <c r="S140" i="8"/>
  <c r="S149" i="8" s="1"/>
  <c r="S158" i="8" s="1"/>
  <c r="K140" i="8"/>
  <c r="K149" i="8" s="1"/>
  <c r="K158" i="8" s="1"/>
  <c r="Z140" i="8"/>
  <c r="Z149" i="8" s="1"/>
  <c r="Z158" i="8" s="1"/>
  <c r="R140" i="8"/>
  <c r="R149" i="8" s="1"/>
  <c r="R158" i="8" s="1"/>
  <c r="J140" i="8"/>
  <c r="J149" i="8" s="1"/>
  <c r="J158" i="8" s="1"/>
  <c r="M140" i="8"/>
  <c r="M149" i="8" s="1"/>
  <c r="M158" i="8" s="1"/>
  <c r="AG140" i="8"/>
  <c r="F325" i="8" s="1"/>
  <c r="H325" i="8" s="1"/>
  <c r="Y140" i="8"/>
  <c r="Y149" i="8" s="1"/>
  <c r="Y158" i="8" s="1"/>
  <c r="Q140" i="8"/>
  <c r="Q149" i="8" s="1"/>
  <c r="Q158" i="8" s="1"/>
  <c r="I140" i="8"/>
  <c r="I149" i="8" s="1"/>
  <c r="I158" i="8" s="1"/>
  <c r="AC140" i="8"/>
  <c r="AC149" i="8" s="1"/>
  <c r="AC158" i="8" s="1"/>
  <c r="AF140" i="8"/>
  <c r="X140" i="8"/>
  <c r="X149" i="8" s="1"/>
  <c r="X158" i="8" s="1"/>
  <c r="P140" i="8"/>
  <c r="P149" i="8" s="1"/>
  <c r="P158" i="8" s="1"/>
  <c r="H140" i="8"/>
  <c r="H149" i="8" s="1"/>
  <c r="H158" i="8" s="1"/>
  <c r="AE140" i="8"/>
  <c r="AE149" i="8" s="1"/>
  <c r="AE158" i="8" s="1"/>
  <c r="W140" i="8"/>
  <c r="W149" i="8" s="1"/>
  <c r="W158" i="8" s="1"/>
  <c r="O140" i="8"/>
  <c r="O149" i="8" s="1"/>
  <c r="O158" i="8" s="1"/>
  <c r="G140" i="8"/>
  <c r="G149" i="8" s="1"/>
  <c r="G158" i="8" s="1"/>
  <c r="U140" i="8"/>
  <c r="U149" i="8" s="1"/>
  <c r="U158" i="8" s="1"/>
  <c r="E140" i="8"/>
  <c r="E149" i="8" s="1"/>
  <c r="AD140" i="8"/>
  <c r="AD149" i="8" s="1"/>
  <c r="AD158" i="8" s="1"/>
  <c r="V140" i="8"/>
  <c r="V149" i="8" s="1"/>
  <c r="V158" i="8" s="1"/>
  <c r="N140" i="8"/>
  <c r="N149" i="8" s="1"/>
  <c r="N158" i="8" s="1"/>
  <c r="F140" i="8"/>
  <c r="F149" i="8" s="1"/>
  <c r="F158" i="8" s="1"/>
  <c r="K276" i="8"/>
  <c r="I291" i="8"/>
  <c r="I304" i="8" s="1"/>
  <c r="L303" i="8"/>
  <c r="J285" i="8"/>
  <c r="M277" i="8"/>
  <c r="L281" i="8"/>
  <c r="M281" i="8" s="1"/>
  <c r="G285" i="8"/>
  <c r="K282" i="8"/>
  <c r="M282" i="8" s="1"/>
  <c r="K274" i="8"/>
  <c r="M274" i="8" s="1"/>
  <c r="G304" i="8"/>
  <c r="K301" i="8"/>
  <c r="M301" i="8" s="1"/>
  <c r="L297" i="8"/>
  <c r="L302" i="8"/>
  <c r="Z173" i="8"/>
  <c r="R173" i="8"/>
  <c r="J173" i="8"/>
  <c r="Y173" i="8"/>
  <c r="Q173" i="8"/>
  <c r="I173" i="8"/>
  <c r="AE173" i="8"/>
  <c r="U173" i="8"/>
  <c r="K173" i="8"/>
  <c r="AC173" i="8"/>
  <c r="S173" i="8"/>
  <c r="G173" i="8"/>
  <c r="AB173" i="8"/>
  <c r="P173" i="8"/>
  <c r="F173" i="8"/>
  <c r="AA173" i="8"/>
  <c r="O173" i="8"/>
  <c r="E173" i="8"/>
  <c r="X173" i="8"/>
  <c r="N173" i="8"/>
  <c r="D173" i="8"/>
  <c r="T173" i="8"/>
  <c r="M173" i="8"/>
  <c r="L173" i="8"/>
  <c r="H173" i="8"/>
  <c r="V173" i="8"/>
  <c r="AD173" i="8"/>
  <c r="W173" i="8"/>
  <c r="AB138" i="8"/>
  <c r="T138" i="8"/>
  <c r="L138" i="8"/>
  <c r="D138" i="8"/>
  <c r="D147" i="8" s="1"/>
  <c r="AA138" i="8"/>
  <c r="S138" i="8"/>
  <c r="K138" i="8"/>
  <c r="Z138" i="8"/>
  <c r="Z147" i="8" s="1"/>
  <c r="R138" i="8"/>
  <c r="J138" i="8"/>
  <c r="U138" i="8"/>
  <c r="E138" i="8"/>
  <c r="AG138" i="8"/>
  <c r="F323" i="8" s="1"/>
  <c r="Y138" i="8"/>
  <c r="Q138" i="8"/>
  <c r="I138" i="8"/>
  <c r="AF138" i="8"/>
  <c r="X138" i="8"/>
  <c r="X147" i="8" s="1"/>
  <c r="P138" i="8"/>
  <c r="P147" i="8" s="1"/>
  <c r="H138" i="8"/>
  <c r="H147" i="8" s="1"/>
  <c r="AE138" i="8"/>
  <c r="W138" i="8"/>
  <c r="O138" i="8"/>
  <c r="G138" i="8"/>
  <c r="M138" i="8"/>
  <c r="AD138" i="8"/>
  <c r="AD147" i="8" s="1"/>
  <c r="V138" i="8"/>
  <c r="V147" i="8" s="1"/>
  <c r="N138" i="8"/>
  <c r="N147" i="8" s="1"/>
  <c r="F138" i="8"/>
  <c r="F147" i="8" s="1"/>
  <c r="AC138" i="8"/>
  <c r="AD178" i="8"/>
  <c r="V178" i="8"/>
  <c r="N178" i="8"/>
  <c r="F178" i="8"/>
  <c r="AC178" i="8"/>
  <c r="U178" i="8"/>
  <c r="M178" i="8"/>
  <c r="E178" i="8"/>
  <c r="AB178" i="8"/>
  <c r="T178" i="8"/>
  <c r="L178" i="8"/>
  <c r="D178" i="8"/>
  <c r="AA178" i="8"/>
  <c r="S178" i="8"/>
  <c r="K178" i="8"/>
  <c r="R178" i="8"/>
  <c r="P178" i="8"/>
  <c r="AE178" i="8"/>
  <c r="O178" i="8"/>
  <c r="Z178" i="8"/>
  <c r="J178" i="8"/>
  <c r="Y178" i="8"/>
  <c r="I178" i="8"/>
  <c r="X178" i="8"/>
  <c r="G178" i="8"/>
  <c r="W178" i="8"/>
  <c r="Q178" i="8"/>
  <c r="H178" i="8"/>
  <c r="M298" i="8"/>
  <c r="I285" i="8"/>
  <c r="AH189" i="8"/>
  <c r="M294" i="8"/>
  <c r="F285" i="8"/>
  <c r="L285" i="8" s="1"/>
  <c r="L271" i="8"/>
  <c r="L272" i="8"/>
  <c r="L291" i="8"/>
  <c r="K283" i="8"/>
  <c r="M283" i="8" s="1"/>
  <c r="D143" i="8" l="1"/>
  <c r="H143" i="8"/>
  <c r="V143" i="8"/>
  <c r="D349" i="8"/>
  <c r="F315" i="8"/>
  <c r="F143" i="8"/>
  <c r="E194" i="8"/>
  <c r="E169" i="8"/>
  <c r="AG168" i="8"/>
  <c r="F214" i="8"/>
  <c r="L194" i="8"/>
  <c r="L169" i="8"/>
  <c r="E218" i="8"/>
  <c r="R194" i="8"/>
  <c r="R169" i="8"/>
  <c r="E221" i="8"/>
  <c r="W194" i="8"/>
  <c r="W169" i="8"/>
  <c r="F223" i="8"/>
  <c r="M292" i="8"/>
  <c r="N143" i="8"/>
  <c r="W179" i="8"/>
  <c r="F261" i="8"/>
  <c r="G147" i="8"/>
  <c r="G143" i="8"/>
  <c r="P179" i="8"/>
  <c r="E258" i="8"/>
  <c r="Q147" i="8"/>
  <c r="Q143" i="8"/>
  <c r="AB194" i="8"/>
  <c r="AB169" i="8"/>
  <c r="E226" i="8"/>
  <c r="X179" i="8"/>
  <c r="E262" i="8"/>
  <c r="AC147" i="8"/>
  <c r="AC143" i="8"/>
  <c r="W147" i="8"/>
  <c r="W143" i="8"/>
  <c r="Y147" i="8"/>
  <c r="Y143" i="8"/>
  <c r="S147" i="8"/>
  <c r="S143" i="8"/>
  <c r="AD174" i="8"/>
  <c r="E246" i="8"/>
  <c r="X174" i="8"/>
  <c r="E243" i="8"/>
  <c r="S174" i="8"/>
  <c r="F240" i="8"/>
  <c r="J174" i="8"/>
  <c r="E236" i="8"/>
  <c r="E325" i="8"/>
  <c r="AH140" i="8"/>
  <c r="M297" i="8"/>
  <c r="M290" i="8"/>
  <c r="S194" i="8"/>
  <c r="S169" i="8"/>
  <c r="F221" i="8"/>
  <c r="M194" i="8"/>
  <c r="M169" i="8"/>
  <c r="F218" i="8"/>
  <c r="F194" i="8"/>
  <c r="F169" i="8"/>
  <c r="E215" i="8"/>
  <c r="D338" i="8"/>
  <c r="E315" i="8"/>
  <c r="G315" i="8" s="1"/>
  <c r="L304" i="8"/>
  <c r="V179" i="8"/>
  <c r="E261" i="8"/>
  <c r="W174" i="8"/>
  <c r="F242" i="8"/>
  <c r="Q194" i="8"/>
  <c r="Q169" i="8"/>
  <c r="F220" i="8"/>
  <c r="AE169" i="8"/>
  <c r="AE194" i="8"/>
  <c r="F227" i="8"/>
  <c r="R179" i="8"/>
  <c r="E259" i="8"/>
  <c r="I179" i="8"/>
  <c r="F254" i="8"/>
  <c r="M179" i="8"/>
  <c r="F256" i="8"/>
  <c r="F156" i="8"/>
  <c r="F162" i="8" s="1"/>
  <c r="F153" i="8"/>
  <c r="AE147" i="8"/>
  <c r="AE143" i="8"/>
  <c r="H323" i="8"/>
  <c r="H328" i="8" s="1"/>
  <c r="F328" i="8"/>
  <c r="AA147" i="8"/>
  <c r="AA143" i="8"/>
  <c r="V174" i="8"/>
  <c r="E242" i="8"/>
  <c r="AG173" i="8"/>
  <c r="E174" i="8"/>
  <c r="F233" i="8"/>
  <c r="AC174" i="8"/>
  <c r="F245" i="8"/>
  <c r="R174" i="8"/>
  <c r="E240" i="8"/>
  <c r="M276" i="8"/>
  <c r="AG143" i="8"/>
  <c r="D157" i="8"/>
  <c r="AF157" i="8" s="1"/>
  <c r="AF148" i="8"/>
  <c r="K304" i="8"/>
  <c r="M304" i="8" s="1"/>
  <c r="T194" i="8"/>
  <c r="T169" i="8"/>
  <c r="E222" i="8"/>
  <c r="Y194" i="8"/>
  <c r="Y169" i="8"/>
  <c r="F224" i="8"/>
  <c r="N194" i="8"/>
  <c r="N169" i="8"/>
  <c r="E219" i="8"/>
  <c r="AE179" i="8"/>
  <c r="F265" i="8"/>
  <c r="I147" i="8"/>
  <c r="I143" i="8"/>
  <c r="G179" i="8"/>
  <c r="F253" i="8"/>
  <c r="Y174" i="8"/>
  <c r="F243" i="8"/>
  <c r="X194" i="8"/>
  <c r="X169" i="8"/>
  <c r="E224" i="8"/>
  <c r="H315" i="8"/>
  <c r="AH187" i="8"/>
  <c r="E179" i="8"/>
  <c r="AG178" i="8"/>
  <c r="F252" i="8"/>
  <c r="X143" i="8"/>
  <c r="K179" i="8"/>
  <c r="F255" i="8"/>
  <c r="Y179" i="8"/>
  <c r="F262" i="8"/>
  <c r="S179" i="8"/>
  <c r="F259" i="8"/>
  <c r="U179" i="8"/>
  <c r="F260" i="8"/>
  <c r="N156" i="8"/>
  <c r="N162" i="8" s="1"/>
  <c r="N153" i="8"/>
  <c r="H156" i="8"/>
  <c r="H162" i="8" s="1"/>
  <c r="H153" i="8"/>
  <c r="E147" i="8"/>
  <c r="E143" i="8"/>
  <c r="D156" i="8"/>
  <c r="D153" i="8"/>
  <c r="H174" i="8"/>
  <c r="E235" i="8"/>
  <c r="O174" i="8"/>
  <c r="F238" i="8"/>
  <c r="K174" i="8"/>
  <c r="F236" i="8"/>
  <c r="Z174" i="8"/>
  <c r="E244" i="8"/>
  <c r="P143" i="8"/>
  <c r="Z143" i="8"/>
  <c r="AA194" i="8"/>
  <c r="AA169" i="8"/>
  <c r="F225" i="8"/>
  <c r="D194" i="8"/>
  <c r="D169" i="8"/>
  <c r="AF168" i="8"/>
  <c r="E214" i="8"/>
  <c r="V194" i="8"/>
  <c r="V169" i="8"/>
  <c r="E223" i="8"/>
  <c r="AB174" i="8"/>
  <c r="E245" i="8"/>
  <c r="AB179" i="8"/>
  <c r="E264" i="8"/>
  <c r="N174" i="8"/>
  <c r="E238" i="8"/>
  <c r="AG149" i="8"/>
  <c r="F336" i="8" s="1"/>
  <c r="H336" i="8" s="1"/>
  <c r="E158" i="8"/>
  <c r="AG158" i="8" s="1"/>
  <c r="F347" i="8" s="1"/>
  <c r="H347" i="8" s="1"/>
  <c r="AA179" i="8"/>
  <c r="F263" i="8"/>
  <c r="AC179" i="8"/>
  <c r="F264" i="8"/>
  <c r="V156" i="8"/>
  <c r="V162" i="8" s="1"/>
  <c r="V153" i="8"/>
  <c r="P156" i="8"/>
  <c r="P162" i="8" s="1"/>
  <c r="P153" i="8"/>
  <c r="U147" i="8"/>
  <c r="U143" i="8"/>
  <c r="L147" i="8"/>
  <c r="L143" i="8"/>
  <c r="L174" i="8"/>
  <c r="E237" i="8"/>
  <c r="AA174" i="8"/>
  <c r="F244" i="8"/>
  <c r="U174" i="8"/>
  <c r="F241" i="8"/>
  <c r="AH141" i="8"/>
  <c r="D337" i="8"/>
  <c r="E314" i="8"/>
  <c r="G314" i="8" s="1"/>
  <c r="E157" i="8"/>
  <c r="AG157" i="8" s="1"/>
  <c r="F346" i="8" s="1"/>
  <c r="H346" i="8" s="1"/>
  <c r="AG148" i="8"/>
  <c r="F335" i="8" s="1"/>
  <c r="H335" i="8" s="1"/>
  <c r="AC194" i="8"/>
  <c r="AC169" i="8"/>
  <c r="F226" i="8"/>
  <c r="P194" i="8"/>
  <c r="P169" i="8"/>
  <c r="E220" i="8"/>
  <c r="AD194" i="8"/>
  <c r="AD169" i="8"/>
  <c r="E227" i="8"/>
  <c r="M280" i="8"/>
  <c r="M272" i="8"/>
  <c r="Z156" i="8"/>
  <c r="Z162" i="8" s="1"/>
  <c r="Z153" i="8"/>
  <c r="Q174" i="8"/>
  <c r="F239" i="8"/>
  <c r="O147" i="8"/>
  <c r="O143" i="8"/>
  <c r="K147" i="8"/>
  <c r="K143" i="8"/>
  <c r="AF143" i="8"/>
  <c r="AH144" i="8"/>
  <c r="J179" i="8"/>
  <c r="E255" i="8"/>
  <c r="H179" i="8"/>
  <c r="E254" i="8"/>
  <c r="Z179" i="8"/>
  <c r="E263" i="8"/>
  <c r="D179" i="8"/>
  <c r="AF178" i="8"/>
  <c r="AH178" i="8" s="1"/>
  <c r="E252" i="8"/>
  <c r="F179" i="8"/>
  <c r="E253" i="8"/>
  <c r="AD156" i="8"/>
  <c r="AD162" i="8" s="1"/>
  <c r="AD153" i="8"/>
  <c r="X156" i="8"/>
  <c r="X162" i="8" s="1"/>
  <c r="X153" i="8"/>
  <c r="J147" i="8"/>
  <c r="J143" i="8"/>
  <c r="T147" i="8"/>
  <c r="T143" i="8"/>
  <c r="M174" i="8"/>
  <c r="F237" i="8"/>
  <c r="F174" i="8"/>
  <c r="E234" i="8"/>
  <c r="AE174" i="8"/>
  <c r="F246" i="8"/>
  <c r="M303" i="8"/>
  <c r="K285" i="8"/>
  <c r="M285" i="8" s="1"/>
  <c r="E324" i="8"/>
  <c r="AH139" i="8"/>
  <c r="I194" i="8"/>
  <c r="I169" i="8"/>
  <c r="F216" i="8"/>
  <c r="K194" i="8"/>
  <c r="K169" i="8"/>
  <c r="F217" i="8"/>
  <c r="Z169" i="8"/>
  <c r="Z194" i="8"/>
  <c r="E225" i="8"/>
  <c r="G194" i="8"/>
  <c r="G169" i="8"/>
  <c r="F215" i="8"/>
  <c r="M299" i="8"/>
  <c r="AH182" i="8"/>
  <c r="T179" i="8"/>
  <c r="E260" i="8"/>
  <c r="D174" i="8"/>
  <c r="AF173" i="8"/>
  <c r="AH173" i="8" s="1"/>
  <c r="E233" i="8"/>
  <c r="AD179" i="8"/>
  <c r="E265" i="8"/>
  <c r="G174" i="8"/>
  <c r="F234" i="8"/>
  <c r="Q179" i="8"/>
  <c r="F258" i="8"/>
  <c r="O179" i="8"/>
  <c r="F257" i="8"/>
  <c r="L179" i="8"/>
  <c r="E256" i="8"/>
  <c r="N179" i="8"/>
  <c r="E257" i="8"/>
  <c r="M147" i="8"/>
  <c r="M143" i="8"/>
  <c r="E323" i="8"/>
  <c r="AH138" i="8"/>
  <c r="R147" i="8"/>
  <c r="R143" i="8"/>
  <c r="AB147" i="8"/>
  <c r="AB143" i="8"/>
  <c r="T174" i="8"/>
  <c r="E241" i="8"/>
  <c r="P174" i="8"/>
  <c r="E239" i="8"/>
  <c r="I174" i="8"/>
  <c r="F235" i="8"/>
  <c r="AD143" i="8"/>
  <c r="D158" i="8"/>
  <c r="AF158" i="8" s="1"/>
  <c r="AF149" i="8"/>
  <c r="M302" i="8"/>
  <c r="M271" i="8"/>
  <c r="J194" i="8"/>
  <c r="J169" i="8"/>
  <c r="E217" i="8"/>
  <c r="U194" i="8"/>
  <c r="U169" i="8"/>
  <c r="F222" i="8"/>
  <c r="H194" i="8"/>
  <c r="H169" i="8"/>
  <c r="E216" i="8"/>
  <c r="O169" i="8"/>
  <c r="O194" i="8"/>
  <c r="F219" i="8"/>
  <c r="AH168" i="8" l="1"/>
  <c r="AB156" i="8"/>
  <c r="AB162" i="8" s="1"/>
  <c r="AB153" i="8"/>
  <c r="AE156" i="8"/>
  <c r="AE162" i="8" s="1"/>
  <c r="AE153" i="8"/>
  <c r="F180" i="8"/>
  <c r="G253" i="8"/>
  <c r="U156" i="8"/>
  <c r="U162" i="8" s="1"/>
  <c r="U153" i="8"/>
  <c r="AA195" i="8"/>
  <c r="AA170" i="8"/>
  <c r="H225" i="8"/>
  <c r="I156" i="8"/>
  <c r="I162" i="8" s="1"/>
  <c r="I153" i="8"/>
  <c r="Q195" i="8"/>
  <c r="Q170" i="8"/>
  <c r="H220" i="8"/>
  <c r="V180" i="8"/>
  <c r="G261" i="8"/>
  <c r="Q156" i="8"/>
  <c r="Q162" i="8" s="1"/>
  <c r="Q153" i="8"/>
  <c r="W180" i="8"/>
  <c r="H261" i="8"/>
  <c r="F266" i="8"/>
  <c r="X195" i="8"/>
  <c r="X170" i="8"/>
  <c r="G224" i="8"/>
  <c r="R175" i="8"/>
  <c r="I240" i="8" s="1"/>
  <c r="G240" i="8"/>
  <c r="AC156" i="8"/>
  <c r="AC162" i="8" s="1"/>
  <c r="AC153" i="8"/>
  <c r="F228" i="8"/>
  <c r="N180" i="8"/>
  <c r="G257" i="8"/>
  <c r="Q180" i="8"/>
  <c r="J258" i="8" s="1"/>
  <c r="H258" i="8"/>
  <c r="E247" i="8"/>
  <c r="Z195" i="8"/>
  <c r="Z170" i="8"/>
  <c r="G225" i="8"/>
  <c r="U195" i="8"/>
  <c r="U170" i="8"/>
  <c r="H222" i="8"/>
  <c r="P175" i="8"/>
  <c r="G239" i="8"/>
  <c r="R156" i="8"/>
  <c r="R162" i="8" s="1"/>
  <c r="R153" i="8"/>
  <c r="D312" i="8"/>
  <c r="D324" i="8"/>
  <c r="F175" i="8"/>
  <c r="G234" i="8"/>
  <c r="J156" i="8"/>
  <c r="J162" i="8" s="1"/>
  <c r="J153" i="8"/>
  <c r="E266" i="8"/>
  <c r="H180" i="8"/>
  <c r="G254" i="8"/>
  <c r="K156" i="8"/>
  <c r="K162" i="8" s="1"/>
  <c r="K153" i="8"/>
  <c r="P195" i="8"/>
  <c r="P170" i="8"/>
  <c r="G220" i="8"/>
  <c r="AA175" i="8"/>
  <c r="H244" i="8"/>
  <c r="AA180" i="8"/>
  <c r="H263" i="8"/>
  <c r="AB180" i="8"/>
  <c r="G264" i="8"/>
  <c r="AA167" i="8"/>
  <c r="AF147" i="8"/>
  <c r="Y180" i="8"/>
  <c r="H262" i="8"/>
  <c r="E180" i="8"/>
  <c r="AG179" i="8"/>
  <c r="H252" i="8"/>
  <c r="Y195" i="8"/>
  <c r="Y170" i="8"/>
  <c r="H224" i="8"/>
  <c r="E335" i="8"/>
  <c r="AH148" i="8"/>
  <c r="V175" i="8"/>
  <c r="G242" i="8"/>
  <c r="R180" i="8"/>
  <c r="G259" i="8"/>
  <c r="Q167" i="8"/>
  <c r="M195" i="8"/>
  <c r="M170" i="8"/>
  <c r="H218" i="8"/>
  <c r="S175" i="8"/>
  <c r="H240" i="8"/>
  <c r="S156" i="8"/>
  <c r="S162" i="8" s="1"/>
  <c r="S153" i="8"/>
  <c r="X180" i="8"/>
  <c r="G262" i="8"/>
  <c r="R170" i="8"/>
  <c r="R195" i="8"/>
  <c r="G221" i="8"/>
  <c r="E195" i="8"/>
  <c r="E170" i="8"/>
  <c r="AG169" i="8"/>
  <c r="H214" i="8"/>
  <c r="D313" i="8"/>
  <c r="D325" i="8"/>
  <c r="AG194" i="8"/>
  <c r="D206" i="8" s="1"/>
  <c r="AD180" i="8"/>
  <c r="I265" i="8" s="1"/>
  <c r="G265" i="8"/>
  <c r="K175" i="8"/>
  <c r="J236" i="8" s="1"/>
  <c r="H236" i="8"/>
  <c r="L236" i="8" s="1"/>
  <c r="E347" i="8"/>
  <c r="AH158" i="8"/>
  <c r="O156" i="8"/>
  <c r="O162" i="8" s="1"/>
  <c r="O153" i="8"/>
  <c r="D162" i="8"/>
  <c r="U180" i="8"/>
  <c r="J260" i="8" s="1"/>
  <c r="H260" i="8"/>
  <c r="L260" i="8" s="1"/>
  <c r="AE180" i="8"/>
  <c r="H265" i="8"/>
  <c r="F247" i="8"/>
  <c r="AA153" i="8"/>
  <c r="AA156" i="8"/>
  <c r="AA162" i="8" s="1"/>
  <c r="M180" i="8"/>
  <c r="J256" i="8" s="1"/>
  <c r="H256" i="8"/>
  <c r="X175" i="8"/>
  <c r="I243" i="8" s="1"/>
  <c r="G243" i="8"/>
  <c r="Y156" i="8"/>
  <c r="Y162" i="8" s="1"/>
  <c r="Y153" i="8"/>
  <c r="P180" i="8"/>
  <c r="G258" i="8"/>
  <c r="E167" i="8"/>
  <c r="V195" i="8"/>
  <c r="V170" i="8"/>
  <c r="G223" i="8"/>
  <c r="Z175" i="8"/>
  <c r="I244" i="8" s="1"/>
  <c r="K244" i="8" s="1"/>
  <c r="G244" i="8"/>
  <c r="H175" i="8"/>
  <c r="I235" i="8" s="1"/>
  <c r="G235" i="8"/>
  <c r="K235" i="8" s="1"/>
  <c r="Y175" i="8"/>
  <c r="J243" i="8" s="1"/>
  <c r="H243" i="8"/>
  <c r="L243" i="8" s="1"/>
  <c r="O195" i="8"/>
  <c r="O170" i="8"/>
  <c r="H219" i="8"/>
  <c r="D180" i="8"/>
  <c r="D177" i="8" s="1"/>
  <c r="AF179" i="8"/>
  <c r="AH179" i="8" s="1"/>
  <c r="G252" i="8"/>
  <c r="T175" i="8"/>
  <c r="G241" i="8"/>
  <c r="G175" i="8"/>
  <c r="H234" i="8"/>
  <c r="M175" i="8"/>
  <c r="H237" i="8"/>
  <c r="J180" i="8"/>
  <c r="G255" i="8"/>
  <c r="AD195" i="8"/>
  <c r="AD170" i="8"/>
  <c r="G227" i="8"/>
  <c r="AC195" i="8"/>
  <c r="AC170" i="8"/>
  <c r="H226" i="8"/>
  <c r="L175" i="8"/>
  <c r="G237" i="8"/>
  <c r="AB175" i="8"/>
  <c r="G245" i="8"/>
  <c r="O175" i="8"/>
  <c r="J238" i="8" s="1"/>
  <c r="H238" i="8"/>
  <c r="U177" i="8"/>
  <c r="K180" i="8"/>
  <c r="J255" i="8" s="1"/>
  <c r="H255" i="8"/>
  <c r="AG174" i="8"/>
  <c r="E175" i="8"/>
  <c r="H233" i="8"/>
  <c r="M177" i="8"/>
  <c r="L195" i="8"/>
  <c r="L170" i="8"/>
  <c r="G218" i="8"/>
  <c r="I195" i="8"/>
  <c r="I170" i="8"/>
  <c r="H216" i="8"/>
  <c r="AE175" i="8"/>
  <c r="J246" i="8" s="1"/>
  <c r="L246" i="8" s="1"/>
  <c r="H246" i="8"/>
  <c r="T156" i="8"/>
  <c r="T162" i="8" s="1"/>
  <c r="T153" i="8"/>
  <c r="E336" i="8"/>
  <c r="AH149" i="8"/>
  <c r="D323" i="8"/>
  <c r="D328" i="8" s="1"/>
  <c r="D311" i="8"/>
  <c r="L180" i="8"/>
  <c r="I256" i="8" s="1"/>
  <c r="K256" i="8" s="1"/>
  <c r="G256" i="8"/>
  <c r="D175" i="8"/>
  <c r="AF174" i="8"/>
  <c r="G233" i="8"/>
  <c r="K195" i="8"/>
  <c r="K170" i="8"/>
  <c r="H217" i="8"/>
  <c r="E228" i="8"/>
  <c r="E328" i="8"/>
  <c r="G195" i="8"/>
  <c r="G170" i="8"/>
  <c r="H215" i="8"/>
  <c r="J195" i="8"/>
  <c r="J170" i="8"/>
  <c r="G217" i="8"/>
  <c r="M156" i="8"/>
  <c r="M162" i="8" s="1"/>
  <c r="M153" i="8"/>
  <c r="K265" i="8"/>
  <c r="T180" i="8"/>
  <c r="G260" i="8"/>
  <c r="Q175" i="8"/>
  <c r="H239" i="8"/>
  <c r="D195" i="8"/>
  <c r="AF169" i="8"/>
  <c r="AH169" i="8" s="1"/>
  <c r="D170" i="8"/>
  <c r="G214" i="8"/>
  <c r="E153" i="8"/>
  <c r="AG147" i="8"/>
  <c r="E156" i="8"/>
  <c r="N195" i="8"/>
  <c r="N170" i="8"/>
  <c r="G219" i="8"/>
  <c r="T195" i="8"/>
  <c r="T170" i="8"/>
  <c r="G222" i="8"/>
  <c r="K240" i="8"/>
  <c r="E172" i="8"/>
  <c r="W175" i="8"/>
  <c r="H242" i="8"/>
  <c r="F195" i="8"/>
  <c r="F170" i="8"/>
  <c r="G215" i="8"/>
  <c r="W156" i="8"/>
  <c r="W162" i="8" s="1"/>
  <c r="W153" i="8"/>
  <c r="AB195" i="8"/>
  <c r="AB170" i="8"/>
  <c r="G226" i="8"/>
  <c r="G156" i="8"/>
  <c r="G162" i="8" s="1"/>
  <c r="G153" i="8"/>
  <c r="W195" i="8"/>
  <c r="W170" i="8"/>
  <c r="H223" i="8"/>
  <c r="E346" i="8"/>
  <c r="AH157" i="8"/>
  <c r="AC175" i="8"/>
  <c r="J245" i="8" s="1"/>
  <c r="H245" i="8"/>
  <c r="L245" i="8" s="1"/>
  <c r="D172" i="8"/>
  <c r="K167" i="8"/>
  <c r="H170" i="8"/>
  <c r="H195" i="8"/>
  <c r="G216" i="8"/>
  <c r="J167" i="8"/>
  <c r="I175" i="8"/>
  <c r="H235" i="8"/>
  <c r="O180" i="8"/>
  <c r="H257" i="8"/>
  <c r="AD177" i="8"/>
  <c r="I167" i="8"/>
  <c r="Z180" i="8"/>
  <c r="G263" i="8"/>
  <c r="U175" i="8"/>
  <c r="J241" i="8" s="1"/>
  <c r="H241" i="8"/>
  <c r="L241" i="8" s="1"/>
  <c r="L156" i="8"/>
  <c r="L162" i="8" s="1"/>
  <c r="L153" i="8"/>
  <c r="AC180" i="8"/>
  <c r="H264" i="8"/>
  <c r="N175" i="8"/>
  <c r="G238" i="8"/>
  <c r="AF194" i="8"/>
  <c r="S180" i="8"/>
  <c r="H259" i="8"/>
  <c r="X167" i="8"/>
  <c r="G180" i="8"/>
  <c r="J253" i="8" s="1"/>
  <c r="H253" i="8"/>
  <c r="L253" i="8" s="1"/>
  <c r="R172" i="8"/>
  <c r="I180" i="8"/>
  <c r="H254" i="8"/>
  <c r="AE195" i="8"/>
  <c r="AE170" i="8"/>
  <c r="AE167" i="8" s="1"/>
  <c r="H227" i="8"/>
  <c r="S195" i="8"/>
  <c r="S170" i="8"/>
  <c r="H221" i="8"/>
  <c r="J175" i="8"/>
  <c r="I236" i="8" s="1"/>
  <c r="G236" i="8"/>
  <c r="K236" i="8" s="1"/>
  <c r="M236" i="8" s="1"/>
  <c r="AD175" i="8"/>
  <c r="G246" i="8"/>
  <c r="E329" i="8" l="1"/>
  <c r="X172" i="8"/>
  <c r="L238" i="8"/>
  <c r="AE172" i="8"/>
  <c r="K243" i="8"/>
  <c r="M243" i="8" s="1"/>
  <c r="L258" i="8"/>
  <c r="O172" i="8"/>
  <c r="G247" i="8"/>
  <c r="L255" i="8"/>
  <c r="L256" i="8"/>
  <c r="AF156" i="8"/>
  <c r="Z172" i="8"/>
  <c r="AH174" i="8"/>
  <c r="Y172" i="8"/>
  <c r="M256" i="8"/>
  <c r="L218" i="8"/>
  <c r="I246" i="8"/>
  <c r="K246" i="8" s="1"/>
  <c r="M246" i="8" s="1"/>
  <c r="AD172" i="8"/>
  <c r="J235" i="8"/>
  <c r="L235" i="8" s="1"/>
  <c r="M235" i="8" s="1"/>
  <c r="I172" i="8"/>
  <c r="G228" i="8"/>
  <c r="I255" i="8"/>
  <c r="K255" i="8" s="1"/>
  <c r="M255" i="8" s="1"/>
  <c r="J177" i="8"/>
  <c r="J240" i="8"/>
  <c r="L240" i="8" s="1"/>
  <c r="M240" i="8" s="1"/>
  <c r="S172" i="8"/>
  <c r="I242" i="8"/>
  <c r="K242" i="8" s="1"/>
  <c r="V172" i="8"/>
  <c r="H266" i="8"/>
  <c r="I264" i="8"/>
  <c r="K264" i="8" s="1"/>
  <c r="AB177" i="8"/>
  <c r="I261" i="8"/>
  <c r="K261" i="8" s="1"/>
  <c r="V177" i="8"/>
  <c r="U172" i="8"/>
  <c r="K177" i="8"/>
  <c r="D196" i="8"/>
  <c r="AF170" i="8"/>
  <c r="I214" i="8"/>
  <c r="AF175" i="8"/>
  <c r="AH175" i="8" s="1"/>
  <c r="I233" i="8"/>
  <c r="AG175" i="8"/>
  <c r="J233" i="8"/>
  <c r="AC196" i="8"/>
  <c r="AC197" i="8" s="1"/>
  <c r="AC198" i="8" s="1"/>
  <c r="AC199" i="8" s="1"/>
  <c r="AC200" i="8" s="1"/>
  <c r="AC201" i="8" s="1"/>
  <c r="AC202" i="8" s="1"/>
  <c r="J226" i="8"/>
  <c r="L226" i="8" s="1"/>
  <c r="AC167" i="8"/>
  <c r="I241" i="8"/>
  <c r="K241" i="8" s="1"/>
  <c r="M241" i="8" s="1"/>
  <c r="T172" i="8"/>
  <c r="R196" i="8"/>
  <c r="R197" i="8" s="1"/>
  <c r="R198" i="8" s="1"/>
  <c r="R199" i="8" s="1"/>
  <c r="R200" i="8" s="1"/>
  <c r="R201" i="8" s="1"/>
  <c r="R202" i="8" s="1"/>
  <c r="I221" i="8"/>
  <c r="K221" i="8" s="1"/>
  <c r="R167" i="8"/>
  <c r="D335" i="8"/>
  <c r="E312" i="8"/>
  <c r="I234" i="8"/>
  <c r="K234" i="8" s="1"/>
  <c r="M234" i="8" s="1"/>
  <c r="F172" i="8"/>
  <c r="I257" i="8"/>
  <c r="K257" i="8" s="1"/>
  <c r="N177" i="8"/>
  <c r="D167" i="8"/>
  <c r="L196" i="8"/>
  <c r="L197" i="8" s="1"/>
  <c r="L198" i="8" s="1"/>
  <c r="L199" i="8" s="1"/>
  <c r="L200" i="8" s="1"/>
  <c r="L201" i="8" s="1"/>
  <c r="L202" i="8" s="1"/>
  <c r="I218" i="8"/>
  <c r="K218" i="8" s="1"/>
  <c r="H247" i="8"/>
  <c r="J254" i="8"/>
  <c r="L254" i="8" s="1"/>
  <c r="I177" i="8"/>
  <c r="D346" i="8"/>
  <c r="F312" i="8"/>
  <c r="F196" i="8"/>
  <c r="F197" i="8" s="1"/>
  <c r="F198" i="8" s="1"/>
  <c r="F199" i="8" s="1"/>
  <c r="F200" i="8" s="1"/>
  <c r="F201" i="8" s="1"/>
  <c r="F202" i="8" s="1"/>
  <c r="I215" i="8"/>
  <c r="K215" i="8" s="1"/>
  <c r="F167" i="8"/>
  <c r="K214" i="8"/>
  <c r="O196" i="8"/>
  <c r="O197" i="8" s="1"/>
  <c r="O198" i="8" s="1"/>
  <c r="O199" i="8" s="1"/>
  <c r="O200" i="8" s="1"/>
  <c r="O201" i="8" s="1"/>
  <c r="O202" i="8" s="1"/>
  <c r="J219" i="8"/>
  <c r="L219" i="8" s="1"/>
  <c r="M196" i="8"/>
  <c r="M197" i="8" s="1"/>
  <c r="M198" i="8" s="1"/>
  <c r="M199" i="8" s="1"/>
  <c r="M200" i="8" s="1"/>
  <c r="M201" i="8" s="1"/>
  <c r="M202" i="8" s="1"/>
  <c r="J218" i="8"/>
  <c r="M167" i="8"/>
  <c r="AG180" i="8"/>
  <c r="J252" i="8"/>
  <c r="E177" i="8"/>
  <c r="J263" i="8"/>
  <c r="L263" i="8" s="1"/>
  <c r="AA177" i="8"/>
  <c r="Z196" i="8"/>
  <c r="Z197" i="8" s="1"/>
  <c r="Z198" i="8" s="1"/>
  <c r="Z199" i="8" s="1"/>
  <c r="Z200" i="8" s="1"/>
  <c r="Z201" i="8" s="1"/>
  <c r="Z202" i="8" s="1"/>
  <c r="I225" i="8"/>
  <c r="K225" i="8" s="1"/>
  <c r="Z167" i="8"/>
  <c r="J261" i="8"/>
  <c r="L261" i="8" s="1"/>
  <c r="W177" i="8"/>
  <c r="Q196" i="8"/>
  <c r="Q197" i="8" s="1"/>
  <c r="Q198" i="8" s="1"/>
  <c r="Q199" i="8" s="1"/>
  <c r="Q200" i="8" s="1"/>
  <c r="Q201" i="8" s="1"/>
  <c r="Q202" i="8" s="1"/>
  <c r="J220" i="8"/>
  <c r="L220" i="8" s="1"/>
  <c r="I253" i="8"/>
  <c r="K253" i="8" s="1"/>
  <c r="M253" i="8" s="1"/>
  <c r="F177" i="8"/>
  <c r="K172" i="8"/>
  <c r="E345" i="8"/>
  <c r="E350" i="8" s="1"/>
  <c r="AF162" i="8"/>
  <c r="F313" i="8"/>
  <c r="D347" i="8"/>
  <c r="H196" i="8"/>
  <c r="H197" i="8" s="1"/>
  <c r="H198" i="8" s="1"/>
  <c r="H199" i="8" s="1"/>
  <c r="H200" i="8" s="1"/>
  <c r="H201" i="8" s="1"/>
  <c r="H202" i="8" s="1"/>
  <c r="I216" i="8"/>
  <c r="K216" i="8" s="1"/>
  <c r="H167" i="8"/>
  <c r="T196" i="8"/>
  <c r="T197" i="8" s="1"/>
  <c r="T198" i="8" s="1"/>
  <c r="T199" i="8" s="1"/>
  <c r="T200" i="8" s="1"/>
  <c r="T201" i="8" s="1"/>
  <c r="T202" i="8" s="1"/>
  <c r="I222" i="8"/>
  <c r="K222" i="8" s="1"/>
  <c r="T167" i="8"/>
  <c r="E162" i="8"/>
  <c r="AG156" i="8"/>
  <c r="J237" i="8"/>
  <c r="L237" i="8" s="1"/>
  <c r="M172" i="8"/>
  <c r="J265" i="8"/>
  <c r="L265" i="8" s="1"/>
  <c r="M265" i="8" s="1"/>
  <c r="AE177" i="8"/>
  <c r="H228" i="8"/>
  <c r="I254" i="8"/>
  <c r="K254" i="8" s="1"/>
  <c r="H177" i="8"/>
  <c r="I239" i="8"/>
  <c r="K239" i="8" s="1"/>
  <c r="M239" i="8" s="1"/>
  <c r="P172" i="8"/>
  <c r="AC172" i="8"/>
  <c r="D205" i="8"/>
  <c r="AH194" i="8"/>
  <c r="AF195" i="8"/>
  <c r="J196" i="8"/>
  <c r="J197" i="8" s="1"/>
  <c r="J198" i="8" s="1"/>
  <c r="J199" i="8" s="1"/>
  <c r="J200" i="8" s="1"/>
  <c r="J201" i="8" s="1"/>
  <c r="J202" i="8" s="1"/>
  <c r="I217" i="8"/>
  <c r="K217" i="8" s="1"/>
  <c r="F334" i="8"/>
  <c r="AG153" i="8"/>
  <c r="D316" i="8"/>
  <c r="I245" i="8"/>
  <c r="K245" i="8" s="1"/>
  <c r="M245" i="8" s="1"/>
  <c r="AB172" i="8"/>
  <c r="AD196" i="8"/>
  <c r="AD197" i="8" s="1"/>
  <c r="AD198" i="8" s="1"/>
  <c r="AD199" i="8" s="1"/>
  <c r="AD200" i="8" s="1"/>
  <c r="AD201" i="8" s="1"/>
  <c r="AD202" i="8" s="1"/>
  <c r="I227" i="8"/>
  <c r="K227" i="8" s="1"/>
  <c r="AD167" i="8"/>
  <c r="I258" i="8"/>
  <c r="K258" i="8" s="1"/>
  <c r="M258" i="8" s="1"/>
  <c r="P177" i="8"/>
  <c r="I262" i="8"/>
  <c r="K262" i="8" s="1"/>
  <c r="M262" i="8" s="1"/>
  <c r="X177" i="8"/>
  <c r="Y196" i="8"/>
  <c r="Y197" i="8" s="1"/>
  <c r="Y198" i="8" s="1"/>
  <c r="Y199" i="8" s="1"/>
  <c r="Y200" i="8" s="1"/>
  <c r="Y201" i="8" s="1"/>
  <c r="Y202" i="8" s="1"/>
  <c r="J224" i="8"/>
  <c r="L224" i="8" s="1"/>
  <c r="Y167" i="8"/>
  <c r="J262" i="8"/>
  <c r="L262" i="8" s="1"/>
  <c r="Y177" i="8"/>
  <c r="J244" i="8"/>
  <c r="L244" i="8" s="1"/>
  <c r="M244" i="8" s="1"/>
  <c r="AA172" i="8"/>
  <c r="K233" i="8"/>
  <c r="AA196" i="8"/>
  <c r="AA197" i="8" s="1"/>
  <c r="AA198" i="8" s="1"/>
  <c r="AA199" i="8" s="1"/>
  <c r="AA200" i="8" s="1"/>
  <c r="AA201" i="8" s="1"/>
  <c r="AA202" i="8" s="1"/>
  <c r="J225" i="8"/>
  <c r="L225" i="8" s="1"/>
  <c r="J172" i="8"/>
  <c r="AF180" i="8"/>
  <c r="I252" i="8"/>
  <c r="J259" i="8"/>
  <c r="L259" i="8" s="1"/>
  <c r="S177" i="8"/>
  <c r="J264" i="8"/>
  <c r="L264" i="8" s="1"/>
  <c r="AC177" i="8"/>
  <c r="S196" i="8"/>
  <c r="S197" i="8" s="1"/>
  <c r="S198" i="8" s="1"/>
  <c r="S199" i="8" s="1"/>
  <c r="S200" i="8" s="1"/>
  <c r="S201" i="8" s="1"/>
  <c r="S202" i="8" s="1"/>
  <c r="J221" i="8"/>
  <c r="L221" i="8" s="1"/>
  <c r="J257" i="8"/>
  <c r="L257" i="8" s="1"/>
  <c r="O177" i="8"/>
  <c r="AB196" i="8"/>
  <c r="AB197" i="8" s="1"/>
  <c r="AB198" i="8" s="1"/>
  <c r="AB199" i="8" s="1"/>
  <c r="AB200" i="8" s="1"/>
  <c r="AB201" i="8" s="1"/>
  <c r="AB202" i="8" s="1"/>
  <c r="I226" i="8"/>
  <c r="K226" i="8" s="1"/>
  <c r="AB167" i="8"/>
  <c r="L167" i="8"/>
  <c r="J242" i="8"/>
  <c r="L242" i="8" s="1"/>
  <c r="W172" i="8"/>
  <c r="I260" i="8"/>
  <c r="K260" i="8" s="1"/>
  <c r="M260" i="8" s="1"/>
  <c r="T177" i="8"/>
  <c r="K196" i="8"/>
  <c r="K197" i="8" s="1"/>
  <c r="K198" i="8" s="1"/>
  <c r="K199" i="8" s="1"/>
  <c r="K200" i="8" s="1"/>
  <c r="K201" i="8" s="1"/>
  <c r="K202" i="8" s="1"/>
  <c r="J217" i="8"/>
  <c r="L217" i="8" s="1"/>
  <c r="I196" i="8"/>
  <c r="I197" i="8" s="1"/>
  <c r="I198" i="8" s="1"/>
  <c r="I199" i="8" s="1"/>
  <c r="I200" i="8" s="1"/>
  <c r="I201" i="8" s="1"/>
  <c r="I202" i="8" s="1"/>
  <c r="J216" i="8"/>
  <c r="L216" i="8" s="1"/>
  <c r="G266" i="8"/>
  <c r="V196" i="8"/>
  <c r="V197" i="8" s="1"/>
  <c r="V198" i="8" s="1"/>
  <c r="V199" i="8" s="1"/>
  <c r="V200" i="8" s="1"/>
  <c r="V201" i="8" s="1"/>
  <c r="V202" i="8" s="1"/>
  <c r="I223" i="8"/>
  <c r="K223" i="8" s="1"/>
  <c r="E196" i="8"/>
  <c r="AG170" i="8"/>
  <c r="J214" i="8"/>
  <c r="L214" i="8" s="1"/>
  <c r="E334" i="8"/>
  <c r="E339" i="8" s="1"/>
  <c r="AH147" i="8"/>
  <c r="AF153" i="8"/>
  <c r="U196" i="8"/>
  <c r="U197" i="8" s="1"/>
  <c r="U198" i="8" s="1"/>
  <c r="U199" i="8" s="1"/>
  <c r="U200" i="8" s="1"/>
  <c r="U201" i="8" s="1"/>
  <c r="U202" i="8" s="1"/>
  <c r="J222" i="8"/>
  <c r="L222" i="8" s="1"/>
  <c r="U167" i="8"/>
  <c r="X196" i="8"/>
  <c r="X197" i="8" s="1"/>
  <c r="X198" i="8" s="1"/>
  <c r="X199" i="8" s="1"/>
  <c r="X200" i="8" s="1"/>
  <c r="X201" i="8" s="1"/>
  <c r="X202" i="8" s="1"/>
  <c r="I224" i="8"/>
  <c r="K224" i="8" s="1"/>
  <c r="H172" i="8"/>
  <c r="O167" i="8"/>
  <c r="AE196" i="8"/>
  <c r="AE197" i="8" s="1"/>
  <c r="AE198" i="8" s="1"/>
  <c r="AE199" i="8" s="1"/>
  <c r="AE200" i="8" s="1"/>
  <c r="AE201" i="8" s="1"/>
  <c r="AE202" i="8" s="1"/>
  <c r="J227" i="8"/>
  <c r="L227" i="8" s="1"/>
  <c r="W196" i="8"/>
  <c r="W197" i="8" s="1"/>
  <c r="W198" i="8" s="1"/>
  <c r="W199" i="8" s="1"/>
  <c r="W200" i="8" s="1"/>
  <c r="W201" i="8" s="1"/>
  <c r="W202" i="8" s="1"/>
  <c r="J223" i="8"/>
  <c r="L223" i="8" s="1"/>
  <c r="W167" i="8"/>
  <c r="J239" i="8"/>
  <c r="L239" i="8" s="1"/>
  <c r="Q172" i="8"/>
  <c r="I238" i="8"/>
  <c r="K238" i="8" s="1"/>
  <c r="M238" i="8" s="1"/>
  <c r="N172" i="8"/>
  <c r="I263" i="8"/>
  <c r="K263" i="8" s="1"/>
  <c r="Z177" i="8"/>
  <c r="L177" i="8"/>
  <c r="N196" i="8"/>
  <c r="N197" i="8" s="1"/>
  <c r="N198" i="8" s="1"/>
  <c r="N199" i="8" s="1"/>
  <c r="N200" i="8" s="1"/>
  <c r="N201" i="8" s="1"/>
  <c r="N202" i="8" s="1"/>
  <c r="I219" i="8"/>
  <c r="K219" i="8" s="1"/>
  <c r="M219" i="8" s="1"/>
  <c r="N167" i="8"/>
  <c r="G196" i="8"/>
  <c r="G197" i="8" s="1"/>
  <c r="G198" i="8" s="1"/>
  <c r="G199" i="8" s="1"/>
  <c r="G200" i="8" s="1"/>
  <c r="G201" i="8" s="1"/>
  <c r="G202" i="8" s="1"/>
  <c r="J215" i="8"/>
  <c r="L215" i="8" s="1"/>
  <c r="G167" i="8"/>
  <c r="E313" i="8"/>
  <c r="G313" i="8" s="1"/>
  <c r="D336" i="8"/>
  <c r="I237" i="8"/>
  <c r="K237" i="8" s="1"/>
  <c r="L172" i="8"/>
  <c r="J234" i="8"/>
  <c r="L234" i="8" s="1"/>
  <c r="G172" i="8"/>
  <c r="AG195" i="8"/>
  <c r="E206" i="8" s="1"/>
  <c r="I259" i="8"/>
  <c r="K259" i="8" s="1"/>
  <c r="R177" i="8"/>
  <c r="P196" i="8"/>
  <c r="P197" i="8" s="1"/>
  <c r="P198" i="8" s="1"/>
  <c r="P199" i="8" s="1"/>
  <c r="P200" i="8" s="1"/>
  <c r="P201" i="8" s="1"/>
  <c r="P202" i="8" s="1"/>
  <c r="I220" i="8"/>
  <c r="K220" i="8" s="1"/>
  <c r="P167" i="8"/>
  <c r="Q177" i="8"/>
  <c r="V167" i="8"/>
  <c r="S167" i="8"/>
  <c r="L252" i="8"/>
  <c r="G177" i="8"/>
  <c r="I266" i="8" l="1"/>
  <c r="K266" i="8" s="1"/>
  <c r="M259" i="8"/>
  <c r="AG167" i="8"/>
  <c r="I311" i="8" s="1"/>
  <c r="K311" i="8" s="1"/>
  <c r="M263" i="8"/>
  <c r="AH180" i="8"/>
  <c r="M218" i="8"/>
  <c r="M254" i="8"/>
  <c r="AG172" i="8"/>
  <c r="I312" i="8" s="1"/>
  <c r="K312" i="8" s="1"/>
  <c r="AH153" i="8"/>
  <c r="M221" i="8"/>
  <c r="AH170" i="8"/>
  <c r="AF172" i="8"/>
  <c r="H312" i="8" s="1"/>
  <c r="M225" i="8"/>
  <c r="G312" i="8"/>
  <c r="M261" i="8"/>
  <c r="AF177" i="8"/>
  <c r="H313" i="8" s="1"/>
  <c r="M257" i="8"/>
  <c r="M220" i="8"/>
  <c r="M237" i="8"/>
  <c r="M264" i="8"/>
  <c r="M217" i="8"/>
  <c r="M227" i="8"/>
  <c r="M215" i="8"/>
  <c r="M226" i="8"/>
  <c r="AF167" i="8"/>
  <c r="J247" i="8"/>
  <c r="L247" i="8" s="1"/>
  <c r="M242" i="8"/>
  <c r="M216" i="8"/>
  <c r="J228" i="8"/>
  <c r="L228" i="8" s="1"/>
  <c r="F345" i="8"/>
  <c r="AG162" i="8"/>
  <c r="AH162" i="8" s="1"/>
  <c r="I247" i="8"/>
  <c r="K247" i="8" s="1"/>
  <c r="K252" i="8"/>
  <c r="M252" i="8" s="1"/>
  <c r="E311" i="8"/>
  <c r="D334" i="8"/>
  <c r="D339" i="8" s="1"/>
  <c r="E340" i="8" s="1"/>
  <c r="E205" i="8"/>
  <c r="E207" i="8" s="1"/>
  <c r="AH195" i="8"/>
  <c r="AG177" i="8"/>
  <c r="I313" i="8" s="1"/>
  <c r="K313" i="8" s="1"/>
  <c r="AG196" i="8"/>
  <c r="F206" i="8" s="1"/>
  <c r="E197" i="8"/>
  <c r="J266" i="8"/>
  <c r="L266" i="8" s="1"/>
  <c r="M266" i="8" s="1"/>
  <c r="M214" i="8"/>
  <c r="L233" i="8"/>
  <c r="M233" i="8" s="1"/>
  <c r="H334" i="8"/>
  <c r="H339" i="8" s="1"/>
  <c r="F339" i="8"/>
  <c r="M223" i="8"/>
  <c r="D207" i="8"/>
  <c r="C110" i="21" s="1"/>
  <c r="M222" i="8"/>
  <c r="AH156" i="8"/>
  <c r="I228" i="8"/>
  <c r="K228" i="8" s="1"/>
  <c r="M228" i="8" s="1"/>
  <c r="M224" i="8"/>
  <c r="AF196" i="8"/>
  <c r="D197" i="8"/>
  <c r="AH172" i="8" l="1"/>
  <c r="D198" i="8"/>
  <c r="AF197" i="8"/>
  <c r="AG197" i="8"/>
  <c r="G206" i="8" s="1"/>
  <c r="E198" i="8"/>
  <c r="M247" i="8"/>
  <c r="H345" i="8"/>
  <c r="H350" i="8" s="1"/>
  <c r="F350" i="8"/>
  <c r="H311" i="8"/>
  <c r="H316" i="8" s="1"/>
  <c r="AH167" i="8"/>
  <c r="AH196" i="8"/>
  <c r="F205" i="8"/>
  <c r="F207" i="8" s="1"/>
  <c r="F311" i="8"/>
  <c r="F316" i="8" s="1"/>
  <c r="C143" i="21" s="1"/>
  <c r="D345" i="8"/>
  <c r="D350" i="8" s="1"/>
  <c r="E351" i="8" s="1"/>
  <c r="AH177" i="8"/>
  <c r="K316" i="8"/>
  <c r="E316" i="8"/>
  <c r="C126" i="21" s="1"/>
  <c r="I316" i="8"/>
  <c r="AH197" i="8" l="1"/>
  <c r="G205" i="8"/>
  <c r="G207" i="8" s="1"/>
  <c r="C157" i="21" s="1"/>
  <c r="G311" i="8"/>
  <c r="G316" i="8" s="1"/>
  <c r="H317" i="8" s="1"/>
  <c r="E199" i="8"/>
  <c r="AG198" i="8"/>
  <c r="H206" i="8" s="1"/>
  <c r="D199" i="8"/>
  <c r="AF198" i="8"/>
  <c r="G318" i="8" l="1"/>
  <c r="E200" i="8"/>
  <c r="AG199" i="8"/>
  <c r="I206" i="8" s="1"/>
  <c r="H205" i="8"/>
  <c r="AH198" i="8"/>
  <c r="I317" i="8"/>
  <c r="D200" i="8"/>
  <c r="AF199" i="8"/>
  <c r="H351" i="8"/>
  <c r="F351" i="8"/>
  <c r="F329" i="8"/>
  <c r="H329" i="8"/>
  <c r="F340" i="8"/>
  <c r="H340" i="8"/>
  <c r="K317" i="8"/>
  <c r="I205" i="8" l="1"/>
  <c r="I207" i="8" s="1"/>
  <c r="C185" i="21" s="1"/>
  <c r="AH199" i="8"/>
  <c r="D201" i="8"/>
  <c r="AF200" i="8"/>
  <c r="H207" i="8"/>
  <c r="C171" i="21" s="1"/>
  <c r="D330" i="8"/>
  <c r="E201" i="8"/>
  <c r="AG200" i="8"/>
  <c r="J206" i="8" s="1"/>
  <c r="E202" i="8" l="1"/>
  <c r="AG202" i="8" s="1"/>
  <c r="L206" i="8" s="1"/>
  <c r="AG201" i="8"/>
  <c r="K206" i="8" s="1"/>
  <c r="AH200" i="8"/>
  <c r="J205" i="8"/>
  <c r="J207" i="8" s="1"/>
  <c r="D202" i="8"/>
  <c r="AF202" i="8" s="1"/>
  <c r="AF201" i="8"/>
  <c r="M206" i="8" l="1"/>
  <c r="L205" i="8"/>
  <c r="AH202" i="8"/>
  <c r="AH201" i="8"/>
  <c r="K205" i="8"/>
  <c r="K207" i="8" s="1"/>
  <c r="L207" i="8" l="1"/>
  <c r="M205" i="8"/>
  <c r="M207" i="8" s="1"/>
  <c r="K201" i="21" l="1"/>
  <c r="J201" i="21"/>
  <c r="I201" i="21"/>
  <c r="H201" i="21"/>
  <c r="G201" i="21"/>
  <c r="E201" i="21"/>
  <c r="B201" i="21"/>
  <c r="K200" i="21"/>
  <c r="J200" i="21"/>
  <c r="I200" i="21"/>
  <c r="H200" i="21"/>
  <c r="G200" i="21"/>
  <c r="E200" i="21"/>
  <c r="B200" i="21"/>
  <c r="D188" i="21"/>
  <c r="C188" i="21"/>
  <c r="H197" i="21" s="1"/>
  <c r="H202" i="21" s="1"/>
  <c r="D174" i="21"/>
  <c r="D175" i="21" s="1"/>
  <c r="C174" i="21"/>
  <c r="G197" i="21" s="1"/>
  <c r="D160" i="21"/>
  <c r="C160" i="21"/>
  <c r="F197" i="21" s="1"/>
  <c r="D146" i="21"/>
  <c r="C146" i="21"/>
  <c r="E197" i="21" s="1"/>
  <c r="D132" i="21"/>
  <c r="B131" i="21"/>
  <c r="B130" i="21"/>
  <c r="B129" i="21"/>
  <c r="D116" i="21"/>
  <c r="B115" i="21"/>
  <c r="C114" i="21"/>
  <c r="C200" i="21" s="1"/>
  <c r="B114" i="21"/>
  <c r="B113" i="21"/>
  <c r="C116" i="21"/>
  <c r="J100" i="21"/>
  <c r="I100" i="21"/>
  <c r="K100" i="21" s="1"/>
  <c r="H100" i="21"/>
  <c r="G100" i="21"/>
  <c r="F100" i="21"/>
  <c r="C131" i="21" s="1"/>
  <c r="E100" i="21"/>
  <c r="C115" i="21" s="1"/>
  <c r="K99" i="21"/>
  <c r="K98" i="21"/>
  <c r="K97" i="21"/>
  <c r="K96" i="21"/>
  <c r="B96" i="21"/>
  <c r="B97" i="21" s="1"/>
  <c r="B98" i="21" s="1"/>
  <c r="B99" i="21" s="1"/>
  <c r="K95" i="21"/>
  <c r="K94" i="21"/>
  <c r="K93" i="21"/>
  <c r="K92" i="21"/>
  <c r="K91" i="21"/>
  <c r="B90" i="21"/>
  <c r="J83" i="21"/>
  <c r="I83" i="21"/>
  <c r="H83" i="21"/>
  <c r="G83" i="21"/>
  <c r="F83" i="21"/>
  <c r="E83" i="21"/>
  <c r="K82" i="21"/>
  <c r="K81" i="21"/>
  <c r="K80" i="21"/>
  <c r="B80" i="21"/>
  <c r="B81" i="21" s="1"/>
  <c r="B82" i="21" s="1"/>
  <c r="K79" i="21"/>
  <c r="B79" i="21"/>
  <c r="K78" i="21"/>
  <c r="K77" i="21"/>
  <c r="K76" i="21"/>
  <c r="K75" i="21"/>
  <c r="K74" i="21"/>
  <c r="B73" i="21"/>
  <c r="J68" i="21"/>
  <c r="I68" i="21"/>
  <c r="H68" i="21"/>
  <c r="G68" i="21"/>
  <c r="F68" i="21"/>
  <c r="C129" i="21" s="1"/>
  <c r="E68" i="21"/>
  <c r="C113" i="21" s="1"/>
  <c r="K67" i="21"/>
  <c r="K66" i="21"/>
  <c r="K65" i="21"/>
  <c r="K64" i="21"/>
  <c r="B64" i="21"/>
  <c r="B65" i="21" s="1"/>
  <c r="B66" i="21" s="1"/>
  <c r="B67" i="21" s="1"/>
  <c r="K63" i="21"/>
  <c r="K62" i="21"/>
  <c r="K61" i="21"/>
  <c r="K60" i="21"/>
  <c r="K59" i="21"/>
  <c r="B58" i="21"/>
  <c r="J54" i="21"/>
  <c r="I54" i="21"/>
  <c r="H54" i="21"/>
  <c r="G54" i="21"/>
  <c r="F54" i="21"/>
  <c r="E54" i="21"/>
  <c r="K53" i="21"/>
  <c r="K52" i="21"/>
  <c r="K51" i="21"/>
  <c r="K50" i="21"/>
  <c r="K49" i="21"/>
  <c r="K48" i="21"/>
  <c r="K47" i="21"/>
  <c r="K46" i="21"/>
  <c r="K45" i="21"/>
  <c r="B44" i="21"/>
  <c r="J39" i="21"/>
  <c r="I39" i="21"/>
  <c r="H39" i="21"/>
  <c r="G39" i="21"/>
  <c r="F39" i="21"/>
  <c r="E39" i="21"/>
  <c r="K38" i="21"/>
  <c r="K37" i="21"/>
  <c r="K36" i="21"/>
  <c r="K35" i="21"/>
  <c r="K34" i="21"/>
  <c r="K33" i="21"/>
  <c r="K32" i="21"/>
  <c r="K31" i="21"/>
  <c r="K30" i="21"/>
  <c r="B29" i="21"/>
  <c r="J197" i="21" l="1"/>
  <c r="J202" i="21" s="1"/>
  <c r="E202" i="21"/>
  <c r="G202" i="21"/>
  <c r="K54" i="21"/>
  <c r="K68" i="21"/>
  <c r="K39" i="21"/>
  <c r="K83" i="21"/>
  <c r="D147" i="21"/>
  <c r="E129" i="21"/>
  <c r="E115" i="21"/>
  <c r="C201" i="21"/>
  <c r="D189" i="21"/>
  <c r="E131" i="21"/>
  <c r="F201" i="21" s="1"/>
  <c r="D201" i="21"/>
  <c r="D161" i="21"/>
  <c r="C197" i="21"/>
  <c r="D117" i="21"/>
  <c r="E113" i="21"/>
  <c r="E114" i="21"/>
  <c r="C130" i="21"/>
  <c r="E110" i="21"/>
  <c r="E116" i="21" s="1"/>
  <c r="E117" i="21" s="1"/>
  <c r="E126" i="21"/>
  <c r="E143" i="21"/>
  <c r="E146" i="21" s="1"/>
  <c r="E147" i="21" s="1"/>
  <c r="E157" i="21"/>
  <c r="E160" i="21" s="1"/>
  <c r="E161" i="21" s="1"/>
  <c r="E171" i="21"/>
  <c r="E174" i="21" s="1"/>
  <c r="E175" i="21" s="1"/>
  <c r="C176" i="21" s="1"/>
  <c r="E185" i="21"/>
  <c r="E188" i="21" s="1"/>
  <c r="E189" i="21" s="1"/>
  <c r="C190" i="21" l="1"/>
  <c r="C118" i="21"/>
  <c r="C202" i="21"/>
  <c r="E130" i="21"/>
  <c r="F200" i="21" s="1"/>
  <c r="F202" i="21" s="1"/>
  <c r="D200" i="21"/>
  <c r="C132" i="21"/>
  <c r="C162" i="21"/>
  <c r="C148" i="21"/>
  <c r="E132" i="21" l="1"/>
  <c r="E133" i="21" s="1"/>
  <c r="D197" i="21"/>
  <c r="D133" i="21"/>
  <c r="C134" i="21" l="1"/>
  <c r="D202" i="21"/>
  <c r="I197" i="21"/>
  <c r="K197" i="21" l="1"/>
  <c r="K202" i="21" s="1"/>
  <c r="I202" i="21"/>
  <c r="J203" i="21" s="1"/>
  <c r="K203" i="21" l="1"/>
  <c r="I204" i="21" s="1"/>
  <c r="D143" i="4" l="1"/>
  <c r="D137" i="4"/>
  <c r="D130" i="4" l="1"/>
  <c r="D122" i="4"/>
  <c r="D115" i="4" l="1"/>
  <c r="D104" i="4"/>
  <c r="D97" i="4" l="1"/>
  <c r="D86" i="4"/>
  <c r="D79" i="4" l="1"/>
  <c r="D63" i="4"/>
  <c r="D17" i="2" l="1"/>
  <c r="L13" i="2" l="1"/>
  <c r="D11" i="10" l="1"/>
  <c r="D11" i="9"/>
  <c r="E11" i="4"/>
  <c r="D11" i="3"/>
  <c r="D43" i="4" l="1"/>
  <c r="D57" i="4"/>
  <c r="D50" i="4"/>
  <c r="D46" i="4"/>
  <c r="E19" i="4"/>
  <c r="E18" i="4"/>
  <c r="E17" i="4"/>
  <c r="E16" i="4"/>
  <c r="O107" i="19" l="1"/>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D13" i="10"/>
  <c r="D9" i="10"/>
  <c r="D13" i="9"/>
  <c r="D9" i="9"/>
  <c r="E13" i="4"/>
  <c r="E9" i="4"/>
  <c r="D13" i="3"/>
  <c r="D9" i="3"/>
</calcChain>
</file>

<file path=xl/comments1.xml><?xml version="1.0" encoding="utf-8"?>
<comments xmlns="http://schemas.openxmlformats.org/spreadsheetml/2006/main">
  <authors>
    <author>Hewlett-Packard Company</author>
    <author>tc={0DC150C8-9B77-4AE0-B486-AD29616A00EF}</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 ref="E27"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recibida anualmente por presupuesto de funcionamiento</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<sst xmlns="http://schemas.openxmlformats.org/spreadsheetml/2006/main" count="2728" uniqueCount="1286">
  <si>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</si>
  <si>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</si>
  <si>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</si>
  <si>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</si>
  <si>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</si>
  <si>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</si>
  <si>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</si>
  <si>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</si>
  <si>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</si>
  <si>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</si>
  <si>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</si>
  <si>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</si>
  <si>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</si>
  <si>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</si>
  <si>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</si>
  <si>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</si>
  <si>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</si>
  <si>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</si>
  <si>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</si>
  <si>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</si>
  <si>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</si>
  <si>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</si>
  <si>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</si>
  <si>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</si>
  <si>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</si>
  <si>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</si>
  <si>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</si>
  <si>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</si>
  <si>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</si>
  <si>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</si>
  <si>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</si>
  <si>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</si>
  <si>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</si>
  <si>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</si>
  <si>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</si>
  <si>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</si>
  <si>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</si>
  <si>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</si>
  <si>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</si>
  <si>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</si>
  <si>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</si>
  <si>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</si>
  <si>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</si>
  <si>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</si>
  <si>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</si>
  <si>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</si>
  <si>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</si>
  <si>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</si>
  <si>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</si>
  <si>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</si>
  <si>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</si>
  <si>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</si>
  <si>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</si>
  <si>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</si>
  <si>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</si>
  <si>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</si>
  <si>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</si>
  <si>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</si>
  <si>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</si>
  <si>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</si>
  <si>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</si>
  <si>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</si>
  <si>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</si>
  <si>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</si>
  <si>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</si>
  <si>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</si>
  <si>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</si>
  <si>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</si>
  <si>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</si>
  <si>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</si>
  <si>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</si>
  <si>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</si>
  <si>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</si>
  <si>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</si>
  <si>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</si>
  <si>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</si>
  <si>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</si>
  <si>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</si>
  <si>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</si>
  <si>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</si>
  <si>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</si>
  <si>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</si>
  <si>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</si>
  <si>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</si>
  <si>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</si>
  <si>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</si>
  <si>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</si>
  <si>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</si>
  <si>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</si>
  <si>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</si>
  <si>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</si>
  <si>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</si>
  <si>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</si>
  <si>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</si>
  <si>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</si>
  <si>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</si>
  <si>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</si>
  <si>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</si>
  <si>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</si>
  <si>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</si>
  <si>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</si>
  <si>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</si>
  <si>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</si>
  <si>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Subotal</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</si>
  <si>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</si>
  <si>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</si>
  <si>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</si>
  <si>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</si>
  <si>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</si>
  <si>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</si>
  <si>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</si>
  <si>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</si>
  <si>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</si>
  <si>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</si>
  <si>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</si>
  <si>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</si>
  <si>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</si>
  <si>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</si>
  <si>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</si>
  <si>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</si>
  <si>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</si>
  <si>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</si>
  <si>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</si>
  <si>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</si>
  <si>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</si>
  <si>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</si>
  <si>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</si>
  <si>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</si>
  <si>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</si>
  <si>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</si>
  <si>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</si>
  <si>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</si>
  <si>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</si>
  <si>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</si>
  <si>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</si>
  <si>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</si>
  <si>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</si>
  <si>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</si>
  <si>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</si>
  <si>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</si>
  <si>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</si>
  <si>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</si>
  <si>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</si>
  <si>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</si>
  <si>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</si>
  <si>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</si>
  <si>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</si>
  <si>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</si>
  <si>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</si>
  <si>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</si>
  <si>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</si>
  <si>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</si>
  <si>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</si>
  <si>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</si>
  <si>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</si>
  <si>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</si>
  <si>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</si>
  <si>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</si>
  <si>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</si>
  <si>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</si>
  <si>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</si>
  <si>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</si>
  <si>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</si>
  <si>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</si>
  <si>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</si>
  <si>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</si>
  <si>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</si>
  <si>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</si>
  <si>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</si>
  <si>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</si>
  <si>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</si>
  <si>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</si>
  <si>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</si>
  <si>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</si>
  <si>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</si>
  <si>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</si>
  <si>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</si>
  <si>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</si>
  <si>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</si>
  <si>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</si>
  <si>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</si>
  <si>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</si>
  <si>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</si>
  <si>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</si>
  <si>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</si>
  <si>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</si>
  <si>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</si>
  <si>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</si>
  <si>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</si>
  <si>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</si>
  <si>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</si>
  <si>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</si>
  <si>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</si>
  <si>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</si>
  <si>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</si>
  <si>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</si>
  <si>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</si>
  <si>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</si>
  <si>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</si>
  <si>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</si>
  <si>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</si>
  <si>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</si>
  <si>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</si>
  <si>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</si>
  <si>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</si>
  <si>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</si>
  <si>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</si>
  <si>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</si>
  <si>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</si>
  <si>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</si>
  <si>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</si>
  <si>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</si>
  <si>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</si>
  <si>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</si>
  <si>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</si>
  <si>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</si>
  <si>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</si>
  <si>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</si>
  <si>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</si>
  <si>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</si>
  <si>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</si>
  <si>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</si>
  <si>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</si>
  <si>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</si>
  <si>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</si>
  <si>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</si>
  <si>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</si>
  <si>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</si>
  <si>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</si>
  <si>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</si>
  <si>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</si>
  <si>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</si>
  <si>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</si>
  <si>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</si>
  <si>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</si>
  <si>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</si>
  <si>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</si>
  <si>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</si>
  <si>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</si>
  <si>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</si>
  <si>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</si>
  <si>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</si>
  <si>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</si>
  <si>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</si>
  <si>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</si>
  <si>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</si>
  <si>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</si>
  <si>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</si>
  <si>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</si>
  <si>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</si>
  <si>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</si>
  <si>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</si>
  <si>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</si>
  <si>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</si>
  <si>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</si>
  <si>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</si>
  <si>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</si>
  <si>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</si>
  <si>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</si>
  <si>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</si>
  <si>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</si>
  <si>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</si>
  <si>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</si>
  <si>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</si>
  <si>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</si>
  <si>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</si>
  <si>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</si>
  <si>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</si>
  <si>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</si>
  <si>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</si>
  <si>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</si>
  <si>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</si>
  <si>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</si>
  <si>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</si>
  <si>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</si>
  <si>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</si>
  <si>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</si>
  <si>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</si>
  <si>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</si>
  <si>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</si>
  <si>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</si>
  <si>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</si>
  <si>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</si>
  <si>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</si>
  <si>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</si>
  <si>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</si>
  <si>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</si>
  <si>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</si>
  <si>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</si>
  <si>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</si>
  <si>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</si>
  <si>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</si>
  <si>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</si>
  <si>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</si>
  <si>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</si>
  <si>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</si>
  <si>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</si>
  <si>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</si>
  <si>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</si>
  <si>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</si>
  <si>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</si>
  <si>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</si>
  <si>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</si>
  <si>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</si>
  <si>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</si>
  <si>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</si>
  <si>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</si>
  <si>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</si>
  <si>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</si>
  <si>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</si>
  <si>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</si>
  <si>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</si>
  <si>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</si>
  <si>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</si>
  <si>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</si>
  <si>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</si>
  <si>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</si>
  <si>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</si>
  <si>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</si>
  <si>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</si>
  <si>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</si>
  <si>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</si>
  <si>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</si>
  <si>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</si>
  <si>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</si>
  <si>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</si>
  <si>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</si>
  <si>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</si>
  <si>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</si>
  <si>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</si>
  <si>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</si>
  <si>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</si>
  <si>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</si>
  <si>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</si>
  <si>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</si>
  <si>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</si>
  <si>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</si>
  <si>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</si>
  <si>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</si>
  <si>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</si>
  <si>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</si>
  <si>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</si>
  <si>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</si>
  <si>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</si>
  <si>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</si>
  <si>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</si>
  <si>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</si>
  <si>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</si>
  <si>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</si>
  <si>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</si>
  <si>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</si>
  <si>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</si>
  <si>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</si>
  <si>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</si>
  <si>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</si>
  <si>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</si>
  <si>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</si>
  <si>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</si>
  <si>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</si>
  <si>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</si>
  <si>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</si>
  <si>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</si>
  <si>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</si>
  <si>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</si>
  <si>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</si>
  <si>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</si>
  <si>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</si>
  <si>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</si>
  <si>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</si>
  <si>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</si>
  <si>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</si>
  <si>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</si>
  <si>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</si>
  <si>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</si>
  <si>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</si>
  <si>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</si>
  <si>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</si>
  <si>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</si>
  <si>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</si>
  <si>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</si>
  <si>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</si>
  <si>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</si>
  <si>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</si>
  <si>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</si>
  <si>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</si>
  <si>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</si>
  <si>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</si>
  <si>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</si>
  <si>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</si>
  <si>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</si>
  <si>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</si>
  <si>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</si>
  <si>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</si>
  <si>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</si>
  <si>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</si>
  <si>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</si>
  <si>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</si>
  <si>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</si>
  <si>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</si>
  <si>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</si>
  <si>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</si>
  <si>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</si>
  <si>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</si>
  <si>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</si>
  <si>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</si>
  <si>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</si>
  <si>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</si>
  <si>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</si>
  <si>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</si>
  <si>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</si>
  <si>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</si>
  <si>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</si>
  <si>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</si>
  <si>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</si>
  <si>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</si>
  <si>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</si>
  <si>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</si>
  <si>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</si>
  <si>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</si>
  <si>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</si>
  <si>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</si>
  <si>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</si>
  <si>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</si>
  <si>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</si>
  <si>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</si>
  <si>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</si>
  <si>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</si>
  <si>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</si>
  <si>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</si>
  <si>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</si>
  <si>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</si>
  <si>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</si>
  <si>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</si>
  <si>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</si>
  <si>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</si>
  <si>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</si>
  <si>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</si>
  <si>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</si>
  <si>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</si>
  <si>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</si>
  <si>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</si>
  <si>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</si>
  <si>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</si>
  <si>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</si>
  <si>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</si>
  <si>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</si>
  <si>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</si>
  <si>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</si>
  <si>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</si>
  <si>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</si>
  <si>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</si>
  <si>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</si>
  <si>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</si>
  <si>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</si>
  <si>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</si>
  <si>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</si>
  <si>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</si>
  <si>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</si>
  <si>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</si>
  <si>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</si>
  <si>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</si>
  <si>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</si>
  <si>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</si>
  <si>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</si>
  <si>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</si>
  <si>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</si>
  <si>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</si>
  <si>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</si>
  <si>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</si>
  <si>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</si>
  <si>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</si>
  <si>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</si>
  <si>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</si>
  <si>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</si>
  <si>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</si>
  <si>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</si>
  <si>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</si>
  <si>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</si>
  <si>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</si>
  <si>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</si>
  <si>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</si>
  <si>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</si>
  <si>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</si>
  <si>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</si>
  <si>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</si>
  <si>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</si>
  <si>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</si>
  <si>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</si>
  <si>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</si>
  <si>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</si>
  <si>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</si>
  <si>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</si>
  <si>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</si>
  <si>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</si>
  <si>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</si>
  <si>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</si>
  <si>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</si>
  <si>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</si>
  <si>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</si>
  <si>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</si>
  <si>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</si>
  <si>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</si>
  <si>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</si>
  <si>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</si>
  <si>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</si>
  <si>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</si>
  <si>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</si>
  <si>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</si>
  <si>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</si>
  <si>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</si>
  <si>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</si>
  <si>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</si>
  <si>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</si>
  <si>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</si>
  <si>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</si>
  <si>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</si>
  <si>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</si>
  <si>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</si>
  <si>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</si>
  <si>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</si>
  <si>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</si>
  <si>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</si>
  <si>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</si>
  <si>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</si>
  <si>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</si>
  <si>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</si>
  <si>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</si>
  <si>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</si>
  <si>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</si>
  <si>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</si>
  <si>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</si>
  <si>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</si>
  <si>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</si>
  <si>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</si>
  <si>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</si>
  <si>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</si>
  <si>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</si>
  <si>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</si>
  <si>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</si>
  <si>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</si>
  <si>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</si>
  <si>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</si>
  <si>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</si>
  <si>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</si>
  <si>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</si>
  <si>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</si>
  <si>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</si>
  <si>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</si>
  <si>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</si>
  <si>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</si>
  <si>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</si>
  <si>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</si>
  <si>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</si>
  <si>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</si>
  <si>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</si>
  <si>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</si>
  <si>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</si>
  <si>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</si>
  <si>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</si>
  <si>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</si>
  <si>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</si>
  <si>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</si>
  <si>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</si>
  <si>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</si>
  <si>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</si>
  <si>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</si>
  <si>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</si>
  <si>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</si>
  <si>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</si>
  <si>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</si>
  <si>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</si>
  <si>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</si>
  <si>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</si>
  <si>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</si>
  <si>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</si>
  <si>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</si>
  <si>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</si>
  <si>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</si>
  <si>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</si>
  <si>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</si>
  <si>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</si>
  <si>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</si>
  <si>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</si>
  <si>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</si>
  <si>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</si>
  <si>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</si>
  <si>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</si>
  <si>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</si>
  <si>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</si>
  <si>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</si>
  <si>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</si>
  <si>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</si>
  <si>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</si>
  <si>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</si>
  <si>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</si>
  <si>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</si>
  <si>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</si>
  <si>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</si>
  <si>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</si>
  <si>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</si>
  <si>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</si>
  <si>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</si>
  <si>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</si>
  <si>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</si>
  <si>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</si>
  <si>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</si>
  <si>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</si>
  <si>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</si>
  <si>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</si>
  <si>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</si>
  <si>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</si>
  <si>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</si>
  <si>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</si>
  <si>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</si>
  <si>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</si>
  <si>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</si>
  <si>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</si>
  <si>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</si>
  <si>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</si>
  <si>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</si>
  <si>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</si>
  <si>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</si>
  <si>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</si>
  <si>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</si>
  <si>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</si>
  <si>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</si>
  <si>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</si>
  <si>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</si>
  <si>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</si>
  <si>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</si>
  <si>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</si>
  <si>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</si>
  <si>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</si>
  <si>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</si>
  <si>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</si>
  <si>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</si>
  <si>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</si>
  <si>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</si>
  <si>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</si>
  <si>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</si>
  <si>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</si>
  <si>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</si>
  <si>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</si>
  <si>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</si>
  <si>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</si>
  <si>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</si>
  <si>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</si>
  <si>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</si>
  <si>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</si>
  <si>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</si>
  <si>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</si>
  <si>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</si>
  <si>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</si>
  <si>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</si>
  <si>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</si>
  <si>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</si>
  <si>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</si>
  <si>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</si>
  <si>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</si>
  <si>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</si>
  <si>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</si>
  <si>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</si>
  <si>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</si>
  <si>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</si>
  <si>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</si>
  <si>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</si>
  <si>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</si>
  <si>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</si>
  <si>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</si>
  <si>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</si>
  <si>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</si>
  <si>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</si>
  <si>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</si>
  <si>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</si>
  <si>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</si>
  <si>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</si>
  <si>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</si>
  <si>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</si>
  <si>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</si>
  <si>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</si>
  <si>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</si>
  <si>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</si>
  <si>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</si>
  <si>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</si>
  <si>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</si>
  <si>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</si>
  <si>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</si>
  <si>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</si>
  <si>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</si>
  <si>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</si>
  <si>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</si>
  <si>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</si>
  <si>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</si>
  <si>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</si>
  <si>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</si>
  <si>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</si>
  <si>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</si>
  <si>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</si>
  <si>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</si>
  <si>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</si>
  <si>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</si>
  <si>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</si>
  <si>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</si>
  <si>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</si>
  <si>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</si>
  <si>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</si>
  <si>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</si>
  <si>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</si>
  <si>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</si>
  <si>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</si>
  <si>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</si>
  <si>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</si>
  <si>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</si>
  <si>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</si>
  <si>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</si>
  <si>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</si>
  <si>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</si>
  <si>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</si>
  <si>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</si>
  <si>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</si>
  <si>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</si>
  <si>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</si>
  <si>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</si>
  <si>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</si>
  <si>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</si>
  <si>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</si>
  <si>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</si>
  <si>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</si>
  <si>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</si>
  <si>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</si>
  <si>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</si>
  <si>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</si>
  <si>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</si>
  <si>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</si>
  <si>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</si>
  <si>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</si>
  <si>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</si>
  <si>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</si>
  <si>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</si>
  <si>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</si>
  <si>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</si>
  <si>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</si>
  <si>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</si>
  <si>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</si>
  <si>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</si>
  <si>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</si>
  <si>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</si>
  <si>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</si>
  <si>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</si>
  <si>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</si>
  <si>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</si>
  <si>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</si>
  <si>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</si>
  <si>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</si>
  <si>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</si>
  <si>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</si>
  <si>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</si>
  <si>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</si>
  <si>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</si>
  <si>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</si>
  <si>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</si>
  <si>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</si>
  <si>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</si>
  <si>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</si>
  <si>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</si>
  <si>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</si>
  <si>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</si>
  <si>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</si>
  <si>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</si>
  <si>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</si>
  <si>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</si>
  <si>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</si>
  <si>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</si>
  <si>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</si>
  <si>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</si>
  <si>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</si>
  <si>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</si>
  <si>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</si>
  <si>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</si>
  <si>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</si>
  <si>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</si>
  <si>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</si>
  <si>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</si>
  <si>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</si>
  <si>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</si>
  <si>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</si>
  <si>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</si>
  <si>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</si>
  <si>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</si>
  <si>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Causa Directa 3</t>
  </si>
  <si>
    <t>Objetivo específico 1</t>
  </si>
  <si>
    <t>Objetivo específico 2</t>
  </si>
  <si>
    <t>Objetivo específico 3</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</si>
  <si>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</si>
  <si>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</si>
  <si>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</si>
  <si>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</si>
  <si>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</si>
  <si>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</si>
  <si>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</si>
  <si>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</si>
  <si>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</si>
  <si>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</si>
  <si>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</si>
  <si>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</si>
  <si>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</si>
  <si>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</si>
  <si>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</si>
  <si>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</si>
  <si>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</si>
  <si>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</si>
  <si>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</si>
  <si>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</si>
  <si>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</si>
  <si>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</si>
  <si>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</si>
  <si>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</si>
  <si>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</si>
  <si>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</si>
  <si>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</si>
  <si>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</si>
  <si>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</si>
  <si>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</si>
  <si>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</si>
  <si>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</si>
  <si>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</si>
  <si>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</si>
  <si>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</si>
  <si>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</si>
  <si>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</si>
  <si>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</si>
  <si>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</si>
  <si>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</si>
  <si>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</si>
  <si>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</si>
  <si>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</si>
  <si>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</si>
  <si>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</si>
  <si>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</si>
  <si>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</si>
  <si>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</si>
  <si>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</si>
  <si>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</si>
  <si>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</si>
  <si>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</si>
  <si>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</si>
  <si>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</si>
  <si>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</si>
  <si>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</si>
  <si>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</si>
  <si>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</si>
  <si>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</si>
  <si>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</si>
  <si>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</si>
  <si>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</si>
  <si>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</si>
  <si>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</si>
  <si>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</si>
  <si>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</si>
  <si>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</si>
  <si>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</si>
  <si>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</si>
  <si>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</si>
  <si>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</si>
  <si>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</si>
  <si>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</si>
  <si>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</si>
  <si>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</si>
  <si>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</si>
  <si>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</si>
  <si>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</si>
  <si>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</si>
  <si>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</si>
  <si>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</si>
  <si>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</si>
  <si>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</si>
  <si>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</si>
  <si>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</si>
  <si>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</si>
  <si>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</si>
  <si>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</si>
  <si>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</si>
  <si>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</si>
  <si>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</si>
  <si>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</si>
  <si>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</si>
  <si>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</si>
  <si>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</si>
  <si>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</si>
  <si>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</si>
  <si>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</si>
  <si>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</si>
  <si>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</si>
  <si>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</si>
  <si>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</si>
  <si>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</si>
  <si>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</si>
  <si>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</si>
  <si>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</si>
  <si>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</si>
  <si>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</si>
  <si>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</si>
  <si>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</si>
  <si>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</si>
  <si>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</si>
  <si>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</si>
  <si>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</si>
  <si>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</si>
  <si>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</si>
  <si>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</si>
  <si>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</si>
  <si>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</si>
  <si>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</si>
  <si>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</si>
  <si>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</si>
  <si>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</si>
  <si>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</si>
  <si>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</si>
  <si>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</si>
  <si>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</si>
  <si>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</si>
  <si>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</si>
  <si>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</si>
  <si>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</si>
  <si>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</si>
  <si>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</si>
  <si>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</si>
  <si>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</si>
  <si>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</si>
  <si>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</si>
  <si>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</si>
  <si>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</si>
  <si>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</si>
  <si>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</si>
  <si>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</si>
  <si>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</si>
  <si>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</si>
  <si>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Objetivo del pilar</t>
  </si>
  <si>
    <t>Gestión y sostenibilidad institucional</t>
  </si>
  <si>
    <t>2. xxxxxxxxxxxxxxxxxxxxxxxxxxxxxxxxxxxxx</t>
  </si>
  <si>
    <t>3. xxxxxxxxxxxxxxxxxxxxxxxxxxxxxxxxxxxxxxxxx</t>
  </si>
  <si>
    <t>5. xxxxxxxxxxxxxxxxxxxxxxxxxxxxxxxxxxxxxxxx</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</si>
  <si>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</si>
  <si>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</si>
  <si>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</si>
  <si>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</si>
  <si>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PO2A1</t>
  </si>
  <si>
    <t>PO2A2</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</si>
  <si>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</si>
  <si>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</si>
  <si>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</si>
  <si>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</si>
  <si>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</si>
  <si>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</si>
  <si>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</si>
  <si>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</si>
  <si>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</si>
  <si>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</si>
  <si>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</si>
  <si>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</si>
  <si>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</si>
  <si>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</si>
  <si>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</si>
  <si>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</si>
  <si>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</si>
  <si>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</si>
  <si>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</si>
  <si>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</si>
  <si>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</si>
  <si>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</si>
  <si>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</si>
  <si>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</si>
  <si>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</si>
  <si>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</si>
  <si>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</si>
  <si>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</si>
  <si>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</si>
  <si>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</si>
  <si>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</si>
  <si>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</si>
  <si>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</si>
  <si>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</si>
  <si>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</si>
  <si>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</si>
  <si>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</si>
  <si>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</si>
  <si>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</si>
  <si>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</si>
  <si>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</si>
  <si>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</si>
  <si>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</si>
  <si>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</si>
  <si>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</si>
  <si>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</si>
  <si>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</si>
  <si>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</si>
  <si>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</si>
  <si>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</si>
  <si>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</si>
  <si>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Disminuir la deserción y lograr el egreso exitoso</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</si>
  <si>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</si>
  <si>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</si>
  <si>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</si>
  <si>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</si>
  <si>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</si>
  <si>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</si>
  <si>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</si>
  <si>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</si>
  <si>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</si>
  <si>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</si>
  <si>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</si>
  <si>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</si>
  <si>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</si>
  <si>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</si>
  <si>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</si>
  <si>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</si>
  <si>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</si>
  <si>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</si>
  <si>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Articulación interna para la gestión del contexto</t>
  </si>
  <si>
    <t>Cultura de la legalidad, la transparencia, el gobierno corporativo y la participación ciudadana</t>
  </si>
  <si>
    <t>Gestión e Implementación de la Política de Bienestar Institucional</t>
  </si>
  <si>
    <t>Contribuir al mejoramiento de la calidad de vida en contextos universitarios</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</si>
  <si>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</si>
  <si>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Estratégica para el Bienestar</t>
  </si>
  <si>
    <t>Sostenibilidad financiera</t>
  </si>
  <si>
    <t>Medios, recursos e integración de las TIC en los procesos educativos</t>
  </si>
  <si>
    <t>Gestión Integral para un Campus Sostenible, inteligente e incluyente</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</si>
  <si>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</si>
  <si>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</si>
  <si>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</si>
  <si>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</si>
  <si>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</si>
  <si>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</si>
  <si>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</si>
  <si>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</si>
  <si>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</si>
  <si>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</si>
  <si>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Jhoniers Gilberto Guerrero Erazo</t>
  </si>
  <si>
    <t>Consejo Superior, Consejo Académico, Vicerrectoría Administrativa y Financiera, Vicerrectoría de Investigación, Innovación y Extensión, Vicerrectoría de Responsabilidad Social y Bienestar Universitario, Facultades y Docentes.</t>
  </si>
  <si>
    <t>Ministerio de Educación Nacional, Secretarías de Educación Departamental y Municipal, Instituciones de Educación Superior, otros oferentes de Formación Docente.</t>
  </si>
  <si>
    <t>Dinamizar los procesos de desarrollo y formación docente contribuye al fortalecimiento de la academia y por ende a brindar las mejores oportunidades a los estudiantes de educación superior, generando mayores oportunidades para que el aprendizaje de estos sea para toda la vida.</t>
  </si>
  <si>
    <t>La Conferencia Mundial sobre Educación Superior (UNESCO, 2009) señala a las instituciones de educación superior la necesidad de políticas
de desarrollo docente que respondan a los desafíos de la “sociedad de la información”. Las propuestas deben ser flexibles y estar basadas en la
formación a lo largo de la vida, para mejorar los procesos de enseñanza y aprendizaje hacia la renovación educativa y el cambio social.
La educación superior en la sociedad actual da cada vez más importancia a la formación y el desarrollo del profesorado, vinculándolos, por
un lado, con la realidad política, histórica, cultural y social (Jackson, 2001), y por otro lado, con la integralidad del docente como persona y miembro de un colectivo. Además de los componentes cognitivo, disciplinar y pedagógico, se contempla la subjetividad, la intuición, lo emocional y lo relacional, como dimensiones inseparables del desarrollo humano y profesional.
En las nuevas racionalidades, basadas en la educación como una construcción histórica, cultural y social, el docente es un intelectual,
un trabajador de la cultura y un profesional reflexivo en permanente transformación. Se supera así el concepto de educación como un “hacer” y el de formación como simple capacitación o actualización (Proyecto Educativo Institucional, 2018, p 43).</t>
  </si>
  <si>
    <t>Docentes y directivos académicos de planta, transitorios o catedráticos de la Universidad Tecnológica de Pereira.</t>
  </si>
  <si>
    <t xml:space="preserve">Mejorar el desempeño profesional docente con el fin de enfrentar los nuevos desafíos que presenta la educación del siglo XXl, donde el docente no es el único dueño del conocimiento y su responsabilidad se encuentra enfocada en la contribución a la formación integral y la capacidad para generar espacios de seguridad y confianza en el diálogo abierto, reflexivo, crítico y sincero con los estudiantes. </t>
  </si>
  <si>
    <t>1. Poca oferta de formación continua y permanente para el docente.</t>
  </si>
  <si>
    <t>3. Poca cobertura para procesos de formación avanzada.</t>
  </si>
  <si>
    <t>2. Desinterés del docente en los procesos de formación continua y permanente.</t>
  </si>
  <si>
    <t>1. Oferta de cursos de formación continua y permanente no satisface el número de docente que requieren de esta.</t>
  </si>
  <si>
    <t>3. Docente sin formación en pedagogía y didáctica.</t>
  </si>
  <si>
    <t>2. Docentes sin maestría o doctorado.</t>
  </si>
  <si>
    <t>2.1. Líneas de investigación sin categorización en Colciencias.
2.2. Procesos de renovación curricular estancados.
2.3. Poca investigación en los programas académicos.</t>
  </si>
  <si>
    <t>Plan operativo 1. Formación continua y permanente</t>
  </si>
  <si>
    <t>Incorporación de la identidad institucional</t>
  </si>
  <si>
    <t>Interrelación entre docencia, investigación, extensión y proyección social</t>
  </si>
  <si>
    <t>Elaboración de un diagnóstico docente</t>
  </si>
  <si>
    <t>Benchamarking con otras universidades</t>
  </si>
  <si>
    <t>Elaboración de la Política de Desarrollo Docente</t>
  </si>
  <si>
    <t>Equipo Desarrollo Docente</t>
  </si>
  <si>
    <t>Equipo Desarrollo Docente y dependencias responsables de cada una de las dimensiones</t>
  </si>
  <si>
    <t>Formación continua y permanente</t>
  </si>
  <si>
    <t>Avance alcanzado/Meta proyectada</t>
  </si>
  <si>
    <t>Oferta de cursos de formación continua y permanente</t>
  </si>
  <si>
    <t>Presupuesto asignado
Normalidad académica</t>
  </si>
  <si>
    <t>Contratación de profesional para la administración del desarrollo docente</t>
  </si>
  <si>
    <t>Contratación de centros de extensión de la UTP o externos para el desarrollo de las propuestas de formación docente</t>
  </si>
  <si>
    <t>Estudiante para labores administrativas en la ejecución de la formación docente</t>
  </si>
  <si>
    <t>Diplomado en Docencia Universitaria UTP</t>
  </si>
  <si>
    <t>Curso para Directivos Académicos</t>
  </si>
  <si>
    <t>Licencias o software especializados para la docencia</t>
  </si>
  <si>
    <t>Implementación Inducción Docente virtual</t>
  </si>
  <si>
    <t>Elaboración y procesamiento de información diagnóstico docente</t>
  </si>
  <si>
    <t>Apoyos económicos para pagos de matrículas de posgrado</t>
  </si>
  <si>
    <t>Mejoramiento de las condiciones de vida de los docentes, al brindar oportunidades para su formación continua, avanzada y permanente.</t>
  </si>
  <si>
    <t>Incremento de la producción académica de los docentes.
Posibilidad de gestionar recursos de la nación, por las condiciones de calidad académica.
Participación de los docentes en convocatorias para becas de formación, estancias doctorales y posdoctorales.</t>
  </si>
  <si>
    <t>Apoyo económico para matrículas de posgrados</t>
  </si>
  <si>
    <t>Elaborar un plan de desarrollo docente centrado en la formación integral, que tenga en cuenta los resultados del diagnóstico y que contemple: Los distintos niveles de la formación docente: continua, avanzada y permanente.</t>
  </si>
  <si>
    <t>"Elaborar un diagnóstico diferencial que reconozca las necesidades e intereses de formación docente en los programas y las facultades, respetando la relación intrínseca entre educación, disciplinas/ interdisciplinas, pedagogía y didácticas en cada una de ellas" (Proyecto Educativo Institucional, 2018, p 46).</t>
  </si>
  <si>
    <t>"Consolidar un proceso sistemático de aprendizaje y producción científica de los profesores a través de especializaciones médicas, maestrías y doctorados, que les proporcione herramientas para avanzar en investigación, formación de estudiantes, innovación y proyección social" (Proyecto Educativo Institucional, 2018, p 45).</t>
  </si>
  <si>
    <t>Presupuesto ejecutado/Presupuesto asignado</t>
  </si>
  <si>
    <t>Porcentaje de ejecución de las formaciones desarrolladas</t>
  </si>
  <si>
    <t>Porcentaje de ejecución del presupuesto para la formación de docentes en maestría y doctorado</t>
  </si>
  <si>
    <t>Formación en maestría y doctorado</t>
  </si>
  <si>
    <t>Contribuir a la mejora del desempeño profesional docente a través de la formación integral para que involucre las diferentes dimensiones del desarrollo humano, social y cultural.</t>
  </si>
  <si>
    <t>Docentes en formación continua</t>
  </si>
  <si>
    <t>Docentes con nivel B1 o más en segunda lengua</t>
  </si>
  <si>
    <t>Docentes con doctorado</t>
  </si>
  <si>
    <t>Docentes de planta y transitorios que han alcanzado nivel B1 o más en segunda lengua</t>
  </si>
  <si>
    <t>Normalidad Académica
Asignación presupuestal suficiente para cubrir las necesidades de formación</t>
  </si>
  <si>
    <t>Listado máximo nivel de formación de docentes de planta y transitorios</t>
  </si>
  <si>
    <t>Programas de formación
Listado de inscritos
Listados de asistencia
Certificaciones</t>
  </si>
  <si>
    <t>Gestión curricular</t>
  </si>
  <si>
    <t xml:space="preserve">Programas  acreditados </t>
  </si>
  <si>
    <t>NA</t>
  </si>
  <si>
    <t>%</t>
  </si>
  <si>
    <t>Resoluciones de acreditación</t>
  </si>
  <si>
    <t xml:space="preserve">Normalidad Académica
Asignación presupuestal suficiente </t>
  </si>
  <si>
    <t>Estadísticas institucionales</t>
  </si>
  <si>
    <t>1.1. Poco presupuesto para generar propuestas de formación docente.</t>
  </si>
  <si>
    <t>2.1. Ausencia de un diagnóstico de necesidades docentes.
2.2. Poca sensibilización del docente frente a la importancia de la formación continua y permanente.</t>
  </si>
  <si>
    <t>3.1. Poco presupuesto para apoyo económico de matrículas de posgrado.</t>
  </si>
  <si>
    <t>1.1. Dificultad en el proceso de ascenso en el escalafón docente.</t>
  </si>
  <si>
    <t>3.1. Estudiante que pierden asignaturas.
3.2. Aumento de la deserción.</t>
  </si>
  <si>
    <t>"En la Universidad Tecnológica de Pereira el desarrollo docente tiene en cuenta los componentes que se explican a continuación:
• La formación integral del docente como persona y miembro del colectivo social
• Los distintos niveles de la formación integral docente: continua, avanzada y permanente.
La formación integral reconoce las diferentes dimensiones del desarrollo humano, social y cultural de los profesores universitarios. Además, valora su pensamiento crítico, científico, artístico, ético y social, que los vincula en un proceso abierto, reflexivo y contextual con el carácter teórico práctico de la educación.
La formación del profesorado como ciudadanos y profesionales integrales, facilita la búsqueda de modos de proceder guiados por intereses emancipatorios, porque los acerca al trabajo académico reflexivo sobre lo que hacen, a aprender de la propia experiencia y a producir saber pedagógico como “prácticos reflexivos” (Schön, 1992), que hacen del conocimiento en la acción y sobre la acción, una opción para la transformación de las prácticas educativas universitarias.
La importancia de la formación integral de los profesores lleva a la Universidad Tecnológica de Pereira a comprometerse con la formulación y puesta en acción de una propuesta de desarrollo docente, que cubra la formación continua, avanzada y permanente.
• La formación continua, para la actualización disciplinar, pedagógica y didáctica en función del perfeccionamiento del desempeño profesional, que ayuda a cualificar la profesión docente y el mejoramiento continuo en las unidades académicas y en la universidad como institución formadora. Esta puede darse mediante seminarios, diplomados, cursos de corta duración, pasantías, estancias posdoctorales, entre otras. Aunque estas actividades no otorguen titulación, deben responder a necesidades priorizadas e identificadas en cada programa o facultad y a nivel institucional.
• La formación avanzada, orientada a consolidar un proceso sistemático de aprendizaje y producción científica de los profesores a través de especializaciones médicas, maestrías y doctorados, que les proporcione herramientas para avanzar en investigación, formación de estudiantes, innovación y proyección social. Estos procesos deben enriquecer y transformar la gestión educativa institucional para el cumplimiento de los propósitos misionales.
• La formación permanente está encaminada a la revisión y actualización de conocimientos, habilidades, aptitudes y actitudes del profesorado, para promover la capacidad crítica, creativa, ética, estética, lúdica y expresiva en su desarrollo integral, que les permita enfrentar los retos de la educación superior actual y del futuro. Cubre una amplia gama de procesos y acciones (Pinya, 2008), como asesoramiento en problemas docentes específicos, en procesos de investigación educativa o en el mejoramiento de experiencias y prácticas educativas concretas; apoyos para la difusión y producción de materiales educativos o experiencias innovadoras; apoyos para la conformación de grupos, redes, comunidades de aprendizaje o de práctica, para la reflexión y debate de asuntos propios de las disciplinas o de los procesos pedagógicos, entre otros" (Proyecto Educativo Institucional, 2018, p 43-45).</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</si>
  <si>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</si>
  <si>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</si>
  <si>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</si>
  <si>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</si>
  <si>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</si>
  <si>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 xml:space="preserve">Excelencia Académica para la Formación Integral </t>
  </si>
  <si>
    <t>Bienestar Institucional, calidad de vida e inclusión en contextos universitarios</t>
  </si>
  <si>
    <t>Gestión del Contexto y visibilidad nacional e internacional</t>
  </si>
  <si>
    <t>Gestión de egresados</t>
  </si>
  <si>
    <t>Consolidación de la educación virtual</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</si>
  <si>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</si>
  <si>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</si>
  <si>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</si>
  <si>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Universidad para la ciudadanía, la convivencia, la democracia y la paz</t>
  </si>
  <si>
    <t>Procesos asociados al desarrollo sostenible, la competitividad y la movilización social</t>
  </si>
  <si>
    <t>Internacionalización integral de la Universidad</t>
  </si>
  <si>
    <t xml:space="preserve">Gestión de infraestructura tecnológica </t>
  </si>
  <si>
    <t>Gestión del Desarrollo Humano y organizacional</t>
  </si>
  <si>
    <t>Bienestar institucional, calidad de vida e inclusión en contextos universitarios</t>
  </si>
  <si>
    <t>Formación Vivencial</t>
  </si>
  <si>
    <t>Excelencia Académica para la Formación Integral</t>
  </si>
  <si>
    <t>Débil desempeño profesional docente con el fin de enfrentar los nuevos desafíos que presenta la educación del siglo XXl</t>
  </si>
  <si>
    <t>Formación avanzada, continua y permanente (PDI2028 – CEA - 05)</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</si>
  <si>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</si>
  <si>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Porcentaje de programas acreditados de los programas acreditables</t>
  </si>
  <si>
    <t xml:space="preserve">Número de programas acreditados de pregrado y posgrado + número de programas de pregrado y posgrado con informe de visita de pares enviado a la institución por parte del CNA con concepto positivo /Número de programas acreditables de pregrado y posgrado </t>
  </si>
  <si>
    <t xml:space="preserve">Estudiantes de pregrado  que terminan su plan de estudios  en el tiempo máximo  del 40% adicional a su plan de estudios - Porcentaje ponderado </t>
  </si>
  <si>
    <t>Cálculo relativo al número de estudiantes que cumplen esta condición:                                                                                      
(0.027)* %graduados en programas técnicos + 
(0.27)* %graduados programas tecnológicos + (0.703)* %graduados en programas profesionales</t>
  </si>
  <si>
    <t xml:space="preserve">Vicerrectoría Académica </t>
  </si>
  <si>
    <t>Docentes de planta, transitorios y catedráticos que han recibido formación pedagógica, didáctica, disciplinar e interdisciplinar</t>
  </si>
  <si>
    <t>Docentes con formación continua / total de docentes</t>
  </si>
  <si>
    <t xml:space="preserve"> Docentes de planta y transitorios formados/ Total de docentes de planta y transitorios</t>
  </si>
  <si>
    <t>Docentes de planta y transitorios que han obtenido el título de doctorado</t>
  </si>
  <si>
    <t>Docentes transitorios y de planta con  título de Doctor / Total docentes transitorios y de planta</t>
  </si>
  <si>
    <t>Programas de formación
Listado de inscritos
Resultado de la prueba OOPT</t>
  </si>
  <si>
    <t xml:space="preserve">Normalidad académica - asignación presupuestal suficiente </t>
  </si>
  <si>
    <t>Programa del pilar al cual aporta directamente el proyecto</t>
  </si>
  <si>
    <t>En este nivel se identifican los planes operativos a desarrollar necesarios para lograr los resultados del proyecto</t>
  </si>
  <si>
    <t>Benchmarking con otras universidades</t>
  </si>
  <si>
    <t xml:space="preserve">Programas con currículos renovados </t>
  </si>
  <si>
    <t>Estudiantes que se gradúan en el tiempo máximo establecido</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</si>
  <si>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</si>
  <si>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</si>
  <si>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</si>
  <si>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</si>
  <si>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</si>
  <si>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</si>
  <si>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</si>
  <si>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</si>
  <si>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</si>
  <si>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</si>
  <si>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</si>
  <si>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</si>
  <si>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</si>
  <si>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</si>
  <si>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Actividades 2020</t>
  </si>
  <si>
    <t>En este nivel encuentran las actividades que se desarrollarán en el plan operativo 2021</t>
  </si>
  <si>
    <t>Fecha de inicio 2021</t>
  </si>
  <si>
    <t>Fecha fin 2021</t>
  </si>
  <si>
    <t>Actividades 2021</t>
  </si>
  <si>
    <t>Planificación de necesidades de formación docente</t>
  </si>
  <si>
    <t>Recepción y evaluación de propuestas de formación en las diferentes líneas (TIC, pedagogía, didáctica, evaluación, segunda lengua, administración educativa y formación permanente)</t>
  </si>
  <si>
    <t>Evaluación y ajustes al Diplomado en Docencia UTP</t>
  </si>
  <si>
    <t>Consolidación de la Identidad Institucional del docente UTP</t>
  </si>
  <si>
    <t>Planeación del Diplomado de Renovación Curricular</t>
  </si>
  <si>
    <t>Ejecución de propuestas de formación continua y permanente</t>
  </si>
  <si>
    <t>Benchmarking del desarrollo docente universitario en el mundo</t>
  </si>
  <si>
    <t>Creación de la página web del Centro de Desarrollo Docente Integral UTP</t>
  </si>
  <si>
    <t>Planeación de la Política de Desarrollo Docente Integral UTP</t>
  </si>
  <si>
    <t>Participación de la comunidad universitaria en el diseño de la Política de Desarrollo Docente Integral UTP</t>
  </si>
  <si>
    <t>Iniciación de la institucionalización de la Política de Desarrollo Docente Integral</t>
  </si>
  <si>
    <t>Seguimiento y control a los docentes con apoyos económicos</t>
  </si>
  <si>
    <t>Meta 2023</t>
  </si>
  <si>
    <t>Ejecución de la evaluación docente integral (consolidación de resultados de la evaluación año 2020, heteroevaluación primer y segundo semestre, autoevaluación y coevaluación de 2021)</t>
  </si>
  <si>
    <t>Atendiendo la sugerencia, se ajusta el nombre del programa, pasa de Desarrollo Docente a Desarrollo Docente integral.</t>
  </si>
  <si>
    <t xml:space="preserve">Se adiciona la palabra integral al nombre del programa, con el fin de alinear la apuesta con uno de los retos del Señor Rector periodo 2021. </t>
  </si>
  <si>
    <t xml:space="preserve">Se realiza el ajuste e inclusión de la actividad "Evaluación docente integral con el fin de alinear el reto 03 del programa de gobierno del Señor Rector. 
</t>
  </si>
  <si>
    <t xml:space="preserve">Se incluye la actividad relacionada con la evaluación docente integral </t>
  </si>
  <si>
    <t>Desarrollo Docente Integral</t>
  </si>
  <si>
    <t>Acuerdo del Consejo Superior Universitario N°16 del 05 de mayo de 2021</t>
  </si>
  <si>
    <t>Meta 2022</t>
  </si>
  <si>
    <t>Fecha de inicio 2022</t>
  </si>
  <si>
    <t>Fecha fin 2022</t>
  </si>
  <si>
    <t>En este nivel encuentran las actividades que se desarrollarán en el plan operativo 2022</t>
  </si>
  <si>
    <t>Ejecución de la evaluación docente integral (consolidación de resultados de la evaluación año 2021, heteroevaluación primer y segundo semestre, autoevaluación y coevaluación de 2022).</t>
  </si>
  <si>
    <t>Consolidación de la oferta de desarrollo docente</t>
  </si>
  <si>
    <t>Publicación en medio digital de la oferta de desarrollo docente</t>
  </si>
  <si>
    <t>Construcción participativa de la Política Desarrollo Docente</t>
  </si>
  <si>
    <t xml:space="preserve">Seguimiento y controal a los docentes con apoyos económicos  </t>
  </si>
  <si>
    <t>Actividades 2022</t>
  </si>
  <si>
    <t xml:space="preserve">Seguimiento y control a los docentes con apoyos económicos  </t>
  </si>
  <si>
    <t>En este nivel encuentran las actividades que se desarrollarán en el plan operativo 2023</t>
  </si>
  <si>
    <t>Fecha de inicio 2023</t>
  </si>
  <si>
    <t>Fecha fin 2023</t>
  </si>
  <si>
    <t>Actividades 2023</t>
  </si>
  <si>
    <t>Revisión continua de las necesidades de desarrollo docente</t>
  </si>
  <si>
    <t>Búsqueda de mecanismos de difusión cosntantes de la oferta de desarrollo docente</t>
  </si>
  <si>
    <t>Meta 2024</t>
  </si>
  <si>
    <t>En este nivel encuentran las actividades que se desarrollarán en el plan operativo 2024</t>
  </si>
  <si>
    <t>Fecha de inicio 2024</t>
  </si>
  <si>
    <t>Fecha fin 2024</t>
  </si>
  <si>
    <t>Actividades 2024</t>
  </si>
  <si>
    <t>Planificación, recepción y ejecución de la formación continua y permanente de los docentes</t>
  </si>
  <si>
    <t>Ejecución de la evaluación docente integral (consolidación de resultados de la evaluación año 2023, heteroevaluación primer y segundo semestre, autoevaluación y coevaluación de 2024).</t>
  </si>
  <si>
    <t>Revisión continua de las necesidades de desarrollo docente y búsqueda de mecanismos de difusión de la oferta</t>
  </si>
  <si>
    <t>Política Desarrollo Docente</t>
  </si>
  <si>
    <t>Carolina Aguirre Árias - Vicerrectoría Académica</t>
  </si>
  <si>
    <t>Beatriz Adriana Tangarife - Vicerrectoría Académica</t>
  </si>
  <si>
    <t xml:space="preserve"> </t>
  </si>
  <si>
    <t>Porcentaje de programas académicos con curriculos renovados, entendido como renovado el que cuenta con su informe avalado por Consejo de Facultad y aprobado por el Comité Central de Currículo y Evaluación o Comité Central de Posgrados según corresponda.</t>
  </si>
  <si>
    <t xml:space="preserve">Número de currículos renovados / número total de programas </t>
  </si>
  <si>
    <t>El acta del Comité Central de Posgrados o Comité Central de Currículo y Evaluación donde se aprueba la renovación curricular.</t>
  </si>
  <si>
    <t>Plan operativo 2. Formación avanzada</t>
  </si>
  <si>
    <t>Elaborar un plan de desarrollo docente centrado en la formación integral, que tenga en cuenta los resultados del diagnóstico y que contemple: Los distintos niveles de la formación docente: continua, avanzada y permanente.
"Elaborar un diagnóstico diferencial que reconozca las necesidades e intereses de formación docente en los programas y las facultades, respetando la relación intrínseca entre educación, disciplinas/ interdisciplinas, pedagogía y didácticas en cada una de ellas" (Proyecto Educativo Institucional, 2018, p 46).</t>
  </si>
  <si>
    <t>Actividades Plan Operativo 2. Centro de Desarrollo Docente</t>
  </si>
  <si>
    <t>En este nivel encuentran las actividades que se desarrollarán en el plan operativo 2025</t>
  </si>
  <si>
    <t>Actividades 2025</t>
  </si>
  <si>
    <t>Fecha de inicio 2025</t>
  </si>
  <si>
    <t>Fecha fin 2025</t>
  </si>
  <si>
    <t>1.2</t>
  </si>
  <si>
    <t>1.3</t>
  </si>
  <si>
    <t>Acta N° 8 de Comité de Gerencia del PDI</t>
  </si>
  <si>
    <t>Se ajusta el indicador Programas con currículos renovados , la fórmula, los medios de verificación y la meta para el 2025.</t>
  </si>
  <si>
    <t>El ajuste en el indicador obedece al comportamiento y evolución del mismo durante el periodo 2020-2024. El propósito es dar precisión del proceso de formalización de la renovación curricular, que evidencia su finalización con la aprovación del Comité Central de Currículo y Evaluación o el Comité Central de Posgrados según corresponda. Ademá, este cambio permite visibiliza la cadena de valor de la apuesta institucional.</t>
  </si>
  <si>
    <t>No es necesario contar con este plan operativo, debido a que las actividades de este plan se encuentran incluidas en el plan operativo de Formación Continua y Permanente.</t>
  </si>
  <si>
    <t>Se elimina el plan operativo "Centro de Desarrollo Docente": Se ha venido analizano el comportamiento en el desarrollo de las actividades del plan operativo, evidenciando que estas se encuentran permeadas en el plan operativo Formación Continua y Permanente.</t>
  </si>
  <si>
    <t xml:space="preserve">Planificación, recepción y evaluación de propuestas de formación continua y permanente. </t>
  </si>
  <si>
    <t xml:space="preserve">Ejecución de propuestas de formación continua y permantente. </t>
  </si>
  <si>
    <t xml:space="preserve">Gestión para la certificación de los cursos. </t>
  </si>
  <si>
    <t xml:space="preserve">Proyección de cupos de acuerdo a disponibilidad presupuestal de la vigencia </t>
  </si>
  <si>
    <t>Verificación de requisitos para acceso para apoyo a formación avanzada</t>
  </si>
  <si>
    <t>Proyección de resoluciones, actas y pagares para el apoyo económico para matrículas de posgrados</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</si>
  <si>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</si>
  <si>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</si>
  <si>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</si>
  <si>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</si>
  <si>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</si>
  <si>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</si>
  <si>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</si>
  <si>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</si>
  <si>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</si>
  <si>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</si>
  <si>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</si>
  <si>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</si>
  <si>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</si>
  <si>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</si>
  <si>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</si>
  <si>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</si>
  <si>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</si>
  <si>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</si>
  <si>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</si>
  <si>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</si>
  <si>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</si>
  <si>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</si>
  <si>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</si>
  <si>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</si>
  <si>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</si>
  <si>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</si>
  <si>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</si>
  <si>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</si>
  <si>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</si>
  <si>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</si>
  <si>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</si>
  <si>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</si>
  <si>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</si>
  <si>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</si>
  <si>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</si>
  <si>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</si>
  <si>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</si>
  <si>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</si>
  <si>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</si>
  <si>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</si>
  <si>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</si>
  <si>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</si>
  <si>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</si>
  <si>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</si>
  <si>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</si>
  <si>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</si>
  <si>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</si>
  <si>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</si>
  <si>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t>Plan operativo 3. Formación avanzada</t>
  </si>
  <si>
    <t>Plan operativo 2. Centro de Desarrollo Docente</t>
  </si>
  <si>
    <r>
      <rPr>
        <b/>
        <u/>
        <sz val="11"/>
        <color theme="1"/>
        <rFont val="Arial Narrow"/>
        <family val="2"/>
      </rPr>
      <t>Nota:</t>
    </r>
    <r>
      <rPr>
        <sz val="11"/>
        <color theme="1"/>
        <rFont val="Arial Narrow"/>
        <family val="2"/>
      </rPr>
      <t xml:space="preserve">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</si>
</sst>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s>
  <fonts count="62"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b/>
      <sz val="9"/>
      <name val="Calibri"/>
      <family val="2"/>
      <scheme val="minor"/>
    </font>
    <font>
      <b/>
      <sz val="9"/>
      <color theme="1"/>
      <name val="Calibri"/>
      <family val="2"/>
      <scheme val="minor"/>
    </font>
    <font>
      <sz val="9"/>
      <color rgb="FFFF0000"/>
      <name val="Calibri"/>
      <family val="2"/>
      <scheme val="minor"/>
    </font>
    <font>
      <sz val="9"/>
      <color theme="0"/>
      <name val="Calibri"/>
      <family val="2"/>
      <scheme val="minor"/>
    </font>
    <font>
      <b/>
      <sz val="9"/>
      <color rgb="FFFF0000"/>
      <name val="Calibri"/>
      <family val="2"/>
      <scheme val="minor"/>
    </font>
    <font>
      <sz val="11"/>
      <color theme="1"/>
      <name val="Arial"/>
      <family val="2"/>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
      <b/>
      <u/>
      <sz val="11"/>
      <color theme="1"/>
      <name val="Arial Narrow"/>
      <family val="2"/>
    </font>
  </fonts>
  <fills count="3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indexed="65"/>
        <bgColor indexed="64"/>
      </patternFill>
    </fill>
    <fill>
      <patternFill patternType="solid">
        <fgColor rgb="FFFFFFFF"/>
        <bgColor rgb="FFFFFFFF"/>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2">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cellStyleXfs>
  <cellXfs count="907">
    <xf numFmtId="0" fontId="0" fillId="0" borderId="0" xfId="0"/>
    <xf numFmtId="0" fontId="1" fillId="0" borderId="0" xfId="0" applyFont="1" applyAlignment="1">
      <alignment horizontal="center"/>
    </xf>
    <xf numFmtId="0" fontId="2" fillId="0" borderId="0" xfId="0" applyFont="1"/>
    <xf numFmtId="0" fontId="0" fillId="4" borderId="0" xfId="0" applyFill="1"/>
    <xf numFmtId="0" fontId="10" fillId="4" borderId="0" xfId="0" applyFont="1" applyFill="1" applyAlignment="1">
      <alignment vertical="center" wrapText="1"/>
    </xf>
    <xf numFmtId="0" fontId="9" fillId="0" borderId="0" xfId="0" applyFont="1" applyAlignment="1">
      <alignment wrapText="1"/>
    </xf>
    <xf numFmtId="0" fontId="9" fillId="0" borderId="0" xfId="0" applyFont="1"/>
    <xf numFmtId="0" fontId="9" fillId="2" borderId="0" xfId="0" applyFont="1" applyFill="1"/>
    <xf numFmtId="166" fontId="9" fillId="0" borderId="0" xfId="0" applyNumberFormat="1" applyFont="1"/>
    <xf numFmtId="0" fontId="9" fillId="2" borderId="0" xfId="0" applyFont="1" applyFill="1" applyAlignment="1">
      <alignment wrapText="1"/>
    </xf>
    <xf numFmtId="0" fontId="0" fillId="2" borderId="0" xfId="0" applyFill="1"/>
    <xf numFmtId="0" fontId="7" fillId="0" borderId="0" xfId="0" applyFont="1" applyAlignment="1">
      <alignment horizontal="center" vertical="center"/>
    </xf>
    <xf numFmtId="0" fontId="0" fillId="3" borderId="0" xfId="0" applyFill="1"/>
    <xf numFmtId="0" fontId="7" fillId="0" borderId="0" xfId="0" applyFont="1" applyAlignment="1">
      <alignment horizontal="center" vertical="center" wrapText="1"/>
    </xf>
    <xf numFmtId="0" fontId="17" fillId="0" borderId="0" xfId="0" applyFont="1"/>
    <xf numFmtId="0" fontId="17"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wrapText="1"/>
    </xf>
    <xf numFmtId="0" fontId="1" fillId="2" borderId="0" xfId="0" applyFont="1" applyFill="1" applyAlignment="1">
      <alignment horizontal="center" vertical="center" wrapText="1"/>
    </xf>
    <xf numFmtId="0" fontId="2" fillId="2" borderId="0" xfId="0" applyFont="1" applyFill="1"/>
    <xf numFmtId="0" fontId="1" fillId="2" borderId="0" xfId="0" applyFont="1" applyFill="1" applyAlignment="1">
      <alignment wrapText="1"/>
    </xf>
    <xf numFmtId="0" fontId="2" fillId="0" borderId="0" xfId="0" applyFont="1" applyAlignment="1">
      <alignment horizontal="left"/>
    </xf>
    <xf numFmtId="0" fontId="1" fillId="2" borderId="0" xfId="0" applyFont="1" applyFill="1" applyAlignment="1">
      <alignment horizontal="center" vertical="center" textRotation="90" wrapText="1"/>
    </xf>
    <xf numFmtId="0" fontId="1" fillId="2" borderId="0" xfId="0" applyFont="1" applyFill="1" applyAlignment="1">
      <alignment horizontal="center" wrapText="1"/>
    </xf>
    <xf numFmtId="0" fontId="2" fillId="0" borderId="0" xfId="0" applyFont="1" applyAlignment="1">
      <alignment horizontal="center"/>
    </xf>
    <xf numFmtId="0" fontId="1" fillId="0" borderId="0" xfId="0" applyFont="1" applyAlignment="1">
      <alignment horizontal="center" vertical="center" textRotation="90" wrapText="1"/>
    </xf>
    <xf numFmtId="0" fontId="2" fillId="2" borderId="0" xfId="0" applyFont="1" applyFill="1" applyAlignment="1">
      <alignment wrapText="1"/>
    </xf>
    <xf numFmtId="0" fontId="18" fillId="0" borderId="1" xfId="0" applyFont="1" applyBorder="1" applyAlignment="1" applyProtection="1">
      <alignment horizontal="center" vertical="center" wrapText="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7" fillId="2" borderId="0" xfId="0" applyFont="1" applyFill="1"/>
    <xf numFmtId="0" fontId="2" fillId="2" borderId="0" xfId="0" applyFont="1" applyFill="1" applyAlignment="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Alignment="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lignment horizontal="center" vertical="center"/>
    </xf>
    <xf numFmtId="0" fontId="17" fillId="3" borderId="0" xfId="0" applyFont="1" applyFill="1"/>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0" fontId="0" fillId="3" borderId="1" xfId="0" applyFill="1" applyBorder="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1" fillId="7" borderId="4" xfId="0" applyFont="1" applyFill="1" applyBorder="1" applyAlignment="1">
      <alignment horizontal="center" vertical="center"/>
    </xf>
    <xf numFmtId="0" fontId="10" fillId="9" borderId="10" xfId="0" applyFont="1" applyFill="1" applyBorder="1" applyAlignment="1">
      <alignment vertical="center"/>
    </xf>
    <xf numFmtId="0" fontId="1" fillId="0" borderId="9" xfId="0" applyFont="1" applyBorder="1" applyAlignment="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Alignment="1">
      <alignment vertical="center"/>
    </xf>
    <xf numFmtId="0" fontId="21" fillId="0" borderId="0" xfId="0" applyFont="1"/>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21" fillId="0" borderId="0" xfId="0" applyFont="1" applyAlignment="1">
      <alignment vertical="center"/>
    </xf>
    <xf numFmtId="0" fontId="22" fillId="3" borderId="2" xfId="0" applyFont="1" applyFill="1" applyBorder="1" applyAlignment="1">
      <alignment vertical="center" wrapText="1"/>
    </xf>
    <xf numFmtId="0" fontId="22" fillId="3" borderId="4" xfId="0" applyFont="1" applyFill="1" applyBorder="1" applyAlignment="1">
      <alignment horizontal="left" vertical="center" wrapText="1" inden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10" fontId="21"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8"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lignment horizontal="center" vertical="center" wrapText="1"/>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Alignment="1">
      <alignment horizontal="left" vertical="center"/>
    </xf>
    <xf numFmtId="0" fontId="0" fillId="16" borderId="0" xfId="0" applyFill="1"/>
    <xf numFmtId="10" fontId="28" fillId="0" borderId="23" xfId="4" applyNumberFormat="1" applyFont="1" applyBorder="1" applyAlignment="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lignment horizontal="center" vertical="center"/>
    </xf>
    <xf numFmtId="0" fontId="0" fillId="2" borderId="0" xfId="0" applyFill="1" applyAlignment="1">
      <alignment vertical="center"/>
    </xf>
    <xf numFmtId="0" fontId="0" fillId="3" borderId="0" xfId="0" applyFill="1" applyAlignment="1">
      <alignment vertical="center"/>
    </xf>
    <xf numFmtId="9" fontId="2" fillId="0" borderId="1" xfId="4" applyFont="1" applyFill="1" applyBorder="1" applyAlignment="1" applyProtection="1">
      <alignment horizontal="center" vertical="center" wrapText="1"/>
      <protection locked="0"/>
    </xf>
    <xf numFmtId="0" fontId="0" fillId="17" borderId="0" xfId="0" applyFill="1"/>
    <xf numFmtId="0" fontId="4" fillId="17" borderId="0" xfId="0" applyFont="1" applyFill="1" applyAlignment="1">
      <alignment vertical="center"/>
    </xf>
    <xf numFmtId="0" fontId="4" fillId="17" borderId="13" xfId="0" applyFont="1" applyFill="1" applyBorder="1" applyAlignment="1">
      <alignment vertical="center"/>
    </xf>
    <xf numFmtId="0" fontId="8" fillId="17" borderId="0" xfId="0" applyFont="1" applyFill="1" applyAlignment="1">
      <alignment vertical="center" wrapText="1"/>
    </xf>
    <xf numFmtId="0" fontId="8" fillId="17" borderId="0" xfId="0" applyFont="1" applyFill="1" applyAlignment="1">
      <alignment vertical="center"/>
    </xf>
    <xf numFmtId="0" fontId="0" fillId="18" borderId="0" xfId="0" applyFill="1"/>
    <xf numFmtId="0" fontId="4" fillId="18" borderId="0" xfId="0" applyFont="1" applyFill="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14" fillId="18" borderId="0" xfId="0" applyFont="1" applyFill="1"/>
    <xf numFmtId="0" fontId="11" fillId="17" borderId="0" xfId="0" applyFont="1" applyFill="1" applyAlignment="1">
      <alignment vertical="center"/>
    </xf>
    <xf numFmtId="0" fontId="10" fillId="17" borderId="0" xfId="0" applyFont="1" applyFill="1" applyAlignment="1">
      <alignment vertical="center" wrapText="1"/>
    </xf>
    <xf numFmtId="0" fontId="10" fillId="17" borderId="0" xfId="0" applyFont="1" applyFill="1" applyAlignment="1">
      <alignment vertical="center"/>
    </xf>
    <xf numFmtId="0" fontId="0" fillId="17" borderId="0" xfId="0" applyFill="1" applyAlignment="1">
      <alignment horizontal="center" vertical="center" wrapText="1"/>
    </xf>
    <xf numFmtId="0" fontId="0" fillId="17" borderId="0" xfId="0" applyFill="1" applyAlignment="1">
      <alignment vertical="center"/>
    </xf>
    <xf numFmtId="0" fontId="1" fillId="20" borderId="1" xfId="0" applyFont="1" applyFill="1" applyBorder="1" applyAlignment="1">
      <alignment horizontal="center" vertical="center"/>
    </xf>
    <xf numFmtId="0" fontId="38" fillId="0" borderId="0" xfId="0" applyFont="1" applyAlignment="1">
      <alignment vertical="center" wrapText="1"/>
    </xf>
    <xf numFmtId="0" fontId="38" fillId="0" borderId="0" xfId="0" applyFont="1" applyAlignment="1">
      <alignment vertical="top" wrapText="1"/>
    </xf>
    <xf numFmtId="0" fontId="2" fillId="19" borderId="1" xfId="0" applyFont="1" applyFill="1" applyBorder="1" applyAlignment="1">
      <alignment horizontal="center" vertical="center" wrapText="1"/>
    </xf>
    <xf numFmtId="166" fontId="2" fillId="19" borderId="1" xfId="0" applyNumberFormat="1" applyFont="1" applyFill="1" applyBorder="1" applyAlignment="1">
      <alignment horizontal="center" vertical="center" wrapText="1"/>
    </xf>
    <xf numFmtId="0" fontId="17" fillId="19" borderId="1" xfId="0" applyFont="1" applyFill="1" applyBorder="1" applyAlignment="1">
      <alignment horizontal="center" vertical="center" wrapText="1"/>
    </xf>
    <xf numFmtId="42" fontId="0" fillId="20" borderId="33" xfId="11" applyFont="1" applyFill="1" applyBorder="1" applyProtection="1"/>
    <xf numFmtId="0" fontId="39" fillId="0" borderId="39" xfId="0" applyFont="1" applyBorder="1" applyAlignment="1">
      <alignment horizontal="center" textRotation="90" wrapText="1"/>
    </xf>
    <xf numFmtId="0" fontId="24" fillId="19" borderId="36" xfId="0" applyFont="1" applyFill="1" applyBorder="1" applyAlignment="1">
      <alignment horizontal="center" vertical="center" wrapText="1"/>
    </xf>
    <xf numFmtId="0" fontId="24" fillId="19" borderId="37" xfId="0" applyFont="1" applyFill="1" applyBorder="1" applyAlignment="1">
      <alignment horizontal="center" vertical="center" wrapText="1"/>
    </xf>
    <xf numFmtId="0" fontId="24" fillId="19" borderId="41" xfId="0" applyFont="1" applyFill="1" applyBorder="1" applyAlignment="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173" fontId="9" fillId="22" borderId="3" xfId="0" applyNumberFormat="1" applyFont="1" applyFill="1" applyBorder="1" applyAlignment="1">
      <alignment horizontal="center" vertical="center" wrapText="1"/>
    </xf>
    <xf numFmtId="166" fontId="9" fillId="22" borderId="1" xfId="0" applyNumberFormat="1" applyFont="1" applyFill="1" applyBorder="1" applyAlignment="1">
      <alignment horizontal="center" vertical="center"/>
    </xf>
    <xf numFmtId="166" fontId="9" fillId="20" borderId="1" xfId="0" applyNumberFormat="1" applyFont="1" applyFill="1" applyBorder="1" applyAlignment="1">
      <alignment horizontal="center" vertical="center"/>
    </xf>
    <xf numFmtId="166" fontId="9" fillId="0" borderId="1" xfId="0" applyNumberFormat="1" applyFont="1" applyBorder="1" applyAlignment="1">
      <alignment horizontal="center" vertical="center"/>
    </xf>
    <xf numFmtId="166" fontId="9" fillId="14" borderId="1" xfId="0" applyNumberFormat="1" applyFont="1" applyFill="1" applyBorder="1" applyAlignment="1">
      <alignment horizontal="center" vertical="center"/>
    </xf>
    <xf numFmtId="0" fontId="20" fillId="0" borderId="0" xfId="0" applyFont="1"/>
    <xf numFmtId="0" fontId="40" fillId="21" borderId="33" xfId="0" applyFont="1" applyFill="1" applyBorder="1" applyAlignment="1">
      <alignment horizontal="right" vertical="center"/>
    </xf>
    <xf numFmtId="0" fontId="0" fillId="19" borderId="33" xfId="0" applyFill="1" applyBorder="1" applyAlignment="1">
      <alignment vertical="center" wrapText="1"/>
    </xf>
    <xf numFmtId="0" fontId="0" fillId="0" borderId="0" xfId="0" applyAlignment="1">
      <alignment horizontal="right" vertical="center"/>
    </xf>
    <xf numFmtId="0" fontId="0" fillId="0" borderId="0" xfId="0" applyAlignment="1">
      <alignment vertical="center" wrapText="1"/>
    </xf>
    <xf numFmtId="49" fontId="0" fillId="20" borderId="33" xfId="0" applyNumberFormat="1" applyFill="1" applyBorder="1" applyAlignment="1">
      <alignment horizontal="center" vertical="center" wrapText="1"/>
    </xf>
    <xf numFmtId="0" fontId="20" fillId="17" borderId="36" xfId="0" applyFont="1" applyFill="1" applyBorder="1" applyAlignment="1">
      <alignment horizontal="right" vertical="center" wrapText="1"/>
    </xf>
    <xf numFmtId="0" fontId="20" fillId="17" borderId="37" xfId="0" applyFont="1" applyFill="1" applyBorder="1" applyAlignment="1">
      <alignment horizontal="right" vertical="center" wrapText="1"/>
    </xf>
    <xf numFmtId="0" fontId="20" fillId="17" borderId="33" xfId="0" applyFont="1" applyFill="1" applyBorder="1" applyAlignment="1">
      <alignment horizontal="right" vertical="center" wrapText="1"/>
    </xf>
    <xf numFmtId="0" fontId="9" fillId="0" borderId="1" xfId="0" applyFont="1" applyBorder="1" applyAlignment="1">
      <alignment horizontal="center" vertical="center" wrapText="1"/>
    </xf>
    <xf numFmtId="166" fontId="7" fillId="24" borderId="1" xfId="0" applyNumberFormat="1" applyFont="1" applyFill="1" applyBorder="1" applyAlignment="1">
      <alignment horizontal="center" vertical="center"/>
    </xf>
    <xf numFmtId="0" fontId="1" fillId="20" borderId="4" xfId="0" applyFont="1" applyFill="1" applyBorder="1" applyAlignment="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xf numFmtId="0" fontId="10" fillId="0" borderId="1"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xf>
    <xf numFmtId="0" fontId="1" fillId="19" borderId="1"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4"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0" borderId="0" xfId="0" applyFont="1" applyAlignment="1">
      <alignment horizontal="center" vertical="center"/>
    </xf>
    <xf numFmtId="0" fontId="1" fillId="19" borderId="3" xfId="0" applyFont="1" applyFill="1" applyBorder="1" applyAlignment="1">
      <alignment horizontal="center" vertical="center" wrapText="1"/>
    </xf>
    <xf numFmtId="0" fontId="1" fillId="0" borderId="0" xfId="0" applyFont="1" applyAlignment="1">
      <alignment horizontal="center" vertical="center" wrapText="1"/>
    </xf>
    <xf numFmtId="0" fontId="1" fillId="2" borderId="0" xfId="0" applyFont="1" applyFill="1" applyAlignment="1">
      <alignment horizontal="center" vertical="center"/>
    </xf>
    <xf numFmtId="0" fontId="1" fillId="3" borderId="0" xfId="0" applyFont="1" applyFill="1" applyAlignment="1">
      <alignment horizontal="center" vertical="center"/>
    </xf>
    <xf numFmtId="0" fontId="20" fillId="17" borderId="0" xfId="0" applyFont="1" applyFill="1"/>
    <xf numFmtId="0" fontId="45" fillId="17" borderId="0" xfId="0" applyFont="1" applyFill="1"/>
    <xf numFmtId="0" fontId="41" fillId="17" borderId="0" xfId="0" applyFont="1" applyFill="1"/>
    <xf numFmtId="0" fontId="20" fillId="0" borderId="0" xfId="0" applyFont="1" applyAlignment="1">
      <alignment horizontal="center" vertical="center"/>
    </xf>
    <xf numFmtId="0" fontId="9" fillId="0" borderId="0" xfId="0" applyFont="1" applyAlignment="1">
      <alignment horizontal="center" vertical="center"/>
    </xf>
    <xf numFmtId="166" fontId="0" fillId="0" borderId="0" xfId="0" applyNumberFormat="1" applyAlignment="1">
      <alignment horizontal="justify" vertical="center" wrapText="1"/>
    </xf>
    <xf numFmtId="166" fontId="9" fillId="0" borderId="0" xfId="0" applyNumberFormat="1" applyFont="1" applyAlignment="1">
      <alignment vertical="center" wrapText="1"/>
    </xf>
    <xf numFmtId="0" fontId="7" fillId="3" borderId="0" xfId="0" applyFont="1" applyFill="1" applyAlignment="1">
      <alignment horizontal="center" vertical="center" wrapText="1"/>
    </xf>
    <xf numFmtId="0" fontId="7" fillId="0" borderId="0" xfId="0" applyFont="1" applyAlignment="1">
      <alignment vertical="center" wrapText="1"/>
    </xf>
    <xf numFmtId="166" fontId="9" fillId="0" borderId="0" xfId="0" applyNumberFormat="1" applyFont="1" applyAlignment="1">
      <alignment wrapText="1"/>
    </xf>
    <xf numFmtId="0" fontId="0" fillId="0" borderId="0" xfId="0" applyAlignment="1">
      <alignment wrapText="1"/>
    </xf>
    <xf numFmtId="0" fontId="20" fillId="0" borderId="0" xfId="0" applyFont="1" applyAlignment="1">
      <alignment textRotation="90" wrapText="1"/>
    </xf>
    <xf numFmtId="0" fontId="39" fillId="0" borderId="0" xfId="0" applyFont="1" applyAlignment="1">
      <alignment horizontal="right" vertical="center" textRotation="90" wrapText="1"/>
    </xf>
    <xf numFmtId="0" fontId="39" fillId="0" borderId="0" xfId="0" applyFont="1" applyAlignment="1">
      <alignment textRotation="90" wrapText="1"/>
    </xf>
    <xf numFmtId="0" fontId="20" fillId="0" borderId="0" xfId="0" applyFont="1" applyAlignment="1">
      <alignment vertical="center"/>
    </xf>
    <xf numFmtId="0" fontId="20" fillId="0" borderId="0" xfId="0" applyFont="1" applyAlignment="1">
      <alignment vertical="center" wrapText="1"/>
    </xf>
    <xf numFmtId="0" fontId="0" fillId="20" borderId="33" xfId="0" applyFill="1" applyBorder="1" applyAlignment="1">
      <alignment vertical="center" wrapText="1"/>
    </xf>
    <xf numFmtId="0" fontId="0" fillId="20" borderId="0" xfId="0" applyFill="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xf numFmtId="0" fontId="20" fillId="18" borderId="38" xfId="0" applyFont="1" applyFill="1" applyBorder="1"/>
    <xf numFmtId="166" fontId="9" fillId="0" borderId="0" xfId="0" applyNumberFormat="1" applyFont="1" applyAlignment="1">
      <alignment horizontal="center" vertical="center" wrapText="1"/>
    </xf>
    <xf numFmtId="1" fontId="0" fillId="0" borderId="0" xfId="0" applyNumberFormat="1" applyAlignment="1">
      <alignment horizontal="center" vertical="center"/>
    </xf>
    <xf numFmtId="0" fontId="0" fillId="0" borderId="0" xfId="0" applyAlignment="1">
      <alignment horizontal="center" vertical="center"/>
    </xf>
    <xf numFmtId="0" fontId="10" fillId="20" borderId="1" xfId="0" applyFont="1" applyFill="1" applyBorder="1" applyAlignment="1">
      <alignment horizontal="center" vertical="center" wrapText="1"/>
    </xf>
    <xf numFmtId="166" fontId="0" fillId="20" borderId="3" xfId="0" applyNumberFormat="1" applyFill="1" applyBorder="1" applyAlignment="1">
      <alignment horizontal="center" vertical="center"/>
    </xf>
    <xf numFmtId="166" fontId="0" fillId="20" borderId="1" xfId="0" applyNumberFormat="1" applyFill="1" applyBorder="1" applyAlignment="1">
      <alignment horizontal="center" vertical="center"/>
    </xf>
    <xf numFmtId="166" fontId="7" fillId="19" borderId="1" xfId="0" applyNumberFormat="1" applyFont="1" applyFill="1" applyBorder="1" applyAlignment="1">
      <alignment horizontal="center" vertical="center"/>
    </xf>
    <xf numFmtId="166" fontId="10" fillId="19" borderId="1" xfId="0" applyNumberFormat="1" applyFont="1" applyFill="1" applyBorder="1" applyAlignment="1">
      <alignment horizontal="center" vertical="center"/>
    </xf>
    <xf numFmtId="0" fontId="10" fillId="0" borderId="0" xfId="0" applyFont="1" applyAlignment="1">
      <alignment horizontal="center" vertical="center" wrapText="1"/>
    </xf>
    <xf numFmtId="0" fontId="42" fillId="19" borderId="1" xfId="0" applyFont="1" applyFill="1" applyBorder="1" applyAlignment="1">
      <alignment horizontal="center" vertical="center" wrapText="1"/>
    </xf>
    <xf numFmtId="0" fontId="7" fillId="0" borderId="0" xfId="0" applyFont="1" applyAlignment="1">
      <alignment horizontal="center" wrapText="1"/>
    </xf>
    <xf numFmtId="166" fontId="16" fillId="18" borderId="32" xfId="0" applyNumberFormat="1" applyFont="1" applyFill="1" applyBorder="1" applyAlignment="1">
      <alignment horizontal="center" vertical="center"/>
    </xf>
    <xf numFmtId="166" fontId="9" fillId="18" borderId="42" xfId="0" applyNumberFormat="1" applyFont="1" applyFill="1" applyBorder="1"/>
    <xf numFmtId="0" fontId="0" fillId="18" borderId="42" xfId="0" applyFill="1" applyBorder="1"/>
    <xf numFmtId="0" fontId="39" fillId="18" borderId="38" xfId="0" applyFont="1" applyFill="1" applyBorder="1"/>
    <xf numFmtId="0" fontId="39" fillId="0" borderId="0" xfId="0" applyFont="1"/>
    <xf numFmtId="0" fontId="7" fillId="23"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43" fillId="20"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44" fillId="0" borderId="0" xfId="0" applyFont="1"/>
    <xf numFmtId="0" fontId="39" fillId="0" borderId="0" xfId="0" applyFont="1" applyAlignment="1">
      <alignment vertical="justify" wrapText="1"/>
    </xf>
    <xf numFmtId="0" fontId="39" fillId="0" borderId="0" xfId="0" applyFont="1" applyAlignment="1">
      <alignment horizontal="justify" vertical="justify" wrapText="1"/>
    </xf>
    <xf numFmtId="166" fontId="7" fillId="20" borderId="1" xfId="0" applyNumberFormat="1" applyFont="1" applyFill="1" applyBorder="1" applyAlignment="1">
      <alignment horizontal="center" vertical="center"/>
    </xf>
    <xf numFmtId="166" fontId="20" fillId="0" borderId="0" xfId="0" applyNumberFormat="1" applyFont="1"/>
    <xf numFmtId="166" fontId="7" fillId="0" borderId="1" xfId="0" applyNumberFormat="1" applyFont="1" applyBorder="1" applyAlignment="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lignment horizontal="center" vertical="center"/>
    </xf>
    <xf numFmtId="10" fontId="7" fillId="0" borderId="0" xfId="0" applyNumberFormat="1" applyFont="1" applyAlignment="1">
      <alignment horizontal="center" vertical="center"/>
    </xf>
    <xf numFmtId="9" fontId="11" fillId="0" borderId="2" xfId="4" applyFont="1" applyBorder="1" applyAlignment="1" applyProtection="1">
      <alignment horizontal="center" vertical="center"/>
    </xf>
    <xf numFmtId="166" fontId="0" fillId="0" borderId="0" xfId="0" applyNumberFormat="1"/>
    <xf numFmtId="0" fontId="9" fillId="20" borderId="1" xfId="0" applyFont="1" applyFill="1" applyBorder="1" applyAlignment="1">
      <alignment horizontal="center" vertical="center" wrapText="1"/>
    </xf>
    <xf numFmtId="167" fontId="0" fillId="14" borderId="1" xfId="2" applyNumberFormat="1" applyFont="1" applyFill="1" applyBorder="1" applyAlignment="1" applyProtection="1">
      <alignment vertical="center" wrapText="1"/>
    </xf>
    <xf numFmtId="0" fontId="20" fillId="0" borderId="0" xfId="0" applyFont="1" applyAlignment="1">
      <alignment horizontal="center"/>
    </xf>
    <xf numFmtId="0" fontId="0" fillId="0" borderId="0" xfId="0" applyAlignment="1">
      <alignment horizontal="center"/>
    </xf>
    <xf numFmtId="0" fontId="39" fillId="0" borderId="0" xfId="0" applyFont="1" applyAlignment="1">
      <alignment horizontal="center"/>
    </xf>
    <xf numFmtId="0" fontId="47" fillId="22" borderId="33" xfId="0" applyFont="1" applyFill="1" applyBorder="1" applyAlignment="1" applyProtection="1">
      <alignment horizontal="center" vertical="center"/>
      <protection locked="0"/>
    </xf>
    <xf numFmtId="0" fontId="0" fillId="20" borderId="33" xfId="0"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lignment horizontal="left" vertical="center"/>
    </xf>
    <xf numFmtId="0" fontId="0" fillId="0" borderId="1" xfId="0" applyBorder="1"/>
    <xf numFmtId="0" fontId="10" fillId="0" borderId="1" xfId="0" applyFont="1" applyBorder="1"/>
    <xf numFmtId="0" fontId="0" fillId="0" borderId="1" xfId="0" applyBorder="1" applyAlignment="1">
      <alignment wrapText="1"/>
    </xf>
    <xf numFmtId="166" fontId="1" fillId="19" borderId="1" xfId="0" applyNumberFormat="1" applyFont="1" applyFill="1" applyBorder="1" applyAlignment="1">
      <alignment horizontal="center" vertical="center" wrapText="1"/>
    </xf>
    <xf numFmtId="0" fontId="18" fillId="19" borderId="1" xfId="0" applyFont="1" applyFill="1" applyBorder="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horizontal="center"/>
    </xf>
    <xf numFmtId="0" fontId="24" fillId="0" borderId="0" xfId="0" applyFont="1"/>
    <xf numFmtId="0" fontId="24" fillId="0" borderId="0" xfId="0" applyFont="1" applyAlignment="1">
      <alignment vertical="center"/>
    </xf>
    <xf numFmtId="0" fontId="24" fillId="0" borderId="0" xfId="0" applyFont="1" applyAlignment="1">
      <alignment vertical="center" wrapText="1"/>
    </xf>
    <xf numFmtId="0" fontId="49" fillId="0" borderId="0" xfId="0" applyFont="1"/>
    <xf numFmtId="0" fontId="0" fillId="2" borderId="1" xfId="0" applyFill="1" applyBorder="1" applyProtection="1">
      <protection locked="0"/>
    </xf>
    <xf numFmtId="0" fontId="17" fillId="0" borderId="0" xfId="0" applyFont="1" applyAlignment="1">
      <alignment vertical="center" wrapText="1"/>
    </xf>
    <xf numFmtId="42" fontId="21" fillId="14" borderId="36" xfId="11" applyFont="1" applyFill="1" applyBorder="1" applyProtection="1">
      <protection locked="0"/>
    </xf>
    <xf numFmtId="0" fontId="21" fillId="17" borderId="0" xfId="0" applyFont="1" applyFill="1"/>
    <xf numFmtId="0" fontId="50" fillId="17" borderId="0" xfId="0" applyFont="1" applyFill="1" applyAlignment="1">
      <alignment vertical="center"/>
    </xf>
    <xf numFmtId="0" fontId="51" fillId="17" borderId="0" xfId="0" applyFont="1" applyFill="1" applyAlignment="1">
      <alignment vertical="center" wrapText="1"/>
    </xf>
    <xf numFmtId="0" fontId="25" fillId="0" borderId="0" xfId="0" applyFont="1"/>
    <xf numFmtId="0" fontId="22" fillId="0" borderId="0" xfId="0" applyFont="1" applyAlignment="1">
      <alignment horizontal="center" vertical="center"/>
    </xf>
    <xf numFmtId="0" fontId="25" fillId="0" borderId="0" xfId="0" applyFont="1" applyAlignment="1">
      <alignment horizontal="center" vertical="center"/>
    </xf>
    <xf numFmtId="0" fontId="52" fillId="0" borderId="39" xfId="0" applyFont="1" applyBorder="1" applyAlignment="1">
      <alignment horizontal="center" textRotation="90" wrapText="1"/>
    </xf>
    <xf numFmtId="0" fontId="26" fillId="19" borderId="36" xfId="0" applyFont="1" applyFill="1" applyBorder="1" applyAlignment="1">
      <alignment horizontal="center" vertical="center" wrapText="1"/>
    </xf>
    <xf numFmtId="0" fontId="26" fillId="19" borderId="37" xfId="0" applyFont="1" applyFill="1" applyBorder="1" applyAlignment="1">
      <alignment horizontal="center" vertical="center" wrapText="1"/>
    </xf>
    <xf numFmtId="42" fontId="21" fillId="20" borderId="36" xfId="11" applyFont="1" applyFill="1" applyBorder="1" applyProtection="1"/>
    <xf numFmtId="42" fontId="21" fillId="20" borderId="37" xfId="11" applyFont="1" applyFill="1" applyBorder="1" applyProtection="1"/>
    <xf numFmtId="42" fontId="21" fillId="14" borderId="37" xfId="11" applyFont="1" applyFill="1" applyBorder="1" applyProtection="1">
      <protection locked="0"/>
    </xf>
    <xf numFmtId="42" fontId="21" fillId="22" borderId="36" xfId="11" applyFont="1" applyFill="1" applyBorder="1" applyProtection="1"/>
    <xf numFmtId="42" fontId="21" fillId="22" borderId="37" xfId="11" applyFont="1" applyFill="1" applyBorder="1" applyProtection="1"/>
    <xf numFmtId="42" fontId="52" fillId="0" borderId="0" xfId="0" applyNumberFormat="1" applyFont="1"/>
    <xf numFmtId="172" fontId="21" fillId="0" borderId="0" xfId="0" applyNumberFormat="1" applyFont="1"/>
    <xf numFmtId="171" fontId="21" fillId="22" borderId="36" xfId="11" applyNumberFormat="1" applyFont="1" applyFill="1" applyBorder="1" applyProtection="1"/>
    <xf numFmtId="0" fontId="53" fillId="18" borderId="32" xfId="0" applyFont="1" applyFill="1" applyBorder="1" applyAlignment="1">
      <alignment horizontal="center" vertical="center"/>
    </xf>
    <xf numFmtId="42" fontId="21" fillId="20" borderId="33" xfId="11" applyFont="1" applyFill="1" applyBorder="1" applyProtection="1"/>
    <xf numFmtId="42" fontId="21" fillId="19" borderId="33" xfId="11" applyFont="1" applyFill="1" applyBorder="1" applyProtection="1"/>
    <xf numFmtId="0" fontId="53" fillId="18" borderId="42" xfId="0" applyFont="1" applyFill="1" applyBorder="1"/>
    <xf numFmtId="1" fontId="21" fillId="0" borderId="0" xfId="0" applyNumberFormat="1" applyFont="1" applyAlignment="1">
      <alignment horizontal="center" vertical="center"/>
    </xf>
    <xf numFmtId="0" fontId="22" fillId="19" borderId="3" xfId="0" applyFont="1" applyFill="1" applyBorder="1" applyAlignment="1">
      <alignment horizontal="center" vertical="center" wrapText="1"/>
    </xf>
    <xf numFmtId="0" fontId="51" fillId="19" borderId="1" xfId="0"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1" fillId="20" borderId="1" xfId="0" applyFont="1" applyFill="1" applyBorder="1" applyAlignment="1">
      <alignment horizontal="center" vertical="center" wrapText="1"/>
    </xf>
    <xf numFmtId="173" fontId="25" fillId="22" borderId="3" xfId="0" applyNumberFormat="1" applyFont="1" applyFill="1" applyBorder="1" applyAlignment="1">
      <alignment horizontal="center" vertical="center" wrapText="1"/>
    </xf>
    <xf numFmtId="0" fontId="51" fillId="20" borderId="1" xfId="0" applyFont="1" applyFill="1" applyBorder="1" applyAlignment="1">
      <alignment horizontal="center" vertical="center" wrapText="1"/>
    </xf>
    <xf numFmtId="166" fontId="22" fillId="19" borderId="1" xfId="0" applyNumberFormat="1" applyFont="1" applyFill="1" applyBorder="1" applyAlignment="1">
      <alignment horizontal="center" vertical="center"/>
    </xf>
    <xf numFmtId="166" fontId="25" fillId="18" borderId="42" xfId="0" applyNumberFormat="1" applyFont="1" applyFill="1" applyBorder="1"/>
    <xf numFmtId="0" fontId="54" fillId="0" borderId="0" xfId="0" applyFont="1" applyAlignment="1">
      <alignment horizontal="right"/>
    </xf>
    <xf numFmtId="9" fontId="21" fillId="7" borderId="48" xfId="4" applyFont="1" applyFill="1" applyBorder="1" applyProtection="1"/>
    <xf numFmtId="0" fontId="22" fillId="24" borderId="1" xfId="0" applyFont="1" applyFill="1" applyBorder="1" applyAlignment="1">
      <alignment horizontal="center" vertical="center" wrapText="1"/>
    </xf>
    <xf numFmtId="166" fontId="25" fillId="22" borderId="1" xfId="0" applyNumberFormat="1" applyFont="1" applyFill="1" applyBorder="1" applyAlignment="1">
      <alignment horizontal="center" vertical="center"/>
    </xf>
    <xf numFmtId="166" fontId="22" fillId="20" borderId="1" xfId="0" applyNumberFormat="1" applyFont="1" applyFill="1" applyBorder="1" applyAlignment="1">
      <alignment horizontal="center" vertical="center"/>
    </xf>
    <xf numFmtId="166" fontId="53" fillId="0" borderId="0" xfId="0" applyNumberFormat="1" applyFont="1"/>
    <xf numFmtId="0" fontId="22" fillId="25" borderId="1" xfId="0" applyFont="1" applyFill="1" applyBorder="1" applyAlignment="1">
      <alignment horizontal="center" vertical="center" wrapText="1"/>
    </xf>
    <xf numFmtId="166" fontId="25" fillId="20" borderId="1" xfId="0" applyNumberFormat="1" applyFont="1" applyFill="1" applyBorder="1" applyAlignment="1">
      <alignment horizontal="center" vertical="center"/>
    </xf>
    <xf numFmtId="166" fontId="22" fillId="24" borderId="1" xfId="0" applyNumberFormat="1" applyFont="1" applyFill="1" applyBorder="1" applyAlignment="1">
      <alignment horizontal="center" vertical="center"/>
    </xf>
    <xf numFmtId="166" fontId="22" fillId="0" borderId="1" xfId="0" applyNumberFormat="1" applyFont="1" applyBorder="1" applyAlignment="1">
      <alignment horizontal="center" vertical="center"/>
    </xf>
    <xf numFmtId="10" fontId="51" fillId="0" borderId="5" xfId="4" applyNumberFormat="1" applyFont="1" applyBorder="1" applyAlignment="1" applyProtection="1">
      <alignment horizontal="center" vertical="center"/>
    </xf>
    <xf numFmtId="9" fontId="50" fillId="0" borderId="1" xfId="4" applyFont="1" applyBorder="1" applyAlignment="1" applyProtection="1">
      <alignment horizontal="center" vertical="center"/>
    </xf>
    <xf numFmtId="0" fontId="53" fillId="17" borderId="33" xfId="0" applyFont="1" applyFill="1" applyBorder="1" applyAlignment="1">
      <alignment horizontal="centerContinuous" vertical="center"/>
    </xf>
    <xf numFmtId="0" fontId="53" fillId="17" borderId="2" xfId="0" applyFont="1" applyFill="1" applyBorder="1" applyAlignment="1">
      <alignment horizontal="center" textRotation="90" wrapText="1"/>
    </xf>
    <xf numFmtId="0" fontId="53" fillId="17" borderId="36" xfId="0" applyFont="1" applyFill="1" applyBorder="1" applyAlignment="1">
      <alignment horizontal="center" vertical="center" wrapText="1"/>
    </xf>
    <xf numFmtId="0" fontId="53" fillId="17" borderId="41" xfId="0" applyFont="1" applyFill="1" applyBorder="1" applyAlignment="1">
      <alignment horizontal="center" vertical="center" wrapText="1"/>
    </xf>
    <xf numFmtId="42" fontId="21" fillId="19" borderId="36" xfId="11" applyFont="1" applyFill="1" applyBorder="1" applyProtection="1"/>
    <xf numFmtId="42" fontId="21" fillId="19" borderId="41" xfId="11" applyFont="1" applyFill="1" applyBorder="1" applyProtection="1"/>
    <xf numFmtId="42" fontId="21" fillId="20" borderId="36" xfId="11" applyFont="1" applyFill="1" applyBorder="1" applyProtection="1">
      <protection locked="0"/>
    </xf>
    <xf numFmtId="42" fontId="21" fillId="20" borderId="41" xfId="11" applyFont="1" applyFill="1" applyBorder="1" applyProtection="1">
      <protection locked="0"/>
    </xf>
    <xf numFmtId="0" fontId="53" fillId="17" borderId="36" xfId="0" applyFont="1" applyFill="1" applyBorder="1" applyAlignment="1">
      <alignment vertical="center" wrapText="1"/>
    </xf>
    <xf numFmtId="0" fontId="53" fillId="17" borderId="37" xfId="0" applyFont="1" applyFill="1" applyBorder="1" applyAlignment="1">
      <alignment vertical="center" wrapText="1"/>
    </xf>
    <xf numFmtId="42" fontId="52" fillId="0" borderId="36" xfId="0" applyNumberFormat="1" applyFont="1" applyBorder="1"/>
    <xf numFmtId="42" fontId="52" fillId="0" borderId="37" xfId="0" applyNumberFormat="1" applyFont="1" applyBorder="1"/>
    <xf numFmtId="0" fontId="53" fillId="18" borderId="36" xfId="0" applyFont="1" applyFill="1" applyBorder="1" applyAlignment="1">
      <alignment horizontal="center" vertical="center" wrapText="1"/>
    </xf>
    <xf numFmtId="0" fontId="53" fillId="18" borderId="46" xfId="0" applyFont="1" applyFill="1" applyBorder="1" applyAlignment="1">
      <alignment horizontal="center" vertical="center" wrapText="1"/>
    </xf>
    <xf numFmtId="0" fontId="53" fillId="17" borderId="43" xfId="0" applyFont="1" applyFill="1" applyBorder="1" applyAlignment="1">
      <alignment vertical="center" wrapText="1"/>
    </xf>
    <xf numFmtId="0" fontId="53" fillId="17" borderId="44" xfId="0" applyFont="1" applyFill="1" applyBorder="1" applyAlignment="1">
      <alignment vertical="center" wrapText="1"/>
    </xf>
    <xf numFmtId="0" fontId="21" fillId="0" borderId="0" xfId="0" applyFont="1" applyAlignment="1">
      <alignment horizontal="center"/>
    </xf>
    <xf numFmtId="0" fontId="22" fillId="0" borderId="0" xfId="0" applyFont="1" applyAlignment="1">
      <alignment horizontal="center" wrapText="1"/>
    </xf>
    <xf numFmtId="10" fontId="22" fillId="0" borderId="1" xfId="0" applyNumberFormat="1" applyFont="1" applyBorder="1" applyAlignment="1">
      <alignment horizontal="center" vertical="center"/>
    </xf>
    <xf numFmtId="0" fontId="53" fillId="17" borderId="33" xfId="0" applyFont="1" applyFill="1" applyBorder="1" applyAlignment="1">
      <alignment vertical="center" wrapText="1"/>
    </xf>
    <xf numFmtId="0" fontId="53" fillId="18" borderId="37" xfId="0" applyFont="1" applyFill="1" applyBorder="1" applyAlignment="1">
      <alignment horizontal="center" vertical="center" wrapText="1"/>
    </xf>
    <xf numFmtId="0" fontId="53" fillId="17" borderId="45" xfId="0" applyFont="1" applyFill="1" applyBorder="1" applyAlignment="1">
      <alignment vertical="center" wrapText="1"/>
    </xf>
    <xf numFmtId="9" fontId="2" fillId="0" borderId="1" xfId="4"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19" fillId="0" borderId="2"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8" fillId="27" borderId="1" xfId="0" applyFont="1" applyFill="1" applyBorder="1" applyAlignment="1">
      <alignment horizontal="center" vertical="center" wrapText="1"/>
    </xf>
    <xf numFmtId="0" fontId="18" fillId="27" borderId="1" xfId="0" applyFont="1" applyFill="1" applyBorder="1" applyAlignment="1" applyProtection="1">
      <alignment horizontal="left" vertical="center" wrapText="1"/>
      <protection locked="0"/>
    </xf>
    <xf numFmtId="0" fontId="19" fillId="0" borderId="1" xfId="0" applyFont="1" applyBorder="1" applyAlignment="1" applyProtection="1">
      <alignment horizontal="center" vertical="center" wrapText="1"/>
      <protection locked="0"/>
    </xf>
    <xf numFmtId="0" fontId="17" fillId="3" borderId="2" xfId="0" applyFont="1" applyFill="1" applyBorder="1" applyAlignment="1">
      <alignment horizontal="center" vertical="center" wrapText="1"/>
    </xf>
    <xf numFmtId="14" fontId="2" fillId="0" borderId="1" xfId="0" applyNumberFormat="1" applyFont="1" applyBorder="1" applyAlignment="1" applyProtection="1">
      <alignment horizontal="center" vertical="center" wrapText="1"/>
      <protection locked="0"/>
    </xf>
    <xf numFmtId="0" fontId="0" fillId="0" borderId="1" xfId="0" applyBorder="1" applyAlignment="1">
      <alignment vertical="center" wrapText="1"/>
    </xf>
    <xf numFmtId="0" fontId="18" fillId="27" borderId="1" xfId="0" applyFont="1" applyFill="1" applyBorder="1" applyAlignment="1" applyProtection="1">
      <alignment horizontal="center" vertical="center" wrapText="1"/>
      <protection locked="0"/>
    </xf>
    <xf numFmtId="9" fontId="18" fillId="27" borderId="1" xfId="0" applyNumberFormat="1" applyFont="1" applyFill="1" applyBorder="1" applyAlignment="1" applyProtection="1">
      <alignment horizontal="center" vertical="center" wrapText="1"/>
      <protection locked="0"/>
    </xf>
    <xf numFmtId="10" fontId="18" fillId="0" borderId="1" xfId="4" applyNumberFormat="1" applyFont="1" applyBorder="1" applyAlignment="1" applyProtection="1">
      <alignment horizontal="center" vertical="center" wrapText="1"/>
      <protection locked="0"/>
    </xf>
    <xf numFmtId="9" fontId="18" fillId="0" borderId="1" xfId="4" applyFont="1" applyBorder="1" applyAlignment="1" applyProtection="1">
      <alignment horizontal="center" vertical="center" wrapText="1"/>
      <protection locked="0"/>
    </xf>
    <xf numFmtId="9" fontId="18" fillId="0" borderId="4" xfId="4"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1" fillId="25" borderId="1" xfId="0" applyFont="1" applyFill="1" applyBorder="1" applyAlignment="1">
      <alignment horizontal="center" vertical="center"/>
    </xf>
    <xf numFmtId="0" fontId="17" fillId="3" borderId="0" xfId="0" applyFont="1" applyFill="1" applyAlignment="1">
      <alignment vertical="center" wrapText="1"/>
    </xf>
    <xf numFmtId="0" fontId="17" fillId="3" borderId="5" xfId="0" applyFont="1" applyFill="1" applyBorder="1" applyAlignment="1">
      <alignment vertical="center" wrapText="1"/>
    </xf>
    <xf numFmtId="0" fontId="17" fillId="3" borderId="1" xfId="0" applyFont="1" applyFill="1" applyBorder="1" applyAlignment="1">
      <alignment vertical="center" wrapText="1"/>
    </xf>
    <xf numFmtId="0" fontId="8" fillId="3" borderId="0" xfId="0" applyFont="1" applyFill="1" applyAlignment="1">
      <alignment vertical="center" wrapText="1"/>
    </xf>
    <xf numFmtId="0" fontId="8" fillId="25" borderId="8" xfId="0" applyFont="1" applyFill="1" applyBorder="1" applyAlignment="1">
      <alignment vertical="center" wrapText="1"/>
    </xf>
    <xf numFmtId="0" fontId="8" fillId="25" borderId="5"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0" fontId="8" fillId="25" borderId="1" xfId="0" applyFont="1" applyFill="1" applyBorder="1" applyAlignment="1">
      <alignment horizontal="center" vertical="center" wrapText="1"/>
    </xf>
    <xf numFmtId="0" fontId="8" fillId="25" borderId="5" xfId="0" applyFont="1" applyFill="1" applyBorder="1" applyAlignment="1">
      <alignment horizontal="center" vertical="center" wrapText="1"/>
    </xf>
    <xf numFmtId="166" fontId="9" fillId="0" borderId="0" xfId="0" applyNumberFormat="1" applyFont="1" applyAlignment="1">
      <alignment horizontal="center"/>
    </xf>
    <xf numFmtId="14" fontId="55"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17" fillId="0" borderId="1" xfId="0" applyFont="1" applyBorder="1" applyAlignment="1">
      <alignment horizontal="justify" wrapText="1"/>
    </xf>
    <xf numFmtId="42" fontId="21" fillId="19" borderId="36" xfId="0" applyNumberFormat="1" applyFont="1" applyFill="1" applyBorder="1"/>
    <xf numFmtId="42" fontId="21" fillId="19" borderId="37" xfId="0" applyNumberFormat="1" applyFont="1" applyFill="1" applyBorder="1"/>
    <xf numFmtId="42" fontId="21" fillId="19" borderId="33" xfId="0" applyNumberFormat="1" applyFont="1" applyFill="1" applyBorder="1"/>
    <xf numFmtId="42" fontId="21" fillId="20" borderId="36" xfId="0" applyNumberFormat="1" applyFont="1" applyFill="1" applyBorder="1"/>
    <xf numFmtId="42" fontId="21" fillId="20" borderId="37" xfId="0" applyNumberFormat="1" applyFont="1" applyFill="1" applyBorder="1"/>
    <xf numFmtId="42" fontId="21" fillId="20" borderId="33" xfId="0" applyNumberFormat="1" applyFont="1" applyFill="1" applyBorder="1"/>
    <xf numFmtId="42" fontId="21" fillId="0" borderId="0" xfId="0" applyNumberFormat="1" applyFont="1"/>
    <xf numFmtId="42" fontId="21" fillId="0" borderId="33" xfId="0" applyNumberFormat="1" applyFont="1" applyBorder="1"/>
    <xf numFmtId="9" fontId="2" fillId="0" borderId="4" xfId="4" applyFont="1" applyFill="1" applyBorder="1" applyAlignment="1" applyProtection="1">
      <alignment horizontal="center" vertical="center" wrapText="1"/>
      <protection locked="0"/>
    </xf>
    <xf numFmtId="10" fontId="17" fillId="0" borderId="1" xfId="4"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2" fillId="18" borderId="0" xfId="0" applyFont="1" applyFill="1" applyBorder="1" applyAlignment="1">
      <alignment horizontal="center" vertical="center"/>
    </xf>
    <xf numFmtId="14" fontId="12" fillId="18" borderId="0" xfId="0" quotePrefix="1" applyNumberFormat="1" applyFont="1" applyFill="1" applyBorder="1" applyAlignment="1">
      <alignment horizontal="center" vertical="center"/>
    </xf>
    <xf numFmtId="0" fontId="17" fillId="0" borderId="0" xfId="0" applyFont="1" applyBorder="1" applyAlignment="1">
      <alignment horizontal="center" vertical="center" wrapText="1"/>
    </xf>
    <xf numFmtId="0" fontId="1" fillId="3" borderId="0" xfId="0" applyFont="1" applyFill="1" applyBorder="1" applyAlignment="1">
      <alignment horizontal="center" vertical="center"/>
    </xf>
    <xf numFmtId="0" fontId="2" fillId="3" borderId="0" xfId="0" applyFont="1" applyFill="1"/>
    <xf numFmtId="0" fontId="2" fillId="3" borderId="0" xfId="0" applyFont="1" applyFill="1" applyBorder="1" applyAlignment="1" applyProtection="1">
      <alignment horizontal="center" wrapText="1"/>
      <protection locked="0"/>
    </xf>
    <xf numFmtId="0" fontId="2" fillId="3" borderId="0" xfId="0" applyFont="1" applyFill="1" applyAlignment="1">
      <alignment wrapText="1"/>
    </xf>
    <xf numFmtId="0" fontId="9" fillId="3" borderId="0" xfId="0" applyFont="1" applyFill="1"/>
    <xf numFmtId="166" fontId="9" fillId="3" borderId="0" xfId="0" applyNumberFormat="1" applyFont="1" applyFill="1"/>
    <xf numFmtId="0" fontId="17" fillId="3" borderId="0" xfId="0" applyFont="1" applyFill="1" applyBorder="1" applyAlignment="1">
      <alignment horizontal="center" vertical="center" wrapText="1"/>
    </xf>
    <xf numFmtId="0" fontId="2" fillId="3" borderId="0" xfId="0" applyFont="1" applyFill="1" applyBorder="1" applyAlignment="1" applyProtection="1">
      <alignment horizontal="center" vertical="center" wrapText="1"/>
      <protection locked="0"/>
    </xf>
    <xf numFmtId="0" fontId="17" fillId="3" borderId="0" xfId="0" applyFont="1" applyFill="1" applyBorder="1" applyAlignment="1">
      <alignment vertical="center" wrapText="1"/>
    </xf>
    <xf numFmtId="169" fontId="2" fillId="0" borderId="1" xfId="4" applyNumberFormat="1" applyFont="1" applyFill="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 fillId="19" borderId="3" xfId="0" applyFont="1" applyFill="1" applyBorder="1" applyAlignment="1">
      <alignment horizontal="center" vertical="center" wrapText="1"/>
    </xf>
    <xf numFmtId="0" fontId="17" fillId="0" borderId="2" xfId="0" applyFont="1" applyBorder="1" applyAlignment="1" applyProtection="1">
      <alignment horizontal="center" vertical="center" wrapText="1"/>
      <protection locked="0"/>
    </xf>
    <xf numFmtId="0" fontId="18" fillId="0" borderId="2" xfId="0" applyFont="1" applyBorder="1" applyAlignment="1" applyProtection="1">
      <alignment vertical="center" wrapText="1"/>
      <protection locked="0"/>
    </xf>
    <xf numFmtId="0" fontId="17" fillId="28"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8" borderId="1" xfId="0" applyFont="1" applyFill="1" applyBorder="1" applyAlignment="1">
      <alignment horizontal="center" vertical="center" wrapText="1"/>
    </xf>
    <xf numFmtId="9" fontId="17" fillId="28"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27" borderId="1" xfId="0" applyFont="1" applyFill="1" applyBorder="1" applyAlignment="1">
      <alignment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0" fontId="1" fillId="19" borderId="1" xfId="0" applyFont="1" applyFill="1" applyBorder="1" applyAlignment="1">
      <alignment horizontal="center" vertical="center" wrapText="1"/>
    </xf>
    <xf numFmtId="1" fontId="2" fillId="0" borderId="1" xfId="0" applyNumberFormat="1" applyFont="1" applyBorder="1" applyAlignment="1" applyProtection="1">
      <alignment vertical="center" wrapText="1"/>
      <protection locked="0"/>
    </xf>
    <xf numFmtId="0" fontId="7" fillId="20" borderId="5"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0" fillId="19" borderId="1" xfId="0" applyFont="1" applyFill="1" applyBorder="1" applyAlignment="1">
      <alignment horizontal="center" vertical="center" wrapText="1"/>
    </xf>
    <xf numFmtId="0" fontId="20" fillId="18" borderId="32" xfId="0" applyFont="1" applyFill="1" applyBorder="1" applyAlignment="1">
      <alignment horizontal="center" vertical="center"/>
    </xf>
    <xf numFmtId="0" fontId="40" fillId="21" borderId="32" xfId="0" applyFont="1" applyFill="1" applyBorder="1" applyAlignment="1">
      <alignment horizontal="center" vertical="center"/>
    </xf>
    <xf numFmtId="0" fontId="7" fillId="19" borderId="3" xfId="0" applyFont="1" applyFill="1" applyBorder="1" applyAlignment="1">
      <alignment horizontal="center" vertical="center" wrapText="1"/>
    </xf>
    <xf numFmtId="0" fontId="16" fillId="18" borderId="32" xfId="0" applyFont="1" applyFill="1" applyBorder="1" applyAlignment="1">
      <alignment horizontal="center" vertical="center"/>
    </xf>
    <xf numFmtId="0" fontId="0" fillId="29" borderId="0" xfId="0" applyFill="1" applyProtection="1">
      <protection locked="0"/>
    </xf>
    <xf numFmtId="0" fontId="20" fillId="29" borderId="0" xfId="0" applyFont="1" applyFill="1" applyProtection="1">
      <protection locked="0"/>
    </xf>
    <xf numFmtId="0" fontId="0" fillId="29" borderId="0" xfId="0" applyFont="1" applyFill="1" applyProtection="1">
      <protection locked="0"/>
    </xf>
    <xf numFmtId="0" fontId="0" fillId="29" borderId="0" xfId="0" applyFont="1" applyFill="1" applyBorder="1" applyProtection="1">
      <protection locked="0"/>
    </xf>
    <xf numFmtId="0" fontId="0" fillId="17" borderId="0" xfId="0" applyFont="1" applyFill="1" applyProtection="1">
      <protection locked="0"/>
    </xf>
    <xf numFmtId="0" fontId="0" fillId="0" borderId="0" xfId="0" applyProtection="1">
      <protection locked="0"/>
    </xf>
    <xf numFmtId="0" fontId="11" fillId="29"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29"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29" borderId="0" xfId="0" quotePrefix="1" applyNumberFormat="1" applyFont="1" applyFill="1" applyBorder="1" applyAlignment="1" applyProtection="1">
      <alignment horizontal="center" vertical="center"/>
      <protection locked="0"/>
    </xf>
    <xf numFmtId="0" fontId="10" fillId="29"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0" borderId="0" xfId="0" applyFont="1" applyBorder="1" applyAlignment="1" applyProtection="1">
      <alignment horizontal="center"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Protection="1"/>
    <xf numFmtId="0" fontId="0" fillId="3" borderId="0" xfId="0" applyFont="1" applyFill="1" applyBorder="1" applyProtection="1">
      <protection locked="0"/>
    </xf>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30" borderId="1" xfId="0" applyNumberFormat="1" applyFont="1" applyFill="1" applyBorder="1" applyAlignment="1" applyProtection="1">
      <alignment horizontal="center" vertical="center" wrapText="1"/>
    </xf>
    <xf numFmtId="0" fontId="8" fillId="30" borderId="1" xfId="0" applyFont="1" applyFill="1" applyBorder="1" applyAlignment="1" applyProtection="1">
      <alignment horizontal="center" vertical="center" wrapText="1"/>
    </xf>
    <xf numFmtId="0" fontId="1" fillId="30"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31" borderId="1" xfId="0" applyNumberFormat="1" applyFont="1" applyFill="1" applyBorder="1" applyAlignment="1" applyProtection="1">
      <alignment horizontal="left" vertical="center" wrapText="1"/>
    </xf>
    <xf numFmtId="0" fontId="17" fillId="31"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31"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30"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31"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167" fontId="17" fillId="3" borderId="0" xfId="2" applyNumberFormat="1" applyFont="1" applyFill="1" applyBorder="1" applyAlignment="1" applyProtection="1">
      <alignment vertical="center" wrapText="1"/>
      <protection locked="0"/>
    </xf>
    <xf numFmtId="166" fontId="2" fillId="0" borderId="1"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protection locked="0"/>
    </xf>
    <xf numFmtId="166" fontId="1" fillId="20" borderId="1"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 fillId="3" borderId="0" xfId="2"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49" fillId="3" borderId="0" xfId="0" applyNumberFormat="1" applyFont="1" applyFill="1" applyProtection="1"/>
    <xf numFmtId="166" fontId="49" fillId="3" borderId="0" xfId="0" applyNumberFormat="1" applyFont="1" applyFill="1" applyBorder="1" applyProtection="1"/>
    <xf numFmtId="166" fontId="17" fillId="3" borderId="0" xfId="0" applyNumberFormat="1" applyFont="1" applyFill="1" applyProtection="1">
      <protection locked="0"/>
    </xf>
    <xf numFmtId="167" fontId="17" fillId="3" borderId="0" xfId="2" applyNumberFormat="1"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9" fontId="19" fillId="3" borderId="0" xfId="4" applyFont="1" applyFill="1" applyBorder="1" applyAlignment="1" applyProtection="1">
      <alignment horizontal="center" vertical="center"/>
    </xf>
    <xf numFmtId="166" fontId="49" fillId="3" borderId="0" xfId="0" applyNumberFormat="1" applyFont="1" applyFill="1" applyProtection="1">
      <protection locked="0"/>
    </xf>
    <xf numFmtId="0" fontId="0" fillId="3" borderId="0" xfId="0" applyFont="1" applyFill="1" applyProtection="1">
      <protection locked="0"/>
    </xf>
    <xf numFmtId="0" fontId="60"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14" fontId="17" fillId="3" borderId="1" xfId="0" applyNumberFormat="1" applyFont="1" applyFill="1" applyBorder="1" applyAlignment="1">
      <alignment horizontal="center" vertical="center" wrapText="1"/>
    </xf>
    <xf numFmtId="0" fontId="13" fillId="18" borderId="0" xfId="0" applyFont="1" applyFill="1" applyAlignment="1">
      <alignment horizontal="center" vertical="center"/>
    </xf>
    <xf numFmtId="0" fontId="0" fillId="3" borderId="0" xfId="0" applyFill="1" applyAlignment="1">
      <alignment horizontal="center" vertical="center" wrapText="1"/>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2" fillId="19" borderId="4" xfId="0" applyFont="1" applyFill="1" applyBorder="1" applyAlignment="1">
      <alignment horizontal="justify" vertical="center" wrapText="1"/>
    </xf>
    <xf numFmtId="0" fontId="2" fillId="19" borderId="8" xfId="0" applyFont="1" applyFill="1" applyBorder="1" applyAlignment="1">
      <alignment horizontal="justify" vertical="center"/>
    </xf>
    <xf numFmtId="0" fontId="2" fillId="19" borderId="5" xfId="0" applyFont="1" applyFill="1" applyBorder="1" applyAlignment="1">
      <alignment horizontal="justify" vertical="center"/>
    </xf>
    <xf numFmtId="0" fontId="18" fillId="0" borderId="4"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xf>
    <xf numFmtId="0" fontId="1" fillId="19" borderId="5"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9" xfId="0" applyFont="1" applyFill="1" applyBorder="1" applyAlignment="1">
      <alignment horizontal="center" vertical="center" wrapText="1"/>
    </xf>
    <xf numFmtId="0" fontId="1" fillId="19" borderId="7" xfId="0" applyFont="1" applyFill="1" applyBorder="1" applyAlignment="1">
      <alignment horizontal="center" vertical="center"/>
    </xf>
    <xf numFmtId="0" fontId="1" fillId="19" borderId="7" xfId="0" applyFont="1" applyFill="1" applyBorder="1" applyAlignment="1">
      <alignment horizontal="center" vertical="center" wrapText="1"/>
    </xf>
    <xf numFmtId="0" fontId="1" fillId="19" borderId="27"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 fillId="19" borderId="18"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31"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 fillId="0" borderId="0" xfId="0" applyFont="1" applyAlignment="1">
      <alignment horizontal="center" vertical="center"/>
    </xf>
    <xf numFmtId="0" fontId="1" fillId="0" borderId="6"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18" fillId="0" borderId="1"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 fillId="0" borderId="1" xfId="0" applyFont="1" applyBorder="1" applyAlignment="1">
      <alignment horizontal="center" vertical="center"/>
    </xf>
    <xf numFmtId="0" fontId="36" fillId="19" borderId="4" xfId="0" applyFont="1" applyFill="1" applyBorder="1" applyAlignment="1">
      <alignment horizontal="center" vertical="center" wrapText="1"/>
    </xf>
    <xf numFmtId="0" fontId="36" fillId="19" borderId="5" xfId="0" applyFont="1" applyFill="1" applyBorder="1" applyAlignment="1">
      <alignment horizontal="center" vertical="center" wrapText="1"/>
    </xf>
    <xf numFmtId="0" fontId="36" fillId="19" borderId="8" xfId="0"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49" fontId="18" fillId="0" borderId="4" xfId="0" applyNumberFormat="1" applyFont="1" applyBorder="1" applyAlignment="1" applyProtection="1">
      <alignment horizontal="left" vertical="center" wrapText="1"/>
      <protection locked="0"/>
    </xf>
    <xf numFmtId="49" fontId="18" fillId="0" borderId="5" xfId="0" applyNumberFormat="1" applyFont="1" applyBorder="1" applyAlignment="1" applyProtection="1">
      <alignment horizontal="left" vertical="center" wrapText="1"/>
      <protection locked="0"/>
    </xf>
    <xf numFmtId="0" fontId="2" fillId="0" borderId="1" xfId="0" applyFont="1" applyBorder="1" applyAlignment="1" applyProtection="1">
      <alignment horizontal="center" wrapText="1"/>
      <protection locked="0"/>
    </xf>
    <xf numFmtId="0" fontId="17" fillId="0" borderId="1" xfId="0" applyFont="1" applyBorder="1" applyAlignment="1">
      <alignment horizontal="center" vertical="center" wrapText="1"/>
    </xf>
    <xf numFmtId="0" fontId="37" fillId="19" borderId="2" xfId="0" applyFont="1" applyFill="1" applyBorder="1" applyAlignment="1">
      <alignment horizontal="center" vertical="center" textRotation="90"/>
    </xf>
    <xf numFmtId="0" fontId="37" fillId="19" borderId="10" xfId="0" applyFont="1" applyFill="1" applyBorder="1" applyAlignment="1">
      <alignment horizontal="center" vertical="center" textRotation="90"/>
    </xf>
    <xf numFmtId="0" fontId="37" fillId="19" borderId="3" xfId="0" applyFont="1" applyFill="1" applyBorder="1" applyAlignment="1">
      <alignment horizontal="center" vertical="center" textRotation="90"/>
    </xf>
    <xf numFmtId="0" fontId="1" fillId="19" borderId="3"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49" fontId="18" fillId="0" borderId="4" xfId="0" applyNumberFormat="1" applyFont="1" applyBorder="1" applyAlignment="1" applyProtection="1">
      <alignment horizontal="center" vertical="center" wrapText="1"/>
      <protection locked="0"/>
    </xf>
    <xf numFmtId="49" fontId="18" fillId="0" borderId="5" xfId="0" applyNumberFormat="1" applyFont="1" applyBorder="1" applyAlignment="1" applyProtection="1">
      <alignment horizontal="center" vertical="center" wrapText="1"/>
      <protection locked="0"/>
    </xf>
    <xf numFmtId="0" fontId="37" fillId="19" borderId="1" xfId="0" applyFont="1" applyFill="1" applyBorder="1" applyAlignment="1">
      <alignment horizontal="center" vertical="center" textRotation="90" wrapText="1"/>
    </xf>
    <xf numFmtId="0" fontId="1" fillId="19" borderId="8" xfId="0" applyFont="1" applyFill="1" applyBorder="1" applyAlignment="1">
      <alignment horizontal="center" vertical="center" wrapText="1"/>
    </xf>
    <xf numFmtId="0" fontId="17" fillId="0" borderId="1" xfId="0" applyFont="1" applyBorder="1" applyAlignment="1">
      <alignment horizontal="center" vertical="center"/>
    </xf>
    <xf numFmtId="0" fontId="17" fillId="19" borderId="1" xfId="0" applyFont="1" applyFill="1" applyBorder="1"/>
    <xf numFmtId="0" fontId="17" fillId="19" borderId="1" xfId="0" applyFont="1" applyFill="1" applyBorder="1" applyAlignment="1">
      <alignment horizontal="center" vertical="center"/>
    </xf>
    <xf numFmtId="0" fontId="17" fillId="0" borderId="2"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 fillId="0" borderId="0" xfId="0" applyFont="1" applyAlignment="1">
      <alignment horizontal="center" vertical="center" wrapText="1"/>
    </xf>
    <xf numFmtId="0" fontId="17" fillId="3" borderId="1" xfId="0" applyFont="1" applyFill="1" applyBorder="1" applyAlignment="1">
      <alignment horizontal="center" vertical="center" wrapText="1"/>
    </xf>
    <xf numFmtId="0" fontId="2" fillId="26" borderId="1" xfId="0" applyFont="1" applyFill="1" applyBorder="1" applyAlignment="1">
      <alignment horizontal="center" vertical="center"/>
    </xf>
    <xf numFmtId="0" fontId="1"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8" fillId="30" borderId="4" xfId="0" applyFont="1" applyFill="1" applyBorder="1" applyAlignment="1" applyProtection="1">
      <alignment horizontal="center" vertical="center"/>
    </xf>
    <xf numFmtId="0" fontId="8" fillId="30" borderId="5" xfId="0" applyFont="1" applyFill="1" applyBorder="1" applyAlignment="1" applyProtection="1">
      <alignment horizontal="center" vertical="center"/>
    </xf>
    <xf numFmtId="0" fontId="1" fillId="30" borderId="4" xfId="0" applyFont="1" applyFill="1" applyBorder="1" applyAlignment="1" applyProtection="1">
      <alignment horizontal="center" vertical="center" wrapText="1"/>
    </xf>
    <xf numFmtId="0" fontId="1" fillId="30" borderId="8" xfId="0" applyFont="1" applyFill="1" applyBorder="1" applyAlignment="1" applyProtection="1">
      <alignment horizontal="center" vertical="center" wrapText="1"/>
    </xf>
    <xf numFmtId="0" fontId="1" fillId="30" borderId="5" xfId="0" applyFont="1" applyFill="1" applyBorder="1" applyAlignment="1" applyProtection="1">
      <alignment horizontal="center" vertical="center" wrapText="1"/>
    </xf>
    <xf numFmtId="0" fontId="8" fillId="30" borderId="1" xfId="0" applyNumberFormat="1" applyFont="1" applyFill="1" applyBorder="1" applyAlignment="1" applyProtection="1">
      <alignment horizontal="center" vertical="center" wrapText="1"/>
    </xf>
    <xf numFmtId="0" fontId="56" fillId="7" borderId="1" xfId="0" applyFont="1" applyFill="1" applyBorder="1" applyAlignment="1" applyProtection="1">
      <alignment horizontal="left" vertical="center" wrapText="1"/>
      <protection locked="0"/>
    </xf>
    <xf numFmtId="0" fontId="56" fillId="7" borderId="1" xfId="0" applyFont="1" applyFill="1" applyBorder="1" applyAlignment="1" applyProtection="1">
      <alignment horizontal="left" vertical="center"/>
      <protection locked="0"/>
    </xf>
    <xf numFmtId="0" fontId="1" fillId="30" borderId="1" xfId="0" applyFont="1" applyFill="1" applyBorder="1" applyAlignment="1" applyProtection="1">
      <alignment horizontal="center" vertical="center" wrapText="1"/>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xf>
    <xf numFmtId="166" fontId="2" fillId="0" borderId="10"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166" fontId="2" fillId="0" borderId="2" xfId="0" applyNumberFormat="1" applyFont="1" applyBorder="1" applyAlignment="1" applyProtection="1">
      <alignment horizontal="center" vertical="center"/>
      <protection locked="0"/>
    </xf>
    <xf numFmtId="166" fontId="2" fillId="0" borderId="10"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167" fontId="17" fillId="3" borderId="0" xfId="2" applyNumberFormat="1" applyFont="1" applyFill="1" applyBorder="1" applyAlignment="1" applyProtection="1">
      <alignment horizontal="center" vertical="center" wrapText="1"/>
      <protection locked="0"/>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166" fontId="2" fillId="0" borderId="1" xfId="0" applyNumberFormat="1" applyFont="1" applyBorder="1" applyAlignment="1" applyProtection="1">
      <alignment horizontal="center" vertical="center"/>
    </xf>
    <xf numFmtId="167" fontId="17" fillId="3" borderId="1" xfId="2" applyNumberFormat="1" applyFont="1" applyFill="1" applyBorder="1" applyAlignment="1" applyProtection="1">
      <alignment horizontal="center" vertical="center" wrapText="1"/>
      <protection locked="0"/>
    </xf>
    <xf numFmtId="166" fontId="2" fillId="0" borderId="5" xfId="0" applyNumberFormat="1" applyFont="1" applyBorder="1" applyAlignment="1" applyProtection="1">
      <alignment horizontal="center" vertical="center"/>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24" borderId="2"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7" fillId="24" borderId="8" xfId="0" applyFont="1" applyFill="1" applyBorder="1" applyAlignment="1">
      <alignment horizontal="center" vertical="center" wrapText="1"/>
    </xf>
    <xf numFmtId="0" fontId="7" fillId="19" borderId="4"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5"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5" xfId="0" applyFont="1" applyFill="1" applyBorder="1" applyAlignment="1">
      <alignment horizontal="center" vertical="center" wrapText="1"/>
    </xf>
    <xf numFmtId="166" fontId="16" fillId="18" borderId="32" xfId="0" applyNumberFormat="1" applyFont="1" applyFill="1" applyBorder="1" applyAlignment="1">
      <alignment horizontal="center" wrapText="1"/>
    </xf>
    <xf numFmtId="166" fontId="16" fillId="18" borderId="42" xfId="0" applyNumberFormat="1" applyFont="1" applyFill="1" applyBorder="1" applyAlignment="1">
      <alignment horizontal="center" wrapText="1"/>
    </xf>
    <xf numFmtId="0" fontId="7" fillId="19" borderId="1" xfId="0" applyFont="1" applyFill="1" applyBorder="1" applyAlignment="1">
      <alignment horizontal="center" vertical="center" wrapText="1"/>
    </xf>
    <xf numFmtId="0" fontId="7" fillId="24" borderId="19" xfId="0" applyFont="1" applyFill="1" applyBorder="1" applyAlignment="1">
      <alignment horizontal="center" vertical="center" wrapText="1"/>
    </xf>
    <xf numFmtId="0" fontId="7" fillId="24" borderId="5"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7" fillId="19" borderId="19"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5" xfId="0" applyFont="1" applyFill="1" applyBorder="1" applyAlignment="1">
      <alignment horizontal="center" vertical="center"/>
    </xf>
    <xf numFmtId="0" fontId="10" fillId="19" borderId="1" xfId="0" applyFont="1" applyFill="1" applyBorder="1" applyAlignment="1">
      <alignment horizontal="center" vertical="center" wrapText="1"/>
    </xf>
    <xf numFmtId="0" fontId="20" fillId="17" borderId="34"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53" fillId="17" borderId="34" xfId="0" applyFont="1" applyFill="1" applyBorder="1" applyAlignment="1">
      <alignment horizontal="center" vertical="center" wrapText="1"/>
    </xf>
    <xf numFmtId="0" fontId="53" fillId="17" borderId="35" xfId="0" applyFont="1" applyFill="1" applyBorder="1" applyAlignment="1">
      <alignment horizontal="center" vertical="center" wrapText="1"/>
    </xf>
    <xf numFmtId="0" fontId="20" fillId="17" borderId="40" xfId="0" applyFont="1" applyFill="1" applyBorder="1" applyAlignment="1">
      <alignment horizontal="center" vertical="center" wrapText="1"/>
    </xf>
    <xf numFmtId="0" fontId="20" fillId="18" borderId="32" xfId="0" applyFont="1" applyFill="1" applyBorder="1" applyAlignment="1">
      <alignment horizontal="center" vertical="center"/>
    </xf>
    <xf numFmtId="0" fontId="20" fillId="18" borderId="42" xfId="0" applyFont="1" applyFill="1" applyBorder="1" applyAlignment="1">
      <alignment horizontal="center" vertical="center"/>
    </xf>
    <xf numFmtId="0" fontId="20" fillId="18" borderId="38" xfId="0" applyFont="1" applyFill="1" applyBorder="1" applyAlignment="1">
      <alignment horizontal="center" vertical="center"/>
    </xf>
    <xf numFmtId="42" fontId="20" fillId="18" borderId="32" xfId="0" applyNumberFormat="1" applyFont="1" applyFill="1" applyBorder="1" applyAlignment="1">
      <alignment horizontal="center" vertical="center"/>
    </xf>
    <xf numFmtId="42" fontId="20" fillId="18" borderId="42" xfId="0" applyNumberFormat="1" applyFont="1" applyFill="1" applyBorder="1" applyAlignment="1">
      <alignment horizontal="center" vertical="center"/>
    </xf>
    <xf numFmtId="42" fontId="20" fillId="18" borderId="38" xfId="0" applyNumberFormat="1" applyFont="1" applyFill="1" applyBorder="1" applyAlignment="1">
      <alignment horizontal="center" vertical="center"/>
    </xf>
    <xf numFmtId="166" fontId="17" fillId="0" borderId="4" xfId="0" applyNumberFormat="1" applyFont="1" applyBorder="1" applyAlignment="1">
      <alignment horizontal="justify" vertical="center" wrapText="1"/>
    </xf>
    <xf numFmtId="166" fontId="17" fillId="0" borderId="8" xfId="0" applyNumberFormat="1" applyFont="1" applyBorder="1" applyAlignment="1">
      <alignment horizontal="justify" vertical="center" wrapText="1"/>
    </xf>
    <xf numFmtId="166" fontId="17" fillId="0" borderId="5" xfId="0" applyNumberFormat="1" applyFont="1" applyBorder="1" applyAlignment="1">
      <alignment horizontal="justify" vertical="center" wrapText="1"/>
    </xf>
    <xf numFmtId="0" fontId="7" fillId="19" borderId="4" xfId="0" applyFont="1" applyFill="1" applyBorder="1" applyAlignment="1">
      <alignment horizontal="center" vertical="center"/>
    </xf>
    <xf numFmtId="0" fontId="7" fillId="19" borderId="8" xfId="0" applyFont="1" applyFill="1" applyBorder="1" applyAlignment="1">
      <alignment horizontal="center" vertical="center"/>
    </xf>
    <xf numFmtId="0" fontId="7" fillId="19" borderId="5" xfId="0" applyFont="1" applyFill="1" applyBorder="1" applyAlignment="1">
      <alignment horizontal="center" vertical="center"/>
    </xf>
    <xf numFmtId="0" fontId="40" fillId="21" borderId="32" xfId="0" applyFont="1" applyFill="1" applyBorder="1" applyAlignment="1">
      <alignment horizontal="center" vertical="center"/>
    </xf>
    <xf numFmtId="0" fontId="40" fillId="21" borderId="38" xfId="0" applyFont="1" applyFill="1" applyBorder="1" applyAlignment="1">
      <alignment horizontal="center" vertical="center"/>
    </xf>
    <xf numFmtId="0" fontId="16" fillId="18" borderId="32" xfId="0" applyFont="1" applyFill="1" applyBorder="1" applyAlignment="1">
      <alignment horizontal="center"/>
    </xf>
    <xf numFmtId="0" fontId="16" fillId="18" borderId="42" xfId="0" applyFont="1" applyFill="1" applyBorder="1" applyAlignment="1">
      <alignment horizontal="center"/>
    </xf>
    <xf numFmtId="0" fontId="16" fillId="18" borderId="38" xfId="0" applyFont="1" applyFill="1" applyBorder="1" applyAlignment="1">
      <alignment horizontal="center"/>
    </xf>
    <xf numFmtId="0" fontId="26" fillId="26" borderId="49" xfId="0" applyFont="1" applyFill="1" applyBorder="1" applyAlignment="1">
      <alignment horizontal="center" vertical="center" wrapText="1"/>
    </xf>
    <xf numFmtId="0" fontId="26" fillId="26" borderId="50" xfId="0" applyFont="1" applyFill="1" applyBorder="1" applyAlignment="1">
      <alignment horizontal="center" vertical="center" wrapText="1"/>
    </xf>
    <xf numFmtId="0" fontId="26" fillId="26" borderId="51"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6" fillId="26" borderId="54" xfId="0" applyFont="1" applyFill="1" applyBorder="1" applyAlignment="1">
      <alignment horizontal="center" vertical="center" wrapText="1"/>
    </xf>
    <xf numFmtId="0" fontId="7" fillId="19" borderId="3" xfId="0" applyFont="1" applyFill="1" applyBorder="1" applyAlignment="1">
      <alignment horizontal="center" vertical="center" wrapText="1"/>
    </xf>
    <xf numFmtId="0" fontId="40" fillId="19" borderId="32" xfId="0" applyFont="1" applyFill="1" applyBorder="1" applyAlignment="1">
      <alignment horizontal="center" vertical="center"/>
    </xf>
    <xf numFmtId="0" fontId="40" fillId="19" borderId="38" xfId="0" applyFont="1" applyFill="1" applyBorder="1" applyAlignment="1">
      <alignment horizontal="center" vertical="center"/>
    </xf>
    <xf numFmtId="0" fontId="16" fillId="18" borderId="32" xfId="0" applyFont="1" applyFill="1" applyBorder="1" applyAlignment="1">
      <alignment horizontal="center" vertical="center"/>
    </xf>
    <xf numFmtId="0" fontId="16" fillId="18" borderId="38" xfId="0" applyFont="1" applyFill="1" applyBorder="1" applyAlignment="1">
      <alignment horizontal="center" vertical="center"/>
    </xf>
    <xf numFmtId="0" fontId="2" fillId="20" borderId="1" xfId="0" applyFont="1" applyFill="1" applyBorder="1" applyAlignment="1">
      <alignment horizontal="left" vertical="center" wrapText="1"/>
    </xf>
    <xf numFmtId="0" fontId="19" fillId="19" borderId="2"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4" xfId="0" applyFont="1" applyFill="1" applyBorder="1" applyAlignment="1">
      <alignment horizontal="center" vertical="center"/>
    </xf>
    <xf numFmtId="0" fontId="8" fillId="19" borderId="8" xfId="0" applyFont="1" applyFill="1" applyBorder="1" applyAlignment="1">
      <alignment horizontal="center" vertical="center"/>
    </xf>
    <xf numFmtId="0" fontId="8" fillId="19" borderId="5" xfId="0" applyFont="1" applyFill="1" applyBorder="1" applyAlignment="1">
      <alignment horizontal="center" vertical="center"/>
    </xf>
    <xf numFmtId="0" fontId="8" fillId="3" borderId="0" xfId="0" applyFont="1" applyFill="1" applyAlignment="1">
      <alignment horizontal="center" vertical="center" wrapText="1"/>
    </xf>
    <xf numFmtId="0" fontId="17" fillId="3" borderId="0" xfId="0" applyFont="1" applyFill="1" applyAlignment="1">
      <alignment horizontal="left" vertical="center"/>
    </xf>
    <xf numFmtId="0" fontId="0" fillId="2" borderId="0" xfId="0" applyFill="1" applyAlignment="1">
      <alignment horizontal="left" vertical="center" wrapText="1"/>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166" fontId="1" fillId="19" borderId="1" xfId="0" applyNumberFormat="1" applyFont="1" applyFill="1" applyBorder="1" applyAlignment="1">
      <alignment horizontal="center" vertical="center" wrapText="1"/>
    </xf>
    <xf numFmtId="166" fontId="1" fillId="19" borderId="4" xfId="0" applyNumberFormat="1" applyFont="1" applyFill="1" applyBorder="1" applyAlignment="1">
      <alignment horizontal="center" vertical="center" wrapText="1"/>
    </xf>
    <xf numFmtId="166" fontId="1" fillId="19" borderId="8" xfId="0" applyNumberFormat="1" applyFont="1" applyFill="1" applyBorder="1" applyAlignment="1">
      <alignment horizontal="center" vertical="center" wrapText="1"/>
    </xf>
    <xf numFmtId="166" fontId="1" fillId="19" borderId="5" xfId="0" applyNumberFormat="1" applyFont="1" applyFill="1" applyBorder="1" applyAlignment="1">
      <alignment horizontal="center" vertical="center" wrapText="1"/>
    </xf>
    <xf numFmtId="0" fontId="1" fillId="19" borderId="9" xfId="0" applyFont="1" applyFill="1" applyBorder="1" applyAlignment="1">
      <alignment horizontal="center" vertical="center"/>
    </xf>
    <xf numFmtId="0" fontId="2" fillId="0" borderId="1" xfId="0" applyFont="1" applyBorder="1" applyAlignment="1" applyProtection="1">
      <alignment horizontal="justify" vertical="center" wrapText="1"/>
      <protection locked="0"/>
    </xf>
    <xf numFmtId="0" fontId="17" fillId="3" borderId="4" xfId="0" applyFont="1" applyFill="1" applyBorder="1" applyAlignment="1">
      <alignment horizontal="justify" vertical="center" wrapText="1"/>
    </xf>
    <xf numFmtId="0" fontId="17" fillId="3" borderId="8"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Border="1" applyAlignment="1" applyProtection="1">
      <alignment horizontal="center" vertical="center" wrapText="1"/>
      <protection locked="0"/>
    </xf>
    <xf numFmtId="1" fontId="29" fillId="0" borderId="3" xfId="3" applyNumberFormat="1" applyFont="1" applyBorder="1" applyAlignment="1" applyProtection="1">
      <alignment horizontal="center" vertical="center" wrapText="1"/>
      <protection locked="0"/>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ill="1" applyBorder="1"/>
    <xf numFmtId="0" fontId="7" fillId="11" borderId="4"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17" fillId="3" borderId="0" xfId="0" applyFont="1" applyFill="1" applyAlignment="1">
      <alignment horizontal="center" vertical="center" wrapText="1"/>
    </xf>
  </cellXfs>
  <cellStyles count="12">
    <cellStyle name="Énfasis1" xfId="9" builtinId="29"/>
    <cellStyle name="Millares" xfId="1" builtinId="3"/>
    <cellStyle name="Millares 2" xfId="10"/>
    <cellStyle name="Moneda" xfId="2" builtinId="4"/>
    <cellStyle name="Moneda [0]" xfId="11" builtinId="7"/>
    <cellStyle name="Moneda 2" xfId="7"/>
    <cellStyle name="Normal" xfId="0" builtinId="0"/>
    <cellStyle name="Normal 10" xfId="8"/>
    <cellStyle name="Normal 2" xfId="3"/>
    <cellStyle name="Porcentaje" xfId="4" builtinId="5"/>
    <cellStyle name="Porcentaje 2" xfId="6"/>
    <cellStyle name="Porcentual 2" xfId="5"/>
  </cellStyles>
  <dxfs count="2">
    <dxf>
      <fill>
        <patternFill patternType="darkGrid"/>
      </fill>
    </dxf>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658197</xdr:colOff>
      <xdr:row>1</xdr:row>
      <xdr:rowOff>41462</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137373" y="23196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5</xdr:row>
      <xdr:rowOff>162195</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1162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oneCellAnchor>
    <xdr:from>
      <xdr:col>2</xdr:col>
      <xdr:colOff>2935144</xdr:colOff>
      <xdr:row>0</xdr:row>
      <xdr:rowOff>110201</xdr:rowOff>
    </xdr:from>
    <xdr:ext cx="5285165" cy="808683"/>
    <xdr:sp macro="" textlink="">
      <xdr:nvSpPr>
        <xdr:cNvPr id="12" name="7 Rectángulo">
          <a:extLst>
            <a:ext uri="{FF2B5EF4-FFF2-40B4-BE49-F238E27FC236}">
              <a16:creationId xmlns:a16="http://schemas.microsoft.com/office/drawing/2014/main" id="{00000000-0008-0000-0400-000008000000}"/>
            </a:ext>
          </a:extLst>
        </xdr:cNvPr>
        <xdr:cNvSpPr/>
      </xdr:nvSpPr>
      <xdr:spPr>
        <a:xfrm>
          <a:off x="5116369"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2020 - 2024</a:t>
          </a:r>
        </a:p>
      </xdr:txBody>
    </xdr:sp>
    <xdr:clientData/>
  </xdr:oneCellAnchor>
  <xdr:oneCellAnchor>
    <xdr:from>
      <xdr:col>2</xdr:col>
      <xdr:colOff>3199377</xdr:colOff>
      <xdr:row>5</xdr:row>
      <xdr:rowOff>14950</xdr:rowOff>
    </xdr:from>
    <xdr:ext cx="4825039" cy="399405"/>
    <xdr:sp macro="" textlink="">
      <xdr:nvSpPr>
        <xdr:cNvPr id="13" name="9 Rectángulo">
          <a:extLst>
            <a:ext uri="{FF2B5EF4-FFF2-40B4-BE49-F238E27FC236}">
              <a16:creationId xmlns:a16="http://schemas.microsoft.com/office/drawing/2014/main" id="{00000000-0008-0000-0400-00000A000000}"/>
            </a:ext>
          </a:extLst>
        </xdr:cNvPr>
        <xdr:cNvSpPr/>
      </xdr:nvSpPr>
      <xdr:spPr>
        <a:xfrm>
          <a:off x="5380602"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4"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4735176" y="1122455"/>
          <a:ext cx="2616075"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15"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7750"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16" name="CuadroTexto 15">
          <a:extLst>
            <a:ext uri="{FF2B5EF4-FFF2-40B4-BE49-F238E27FC236}">
              <a16:creationId xmlns:a16="http://schemas.microsoft.com/office/drawing/2014/main" id="{00000000-0008-0000-0400-000002000000}"/>
            </a:ext>
          </a:extLst>
        </xdr:cNvPr>
        <xdr:cNvSpPr txBox="1"/>
      </xdr:nvSpPr>
      <xdr:spPr>
        <a:xfrm>
          <a:off x="7203281" y="5107781"/>
          <a:ext cx="4857750" cy="833438"/>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17" name="Rectángulo redondeado 16">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7231" y="5198268"/>
          <a:ext cx="6034088"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18" name="Rectángulo redondeado 17">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9139" y="5648326"/>
          <a:ext cx="6010273" cy="364330"/>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19" name="Flecha arriba 18">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21200269" y="27129581"/>
          <a:ext cx="2347912" cy="1512094"/>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39687</xdr:colOff>
      <xdr:row>5</xdr:row>
      <xdr:rowOff>96839</xdr:rowOff>
    </xdr:from>
    <xdr:to>
      <xdr:col>11</xdr:col>
      <xdr:colOff>180181</xdr:colOff>
      <xdr:row>6</xdr:row>
      <xdr:rowOff>96840</xdr:rowOff>
    </xdr:to>
    <xdr:sp macro="" textlink="">
      <xdr:nvSpPr>
        <xdr:cNvPr id="4" name="9 Rectángulo redondead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4631987" y="1049339"/>
          <a:ext cx="3540919"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0</xdr:col>
      <xdr:colOff>1131094</xdr:colOff>
      <xdr:row>0</xdr:row>
      <xdr:rowOff>0</xdr:rowOff>
    </xdr:from>
    <xdr:ext cx="8768225" cy="808683"/>
    <xdr:sp macro="" textlink="">
      <xdr:nvSpPr>
        <xdr:cNvPr id="9" name="7 Rectángulo">
          <a:extLst>
            <a:ext uri="{FF2B5EF4-FFF2-40B4-BE49-F238E27FC236}">
              <a16:creationId xmlns:a16="http://schemas.microsoft.com/office/drawing/2014/main" id="{00000000-0008-0000-0700-000009000000}"/>
            </a:ext>
          </a:extLst>
        </xdr:cNvPr>
        <xdr:cNvSpPr/>
      </xdr:nvSpPr>
      <xdr:spPr>
        <a:xfrm>
          <a:off x="1131094" y="0"/>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1</xdr:col>
      <xdr:colOff>953151</xdr:colOff>
      <xdr:row>4</xdr:row>
      <xdr:rowOff>72429</xdr:rowOff>
    </xdr:from>
    <xdr:ext cx="4118180" cy="399405"/>
    <xdr:sp macro="" textlink="">
      <xdr:nvSpPr>
        <xdr:cNvPr id="10" name="8 Rectángulo">
          <a:extLst>
            <a:ext uri="{FF2B5EF4-FFF2-40B4-BE49-F238E27FC236}">
              <a16:creationId xmlns:a16="http://schemas.microsoft.com/office/drawing/2014/main" id="{00000000-0008-0000-0700-00000A000000}"/>
            </a:ext>
          </a:extLst>
        </xdr:cNvPr>
        <xdr:cNvSpPr/>
      </xdr:nvSpPr>
      <xdr:spPr>
        <a:xfrm>
          <a:off x="3512995" y="834429"/>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4.%202024\7.%20Portafolio%20Py%20actualizado%202024\Portafolio%20actualizado%20abril%202024\1.Excelencia%20Acad&#233;mica\5.%20Formaci&#243;n%20avanz,%20continua%20y%20perman%20Ok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tpedu-my.sharepoint.com/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row r="61">
          <cell r="E61"/>
        </row>
        <row r="62">
          <cell r="E62"/>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BD_Ref"/>
      <sheetName val="Ind_Obj"/>
      <sheetName val="Ind_Com"/>
    </sheetNames>
    <sheetDataSet>
      <sheetData sheetId="0"/>
      <sheetData sheetId="1">
        <row r="11">
          <cell r="E11" t="str">
            <v>Formación avanzada, continua y permanente (PDI2028 – CEA - 05)</v>
          </cell>
        </row>
        <row r="13">
          <cell r="E13" t="str">
            <v xml:space="preserve">Excelencia Académica para la Formación Integral </v>
          </cell>
        </row>
        <row r="15">
          <cell r="E15" t="str">
            <v>Desarrollo Docente</v>
          </cell>
        </row>
      </sheetData>
      <sheetData sheetId="2"/>
      <sheetData sheetId="3">
        <row r="42">
          <cell r="E42" t="str">
            <v>Plan operativo 1. Formación continua y permanente</v>
          </cell>
        </row>
        <row r="43">
          <cell r="E43" t="str">
            <v>Plan operativo 2. Centro de Desarrollo Docente</v>
          </cell>
        </row>
        <row r="44">
          <cell r="E44" t="str">
            <v>Plan operativo 3. Formación avanzada</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Carolina Aguirre Arias" id="{2EF3FCB0-F2D8-4FCF-AD87-54627C638509}" userId="Carolina Aguirre Aria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7" dT="2019-09-01T03:35:08.52" personId="{2EF3FCB0-F2D8-4FCF-AD87-54627C638509}" id="{0DC150C8-9B77-4AE0-B486-AD29616A00EF}">
    <text>Adición recibida anualmente por presupuesto de funcionamiento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workbookViewId="0">
      <selection activeCell="L18" sqref="L18"/>
    </sheetView>
  </sheetViews>
  <sheetFormatPr baseColWidth="10" defaultColWidth="0" defaultRowHeight="15" customHeight="1" zeroHeight="1" x14ac:dyDescent="0.25"/>
  <cols>
    <col min="1" max="1" width="22.140625" style="3" customWidth="1"/>
    <col min="2" max="2" width="11.42578125" style="3" customWidth="1"/>
    <col min="3" max="10" width="13.28515625" style="3" customWidth="1"/>
    <col min="11" max="13" width="11.42578125" style="3" customWidth="1"/>
    <col min="14" max="16384" width="11.42578125" style="3" hidden="1"/>
  </cols>
  <sheetData>
    <row r="1" spans="1:13" x14ac:dyDescent="0.25">
      <c r="A1" s="281"/>
      <c r="B1" s="281"/>
      <c r="C1" s="281"/>
      <c r="D1" s="281"/>
      <c r="E1" s="281"/>
      <c r="F1" s="281"/>
      <c r="G1" s="281"/>
      <c r="H1" s="281"/>
      <c r="I1" s="281"/>
      <c r="J1" s="281"/>
      <c r="K1" s="281"/>
      <c r="L1" s="281"/>
      <c r="M1" s="281"/>
    </row>
    <row r="2" spans="1:13" x14ac:dyDescent="0.25">
      <c r="A2" s="281"/>
      <c r="B2" s="650"/>
      <c r="C2" s="650"/>
      <c r="D2" s="650"/>
      <c r="E2" s="650"/>
      <c r="F2" s="650"/>
      <c r="G2" s="650"/>
      <c r="H2" s="650"/>
      <c r="I2" s="650"/>
      <c r="J2" s="282"/>
      <c r="K2" s="283" t="s">
        <v>1</v>
      </c>
      <c r="L2" s="284" t="s">
        <v>6</v>
      </c>
      <c r="M2" s="281"/>
    </row>
    <row r="3" spans="1:13" x14ac:dyDescent="0.25">
      <c r="A3" s="281"/>
      <c r="B3" s="650"/>
      <c r="C3" s="650"/>
      <c r="D3" s="650"/>
      <c r="E3" s="650"/>
      <c r="F3" s="650"/>
      <c r="G3" s="650"/>
      <c r="H3" s="650"/>
      <c r="I3" s="650"/>
      <c r="J3" s="282"/>
      <c r="K3" s="285" t="s">
        <v>3</v>
      </c>
      <c r="L3" s="286">
        <v>7</v>
      </c>
      <c r="M3" s="281"/>
    </row>
    <row r="4" spans="1:13" x14ac:dyDescent="0.25">
      <c r="A4" s="281"/>
      <c r="B4" s="650"/>
      <c r="C4" s="650"/>
      <c r="D4" s="650"/>
      <c r="E4" s="650"/>
      <c r="F4" s="650"/>
      <c r="G4" s="650"/>
      <c r="H4" s="650"/>
      <c r="I4" s="650"/>
      <c r="J4" s="282"/>
      <c r="K4" s="283" t="s">
        <v>4</v>
      </c>
      <c r="L4" s="287">
        <v>44250</v>
      </c>
      <c r="M4" s="281"/>
    </row>
    <row r="5" spans="1:13" x14ac:dyDescent="0.25">
      <c r="A5" s="281"/>
      <c r="B5" s="281"/>
      <c r="C5" s="281"/>
      <c r="D5" s="281"/>
      <c r="E5" s="281"/>
      <c r="F5" s="281"/>
      <c r="G5" s="281"/>
      <c r="H5" s="281"/>
      <c r="I5" s="281"/>
      <c r="J5" s="281"/>
      <c r="K5" s="283" t="s">
        <v>5</v>
      </c>
      <c r="L5" s="284" t="s">
        <v>81</v>
      </c>
      <c r="M5" s="281"/>
    </row>
    <row r="6" spans="1:13" x14ac:dyDescent="0.25">
      <c r="A6" s="281"/>
      <c r="B6" s="281"/>
      <c r="C6" s="281"/>
      <c r="D6" s="281"/>
      <c r="E6" s="281"/>
      <c r="F6" s="281"/>
      <c r="G6" s="281"/>
      <c r="H6" s="281"/>
      <c r="I6" s="281"/>
      <c r="J6" s="281"/>
      <c r="K6" s="281"/>
      <c r="L6" s="281"/>
      <c r="M6" s="281"/>
    </row>
    <row r="7" spans="1:13" ht="22.5" customHeight="1" x14ac:dyDescent="0.25">
      <c r="A7" s="281"/>
      <c r="B7" s="281"/>
      <c r="C7" s="906" t="s">
        <v>1285</v>
      </c>
      <c r="D7" s="651"/>
      <c r="E7" s="651"/>
      <c r="F7" s="651"/>
      <c r="G7" s="651"/>
      <c r="H7" s="651"/>
      <c r="I7" s="651"/>
      <c r="J7" s="651"/>
      <c r="K7" s="281"/>
      <c r="L7" s="281"/>
      <c r="M7" s="281"/>
    </row>
    <row r="8" spans="1:13" ht="22.5" customHeight="1" x14ac:dyDescent="0.25">
      <c r="A8" s="281"/>
      <c r="B8" s="281"/>
      <c r="C8" s="651"/>
      <c r="D8" s="651"/>
      <c r="E8" s="651"/>
      <c r="F8" s="651"/>
      <c r="G8" s="651"/>
      <c r="H8" s="651"/>
      <c r="I8" s="651"/>
      <c r="J8" s="651"/>
      <c r="K8" s="281"/>
      <c r="L8" s="281"/>
      <c r="M8" s="281"/>
    </row>
    <row r="9" spans="1:13" ht="22.5" customHeight="1" x14ac:dyDescent="0.25">
      <c r="A9" s="281"/>
      <c r="B9" s="281"/>
      <c r="C9" s="651"/>
      <c r="D9" s="651"/>
      <c r="E9" s="651"/>
      <c r="F9" s="651"/>
      <c r="G9" s="651"/>
      <c r="H9" s="651"/>
      <c r="I9" s="651"/>
      <c r="J9" s="651"/>
      <c r="K9" s="281"/>
      <c r="L9" s="281"/>
      <c r="M9" s="281"/>
    </row>
    <row r="10" spans="1:13" x14ac:dyDescent="0.25">
      <c r="A10" s="281"/>
      <c r="B10" s="281"/>
      <c r="C10" s="281"/>
      <c r="D10" s="281"/>
      <c r="E10" s="281"/>
      <c r="F10" s="281"/>
      <c r="G10" s="281"/>
      <c r="H10" s="281"/>
      <c r="I10" s="281"/>
      <c r="J10" s="281"/>
      <c r="K10" s="281"/>
      <c r="L10" s="281"/>
      <c r="M10" s="281"/>
    </row>
    <row r="11" spans="1:13" x14ac:dyDescent="0.25">
      <c r="A11" s="281"/>
      <c r="B11" s="281"/>
      <c r="C11" s="281"/>
      <c r="D11" s="281"/>
      <c r="E11" s="281"/>
      <c r="F11" s="281"/>
      <c r="G11" s="281"/>
      <c r="H11" s="281"/>
      <c r="I11" s="281"/>
      <c r="J11" s="281"/>
      <c r="K11" s="281"/>
      <c r="L11" s="281"/>
      <c r="M11" s="281"/>
    </row>
    <row r="12" spans="1:13" x14ac:dyDescent="0.25">
      <c r="A12" s="281"/>
      <c r="B12" s="281"/>
      <c r="C12" s="281"/>
      <c r="D12" s="281"/>
      <c r="E12" s="281"/>
      <c r="F12" s="281"/>
      <c r="G12" s="281"/>
      <c r="H12" s="281"/>
      <c r="I12" s="281"/>
      <c r="J12" s="281"/>
      <c r="K12" s="281"/>
      <c r="L12" s="281"/>
      <c r="M12" s="281"/>
    </row>
    <row r="13" spans="1:13" x14ac:dyDescent="0.25">
      <c r="A13" s="281"/>
      <c r="B13" s="281"/>
      <c r="C13" s="281"/>
      <c r="D13" s="281"/>
      <c r="E13" s="281"/>
      <c r="F13" s="281"/>
      <c r="G13" s="281"/>
      <c r="H13" s="281"/>
      <c r="I13" s="281"/>
      <c r="J13" s="281"/>
      <c r="K13" s="281"/>
      <c r="L13" s="281"/>
      <c r="M13" s="281"/>
    </row>
    <row r="14" spans="1:13" x14ac:dyDescent="0.25">
      <c r="A14" s="281"/>
      <c r="B14" s="281"/>
      <c r="C14" s="281"/>
      <c r="D14" s="281"/>
      <c r="E14" s="281"/>
      <c r="F14" s="281"/>
      <c r="G14" s="281"/>
      <c r="H14" s="281"/>
      <c r="I14" s="281"/>
      <c r="J14" s="281"/>
      <c r="K14" s="281"/>
      <c r="L14" s="281"/>
      <c r="M14" s="281"/>
    </row>
    <row r="15" spans="1:13" x14ac:dyDescent="0.25">
      <c r="A15" s="281"/>
      <c r="B15" s="281"/>
      <c r="C15" s="281"/>
      <c r="D15" s="281"/>
      <c r="E15" s="281"/>
      <c r="F15" s="281"/>
      <c r="G15" s="281"/>
      <c r="H15" s="281"/>
      <c r="I15" s="281"/>
      <c r="J15" s="281"/>
      <c r="K15" s="281"/>
      <c r="L15" s="281"/>
      <c r="M15" s="281"/>
    </row>
    <row r="16" spans="1:13" x14ac:dyDescent="0.25">
      <c r="A16" s="281"/>
      <c r="B16" s="281"/>
      <c r="C16" s="281"/>
      <c r="D16" s="281"/>
      <c r="E16" s="281"/>
      <c r="F16" s="281"/>
      <c r="G16" s="281"/>
      <c r="H16" s="281"/>
      <c r="I16" s="281"/>
      <c r="J16" s="281"/>
      <c r="K16" s="281"/>
      <c r="L16" s="281"/>
      <c r="M16" s="281"/>
    </row>
    <row r="17" spans="1:13" x14ac:dyDescent="0.25">
      <c r="A17" s="281"/>
      <c r="B17" s="281"/>
      <c r="C17" s="281"/>
      <c r="D17" s="281"/>
      <c r="E17" s="281"/>
      <c r="F17" s="281"/>
      <c r="G17" s="281"/>
      <c r="H17" s="281"/>
      <c r="I17" s="281"/>
      <c r="J17" s="281"/>
      <c r="K17" s="281"/>
      <c r="L17" s="281"/>
      <c r="M17" s="281"/>
    </row>
    <row r="18" spans="1:13" x14ac:dyDescent="0.25">
      <c r="A18" s="281"/>
      <c r="B18" s="281"/>
      <c r="C18" s="281"/>
      <c r="D18" s="281"/>
      <c r="E18" s="281"/>
      <c r="F18" s="281"/>
      <c r="G18" s="281"/>
      <c r="H18" s="281"/>
      <c r="I18" s="281"/>
      <c r="J18" s="281"/>
      <c r="K18" s="281"/>
      <c r="L18" s="281"/>
      <c r="M18" s="281"/>
    </row>
    <row r="19" spans="1:13" x14ac:dyDescent="0.25">
      <c r="A19" s="281"/>
      <c r="B19" s="281"/>
      <c r="C19" s="281"/>
      <c r="D19" s="281"/>
      <c r="E19" s="281"/>
      <c r="F19" s="281"/>
      <c r="G19" s="281"/>
      <c r="H19" s="281"/>
      <c r="I19" s="281"/>
      <c r="J19" s="281"/>
      <c r="K19" s="281"/>
      <c r="L19" s="281"/>
      <c r="M19" s="281"/>
    </row>
    <row r="20" spans="1:13" x14ac:dyDescent="0.25">
      <c r="A20" s="281"/>
      <c r="B20" s="281"/>
      <c r="C20" s="281"/>
      <c r="D20" s="281"/>
      <c r="E20" s="281"/>
      <c r="F20" s="281"/>
      <c r="G20" s="281"/>
      <c r="H20" s="281"/>
      <c r="I20" s="281"/>
      <c r="J20" s="281"/>
      <c r="K20" s="281"/>
      <c r="L20" s="281"/>
      <c r="M20" s="281"/>
    </row>
    <row r="21" spans="1:13" x14ac:dyDescent="0.25">
      <c r="A21" s="281"/>
      <c r="B21" s="281"/>
      <c r="C21" s="281"/>
      <c r="D21" s="281"/>
      <c r="E21" s="281"/>
      <c r="F21" s="281"/>
      <c r="G21" s="281"/>
      <c r="H21" s="281"/>
      <c r="I21" s="281"/>
      <c r="J21" s="281"/>
      <c r="K21" s="281"/>
      <c r="L21" s="281"/>
      <c r="M21" s="281"/>
    </row>
    <row r="22" spans="1:13" x14ac:dyDescent="0.25">
      <c r="A22" s="281"/>
      <c r="B22" s="281"/>
      <c r="C22" s="281"/>
      <c r="D22" s="281"/>
      <c r="E22" s="281"/>
      <c r="F22" s="281"/>
      <c r="G22" s="281"/>
      <c r="H22" s="281"/>
      <c r="I22" s="281"/>
      <c r="J22" s="281"/>
      <c r="K22" s="281"/>
      <c r="L22" s="281"/>
      <c r="M22" s="281"/>
    </row>
    <row r="23" spans="1:13" x14ac:dyDescent="0.25">
      <c r="A23" s="281"/>
      <c r="B23" s="281"/>
      <c r="C23" s="281"/>
      <c r="D23" s="281"/>
      <c r="E23" s="281"/>
      <c r="F23" s="281"/>
      <c r="G23" s="281"/>
      <c r="H23" s="281"/>
      <c r="I23" s="281"/>
      <c r="J23" s="281"/>
      <c r="K23" s="281"/>
      <c r="L23" s="281"/>
      <c r="M23" s="281"/>
    </row>
    <row r="24" spans="1:13" x14ac:dyDescent="0.25">
      <c r="A24" s="281"/>
      <c r="B24" s="281"/>
      <c r="C24" s="281"/>
      <c r="D24" s="281"/>
      <c r="E24" s="281"/>
      <c r="F24" s="281"/>
      <c r="G24" s="281"/>
      <c r="H24" s="281"/>
      <c r="I24" s="281"/>
      <c r="J24" s="281"/>
      <c r="K24" s="281"/>
      <c r="L24" s="281"/>
      <c r="M24" s="281"/>
    </row>
    <row r="25" spans="1:13" x14ac:dyDescent="0.25">
      <c r="A25" s="281"/>
      <c r="B25" s="281"/>
      <c r="C25" s="281"/>
      <c r="D25" s="281"/>
      <c r="E25" s="281"/>
      <c r="F25" s="281"/>
      <c r="G25" s="281"/>
      <c r="H25" s="281"/>
      <c r="I25" s="281"/>
      <c r="J25" s="281"/>
      <c r="K25" s="281"/>
      <c r="L25" s="281"/>
      <c r="M25" s="281"/>
    </row>
    <row r="26" spans="1:13" x14ac:dyDescent="0.25">
      <c r="A26" s="281"/>
      <c r="B26" s="288"/>
      <c r="C26" s="281"/>
      <c r="D26" s="281"/>
      <c r="E26" s="281"/>
      <c r="F26" s="281"/>
      <c r="G26" s="281"/>
      <c r="H26" s="281"/>
      <c r="I26" s="281"/>
      <c r="J26" s="281"/>
      <c r="K26" s="281"/>
      <c r="L26" s="281"/>
      <c r="M26" s="281"/>
    </row>
    <row r="27" spans="1:13" x14ac:dyDescent="0.25">
      <c r="A27" s="281"/>
      <c r="B27" s="281"/>
      <c r="C27" s="281"/>
      <c r="D27" s="281"/>
      <c r="E27" s="281"/>
      <c r="F27" s="281"/>
      <c r="G27" s="281"/>
      <c r="H27" s="281"/>
      <c r="I27" s="281"/>
      <c r="J27" s="281"/>
      <c r="K27" s="281"/>
      <c r="L27" s="281"/>
      <c r="M27" s="281"/>
    </row>
    <row r="28" spans="1:13" x14ac:dyDescent="0.25">
      <c r="A28" s="281"/>
      <c r="B28" s="281"/>
      <c r="C28" s="281"/>
      <c r="D28" s="281"/>
      <c r="E28" s="281"/>
      <c r="F28" s="281"/>
      <c r="G28" s="281"/>
      <c r="H28" s="281"/>
      <c r="I28" s="281"/>
      <c r="J28" s="281"/>
      <c r="K28" s="281"/>
      <c r="L28" s="281"/>
      <c r="M28" s="281"/>
    </row>
    <row r="29" spans="1:13" x14ac:dyDescent="0.25">
      <c r="A29" s="281"/>
      <c r="B29" s="281"/>
      <c r="C29" s="281"/>
      <c r="D29" s="281"/>
      <c r="E29" s="281"/>
      <c r="F29" s="281"/>
      <c r="G29" s="281"/>
      <c r="H29" s="281"/>
      <c r="I29" s="281"/>
      <c r="J29" s="281"/>
      <c r="K29" s="281"/>
      <c r="L29" s="281"/>
      <c r="M29" s="281"/>
    </row>
    <row r="30" spans="1:13" x14ac:dyDescent="0.25">
      <c r="A30" s="281"/>
      <c r="B30" s="281"/>
      <c r="C30" s="281"/>
      <c r="D30" s="281"/>
      <c r="E30" s="281"/>
      <c r="F30" s="281"/>
      <c r="G30" s="281"/>
      <c r="H30" s="281"/>
      <c r="I30" s="281"/>
      <c r="J30" s="281"/>
      <c r="K30" s="281"/>
      <c r="L30" s="281"/>
      <c r="M30" s="281"/>
    </row>
    <row r="31" spans="1:13" x14ac:dyDescent="0.25">
      <c r="A31" s="281"/>
      <c r="B31" s="281"/>
      <c r="C31" s="281"/>
      <c r="D31" s="281"/>
      <c r="E31" s="281"/>
      <c r="F31" s="281"/>
      <c r="G31" s="281"/>
      <c r="H31" s="281"/>
      <c r="I31" s="281"/>
      <c r="J31" s="281"/>
      <c r="K31" s="281"/>
      <c r="L31" s="281"/>
      <c r="M31" s="281"/>
    </row>
    <row r="32" spans="1:13" x14ac:dyDescent="0.25">
      <c r="A32" s="281"/>
      <c r="B32" s="281"/>
      <c r="C32" s="281"/>
      <c r="D32" s="281"/>
      <c r="E32" s="281"/>
      <c r="F32" s="281"/>
      <c r="G32" s="281"/>
      <c r="H32" s="281"/>
      <c r="I32" s="281"/>
      <c r="J32" s="281"/>
      <c r="K32" s="281"/>
      <c r="L32" s="281"/>
      <c r="M32" s="281"/>
    </row>
    <row r="33" spans="1:13" x14ac:dyDescent="0.25">
      <c r="A33" s="281"/>
      <c r="B33" s="281"/>
      <c r="C33" s="281"/>
      <c r="D33" s="281"/>
      <c r="E33" s="281"/>
      <c r="F33" s="281"/>
      <c r="G33" s="281"/>
      <c r="H33" s="281"/>
      <c r="I33" s="281"/>
      <c r="J33" s="281"/>
      <c r="K33" s="281"/>
      <c r="L33" s="281"/>
      <c r="M33" s="281"/>
    </row>
    <row r="34" spans="1:13" x14ac:dyDescent="0.25">
      <c r="A34" s="281"/>
      <c r="B34" s="281"/>
      <c r="C34" s="281"/>
      <c r="D34" s="281"/>
      <c r="E34" s="281"/>
      <c r="F34" s="281"/>
      <c r="G34" s="281"/>
      <c r="H34" s="281"/>
      <c r="I34" s="281"/>
      <c r="J34" s="281"/>
      <c r="K34" s="281"/>
      <c r="L34" s="281"/>
      <c r="M34" s="281"/>
    </row>
    <row r="35" spans="1:13" x14ac:dyDescent="0.25">
      <c r="A35" s="281"/>
      <c r="B35" s="281"/>
      <c r="C35" s="281"/>
      <c r="D35" s="281"/>
      <c r="E35" s="281"/>
      <c r="F35" s="281"/>
      <c r="G35" s="281"/>
      <c r="H35" s="281"/>
      <c r="I35" s="281"/>
      <c r="J35" s="281"/>
      <c r="K35" s="281"/>
      <c r="L35" s="281"/>
      <c r="M35" s="281"/>
    </row>
    <row r="36" spans="1:13" x14ac:dyDescent="0.25">
      <c r="A36" s="281"/>
      <c r="B36" s="281"/>
      <c r="C36" s="281"/>
      <c r="D36" s="281"/>
      <c r="E36" s="281"/>
      <c r="F36" s="281"/>
      <c r="G36" s="281"/>
      <c r="H36" s="281"/>
      <c r="I36" s="281"/>
      <c r="J36" s="281"/>
      <c r="K36" s="281"/>
      <c r="L36" s="281"/>
      <c r="M36" s="281"/>
    </row>
    <row r="37" spans="1:13" x14ac:dyDescent="0.25">
      <c r="A37" s="281"/>
      <c r="B37" s="281"/>
      <c r="C37" s="281"/>
      <c r="D37" s="281"/>
      <c r="E37" s="281"/>
      <c r="F37" s="281"/>
      <c r="G37" s="281"/>
      <c r="H37" s="281"/>
      <c r="I37" s="281"/>
      <c r="J37" s="281"/>
      <c r="K37" s="281"/>
      <c r="L37" s="281"/>
      <c r="M37" s="281"/>
    </row>
    <row r="38" spans="1:13" x14ac:dyDescent="0.25">
      <c r="A38" s="281"/>
      <c r="B38" s="281"/>
      <c r="C38" s="281"/>
      <c r="D38" s="281"/>
      <c r="E38" s="281"/>
      <c r="F38" s="281"/>
      <c r="G38" s="281"/>
      <c r="H38" s="281"/>
      <c r="I38" s="281"/>
      <c r="J38" s="281"/>
      <c r="K38" s="281"/>
      <c r="L38" s="281"/>
      <c r="M38" s="281"/>
    </row>
    <row r="39" spans="1:13" x14ac:dyDescent="0.25">
      <c r="A39" s="281"/>
      <c r="B39" s="281"/>
      <c r="C39" s="281"/>
      <c r="D39" s="281"/>
      <c r="E39" s="281"/>
      <c r="F39" s="281"/>
      <c r="G39" s="281"/>
      <c r="H39" s="281"/>
      <c r="I39" s="281"/>
      <c r="J39" s="281"/>
      <c r="K39" s="281"/>
      <c r="L39" s="281"/>
      <c r="M39" s="281"/>
    </row>
    <row r="40" spans="1:13" x14ac:dyDescent="0.25">
      <c r="A40" s="281"/>
      <c r="B40" s="281"/>
      <c r="C40" s="281"/>
      <c r="D40" s="281"/>
      <c r="E40" s="281"/>
      <c r="F40" s="281"/>
      <c r="G40" s="281"/>
      <c r="H40" s="281"/>
      <c r="I40" s="281"/>
      <c r="J40" s="281"/>
      <c r="K40" s="281"/>
      <c r="L40" s="281"/>
      <c r="M40" s="281"/>
    </row>
    <row r="41" spans="1:13" x14ac:dyDescent="0.25">
      <c r="A41" s="281"/>
      <c r="B41" s="281"/>
      <c r="C41" s="281"/>
      <c r="D41" s="281"/>
      <c r="E41" s="281"/>
      <c r="F41" s="281"/>
      <c r="G41" s="281"/>
      <c r="H41" s="281"/>
      <c r="I41" s="281"/>
      <c r="J41" s="281"/>
      <c r="K41" s="281"/>
      <c r="L41" s="281"/>
      <c r="M41" s="281"/>
    </row>
    <row r="42" spans="1:13" x14ac:dyDescent="0.25">
      <c r="A42" s="281"/>
      <c r="B42" s="281"/>
      <c r="C42" s="281"/>
      <c r="D42" s="281"/>
      <c r="E42" s="281"/>
      <c r="F42" s="281"/>
      <c r="G42" s="281"/>
      <c r="H42" s="281"/>
      <c r="I42" s="281"/>
      <c r="J42" s="281"/>
      <c r="K42" s="281"/>
      <c r="L42" s="281"/>
      <c r="M42" s="281"/>
    </row>
    <row r="43" spans="1:13" x14ac:dyDescent="0.25">
      <c r="A43" s="281"/>
      <c r="B43" s="281"/>
      <c r="C43" s="281"/>
      <c r="D43" s="281"/>
      <c r="E43" s="281"/>
      <c r="F43" s="281"/>
      <c r="G43" s="281"/>
      <c r="H43" s="281"/>
      <c r="I43" s="281"/>
      <c r="J43" s="281"/>
      <c r="K43" s="281"/>
      <c r="L43" s="281"/>
      <c r="M43" s="281"/>
    </row>
    <row r="44" spans="1:13" x14ac:dyDescent="0.25">
      <c r="A44" s="281"/>
      <c r="B44" s="281"/>
      <c r="C44" s="281"/>
      <c r="D44" s="281"/>
      <c r="E44" s="281"/>
      <c r="F44" s="281"/>
      <c r="G44" s="281"/>
      <c r="H44" s="281"/>
      <c r="I44" s="281"/>
      <c r="J44" s="281"/>
      <c r="K44" s="281"/>
      <c r="L44" s="281"/>
      <c r="M44" s="281"/>
    </row>
    <row r="45" spans="1:13" x14ac:dyDescent="0.25">
      <c r="A45" s="281"/>
      <c r="B45" s="281"/>
      <c r="C45" s="281"/>
      <c r="D45" s="281"/>
      <c r="E45" s="281"/>
      <c r="F45" s="281"/>
      <c r="G45" s="281"/>
      <c r="H45" s="281"/>
      <c r="I45" s="281"/>
      <c r="J45" s="281"/>
      <c r="K45" s="281"/>
      <c r="L45" s="281"/>
      <c r="M45" s="281"/>
    </row>
    <row r="46" spans="1:13" x14ac:dyDescent="0.25">
      <c r="A46" s="281"/>
      <c r="B46" s="281"/>
      <c r="C46" s="281"/>
      <c r="D46" s="281"/>
      <c r="E46" s="281"/>
      <c r="F46" s="281"/>
      <c r="G46" s="281"/>
      <c r="H46" s="281"/>
      <c r="I46" s="281"/>
      <c r="J46" s="281"/>
      <c r="K46" s="281"/>
      <c r="L46" s="281"/>
      <c r="M46" s="281"/>
    </row>
    <row r="47" spans="1:13" x14ac:dyDescent="0.25">
      <c r="A47" s="281"/>
      <c r="B47" s="281"/>
      <c r="C47" s="281"/>
      <c r="D47" s="281"/>
      <c r="E47" s="281"/>
      <c r="F47" s="281"/>
      <c r="G47" s="281"/>
      <c r="H47" s="281"/>
      <c r="I47" s="281"/>
      <c r="J47" s="281"/>
      <c r="K47" s="281"/>
      <c r="L47" s="281"/>
      <c r="M47" s="281"/>
    </row>
    <row r="48" spans="1:13" x14ac:dyDescent="0.25">
      <c r="A48" s="281"/>
      <c r="B48" s="281"/>
      <c r="C48" s="281"/>
      <c r="D48" s="281"/>
      <c r="E48" s="281"/>
      <c r="F48" s="281"/>
      <c r="G48" s="281"/>
      <c r="H48" s="281"/>
      <c r="I48" s="281"/>
      <c r="J48" s="281"/>
      <c r="K48" s="281"/>
      <c r="L48" s="281"/>
      <c r="M48" s="281"/>
    </row>
  </sheetData>
  <mergeCells count="4">
    <mergeCell ref="B2:I2"/>
    <mergeCell ref="B3:I3"/>
    <mergeCell ref="B4:I4"/>
    <mergeCell ref="C7:J9"/>
  </mergeCells>
  <phoneticPr fontId="0" type="noConversion"/>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7" tint="-0.249977111117893"/>
  </sheetPr>
  <dimension ref="A5:E195"/>
  <sheetViews>
    <sheetView topLeftCell="A23" workbookViewId="0">
      <selection activeCell="A25" sqref="A25"/>
    </sheetView>
  </sheetViews>
  <sheetFormatPr baseColWidth="10" defaultRowHeight="15" x14ac:dyDescent="0.25"/>
  <cols>
    <col min="1" max="1" width="65.7109375" customWidth="1"/>
    <col min="2" max="2" width="71.5703125" customWidth="1"/>
    <col min="3" max="3" width="15.7109375" customWidth="1"/>
    <col min="4" max="4" width="58.5703125" customWidth="1"/>
    <col min="5" max="5" width="94.140625" bestFit="1" customWidth="1"/>
  </cols>
  <sheetData>
    <row r="5" spans="1:5" x14ac:dyDescent="0.25">
      <c r="A5" s="48" t="s">
        <v>867</v>
      </c>
      <c r="D5" s="48" t="s">
        <v>867</v>
      </c>
      <c r="E5" s="48" t="s">
        <v>105</v>
      </c>
    </row>
    <row r="6" spans="1:5" x14ac:dyDescent="0.25">
      <c r="A6" s="333" t="s">
        <v>868</v>
      </c>
      <c r="B6" t="s">
        <v>869</v>
      </c>
      <c r="D6" s="333" t="s">
        <v>870</v>
      </c>
      <c r="E6" s="334" t="s">
        <v>871</v>
      </c>
    </row>
    <row r="7" spans="1:5" x14ac:dyDescent="0.25">
      <c r="A7" s="49" t="s">
        <v>872</v>
      </c>
      <c r="B7" t="s">
        <v>873</v>
      </c>
      <c r="D7" s="333" t="s">
        <v>870</v>
      </c>
      <c r="E7" s="335" t="s">
        <v>874</v>
      </c>
    </row>
    <row r="8" spans="1:5" x14ac:dyDescent="0.25">
      <c r="A8" s="333" t="s">
        <v>875</v>
      </c>
      <c r="B8" t="s">
        <v>876</v>
      </c>
      <c r="D8" s="333" t="s">
        <v>870</v>
      </c>
      <c r="E8" s="334" t="s">
        <v>877</v>
      </c>
    </row>
    <row r="9" spans="1:5" ht="30" x14ac:dyDescent="0.25">
      <c r="A9" s="336" t="s">
        <v>878</v>
      </c>
      <c r="B9" t="s">
        <v>879</v>
      </c>
      <c r="D9" s="49" t="s">
        <v>880</v>
      </c>
      <c r="E9" s="50" t="s">
        <v>881</v>
      </c>
    </row>
    <row r="10" spans="1:5" x14ac:dyDescent="0.25">
      <c r="A10" s="333" t="s">
        <v>882</v>
      </c>
      <c r="B10" t="s">
        <v>883</v>
      </c>
      <c r="D10" s="49" t="s">
        <v>880</v>
      </c>
      <c r="E10" s="50" t="s">
        <v>884</v>
      </c>
    </row>
    <row r="11" spans="1:5" x14ac:dyDescent="0.25">
      <c r="A11" s="49" t="s">
        <v>885</v>
      </c>
      <c r="B11" t="s">
        <v>886</v>
      </c>
      <c r="D11" s="49" t="s">
        <v>880</v>
      </c>
      <c r="E11" s="50" t="s">
        <v>887</v>
      </c>
    </row>
    <row r="12" spans="1:5" x14ac:dyDescent="0.25">
      <c r="A12" s="333" t="s">
        <v>888</v>
      </c>
      <c r="B12" t="s">
        <v>889</v>
      </c>
      <c r="D12" s="333" t="s">
        <v>890</v>
      </c>
      <c r="E12" s="334" t="s">
        <v>891</v>
      </c>
    </row>
    <row r="13" spans="1:5" x14ac:dyDescent="0.25">
      <c r="A13" s="49" t="s">
        <v>892</v>
      </c>
      <c r="B13" t="s">
        <v>893</v>
      </c>
      <c r="D13" s="333" t="s">
        <v>890</v>
      </c>
      <c r="E13" s="334" t="s">
        <v>894</v>
      </c>
    </row>
    <row r="14" spans="1:5" x14ac:dyDescent="0.25">
      <c r="A14" s="333" t="s">
        <v>895</v>
      </c>
      <c r="B14" t="s">
        <v>896</v>
      </c>
      <c r="D14" s="333" t="s">
        <v>890</v>
      </c>
      <c r="E14" s="334" t="s">
        <v>897</v>
      </c>
    </row>
    <row r="15" spans="1:5" x14ac:dyDescent="0.25">
      <c r="A15" s="49" t="s">
        <v>898</v>
      </c>
      <c r="B15" t="s">
        <v>899</v>
      </c>
      <c r="D15" s="333" t="s">
        <v>890</v>
      </c>
      <c r="E15" s="334" t="s">
        <v>900</v>
      </c>
    </row>
    <row r="16" spans="1:5" x14ac:dyDescent="0.25">
      <c r="A16" s="333" t="s">
        <v>901</v>
      </c>
      <c r="B16" t="s">
        <v>902</v>
      </c>
      <c r="D16" s="333" t="s">
        <v>890</v>
      </c>
      <c r="E16" s="334" t="s">
        <v>903</v>
      </c>
    </row>
    <row r="17" spans="1:5" x14ac:dyDescent="0.25">
      <c r="A17" s="49" t="s">
        <v>904</v>
      </c>
      <c r="B17" t="s">
        <v>905</v>
      </c>
      <c r="D17" s="49" t="s">
        <v>906</v>
      </c>
      <c r="E17" s="50" t="s">
        <v>907</v>
      </c>
    </row>
    <row r="18" spans="1:5" x14ac:dyDescent="0.25">
      <c r="A18" s="52" t="s">
        <v>107</v>
      </c>
      <c r="D18" s="49" t="s">
        <v>906</v>
      </c>
      <c r="E18" s="50" t="s">
        <v>908</v>
      </c>
    </row>
    <row r="19" spans="1:5" x14ac:dyDescent="0.25">
      <c r="D19" s="49" t="s">
        <v>906</v>
      </c>
      <c r="E19" s="50" t="s">
        <v>909</v>
      </c>
    </row>
    <row r="20" spans="1:5" x14ac:dyDescent="0.25">
      <c r="A20" s="414" t="s">
        <v>996</v>
      </c>
      <c r="D20" s="333" t="s">
        <v>910</v>
      </c>
      <c r="E20" s="334" t="s">
        <v>911</v>
      </c>
    </row>
    <row r="21" spans="1:5" ht="45" x14ac:dyDescent="0.25">
      <c r="A21" s="415" t="s">
        <v>998</v>
      </c>
      <c r="D21" s="333" t="s">
        <v>910</v>
      </c>
      <c r="E21" s="334" t="s">
        <v>912</v>
      </c>
    </row>
    <row r="22" spans="1:5" x14ac:dyDescent="0.25">
      <c r="A22" s="415" t="s">
        <v>1103</v>
      </c>
      <c r="D22" s="49" t="s">
        <v>913</v>
      </c>
      <c r="E22" s="50" t="s">
        <v>914</v>
      </c>
    </row>
    <row r="23" spans="1:5" ht="120" x14ac:dyDescent="0.25">
      <c r="A23" s="415" t="s">
        <v>1104</v>
      </c>
      <c r="D23" s="49" t="s">
        <v>913</v>
      </c>
      <c r="E23" s="50" t="s">
        <v>915</v>
      </c>
    </row>
    <row r="24" spans="1:5" ht="60" x14ac:dyDescent="0.25">
      <c r="A24" s="415" t="s">
        <v>1000</v>
      </c>
      <c r="D24" s="333" t="s">
        <v>916</v>
      </c>
      <c r="E24" s="334" t="s">
        <v>917</v>
      </c>
    </row>
    <row r="25" spans="1:5" ht="75" x14ac:dyDescent="0.25">
      <c r="A25" s="502" t="s">
        <v>1126</v>
      </c>
      <c r="D25" s="333" t="s">
        <v>916</v>
      </c>
      <c r="E25" s="334" t="s">
        <v>918</v>
      </c>
    </row>
    <row r="26" spans="1:5" ht="30" x14ac:dyDescent="0.25">
      <c r="A26" s="502" t="s">
        <v>1105</v>
      </c>
      <c r="D26" s="49" t="s">
        <v>919</v>
      </c>
      <c r="E26" s="50" t="s">
        <v>920</v>
      </c>
    </row>
    <row r="27" spans="1:5" ht="60" x14ac:dyDescent="0.25">
      <c r="A27" s="502" t="s">
        <v>1106</v>
      </c>
      <c r="D27" s="49" t="s">
        <v>919</v>
      </c>
      <c r="E27" s="50" t="s">
        <v>921</v>
      </c>
    </row>
    <row r="28" spans="1:5" ht="45" x14ac:dyDescent="0.25">
      <c r="A28" s="502" t="s">
        <v>1002</v>
      </c>
      <c r="D28" s="49" t="s">
        <v>919</v>
      </c>
      <c r="E28" s="50" t="s">
        <v>922</v>
      </c>
    </row>
    <row r="29" spans="1:5" ht="60" x14ac:dyDescent="0.25">
      <c r="A29" s="502" t="s">
        <v>1003</v>
      </c>
      <c r="D29" s="333" t="s">
        <v>923</v>
      </c>
      <c r="E29" s="334" t="s">
        <v>924</v>
      </c>
    </row>
    <row r="30" spans="1:5" ht="45" x14ac:dyDescent="0.25">
      <c r="A30" s="415" t="s">
        <v>1001</v>
      </c>
      <c r="D30" s="49" t="s">
        <v>925</v>
      </c>
      <c r="E30" s="50" t="s">
        <v>926</v>
      </c>
    </row>
    <row r="31" spans="1:5" ht="30" x14ac:dyDescent="0.25">
      <c r="A31" s="415" t="s">
        <v>1107</v>
      </c>
      <c r="D31" s="49" t="s">
        <v>925</v>
      </c>
      <c r="E31" s="50" t="s">
        <v>927</v>
      </c>
    </row>
    <row r="32" spans="1:5" x14ac:dyDescent="0.25">
      <c r="D32" s="49" t="s">
        <v>925</v>
      </c>
      <c r="E32" s="50" t="s">
        <v>928</v>
      </c>
    </row>
    <row r="33" spans="1:5" x14ac:dyDescent="0.25">
      <c r="D33" s="333" t="s">
        <v>929</v>
      </c>
      <c r="E33" s="334" t="s">
        <v>930</v>
      </c>
    </row>
    <row r="34" spans="1:5" x14ac:dyDescent="0.25">
      <c r="D34" s="333" t="s">
        <v>929</v>
      </c>
      <c r="E34" s="334" t="s">
        <v>931</v>
      </c>
    </row>
    <row r="35" spans="1:5" ht="15" customHeight="1" x14ac:dyDescent="0.25">
      <c r="D35" s="49" t="s">
        <v>932</v>
      </c>
      <c r="E35" s="50" t="s">
        <v>933</v>
      </c>
    </row>
    <row r="36" spans="1:5" ht="15" customHeight="1" x14ac:dyDescent="0.25"/>
    <row r="37" spans="1:5" ht="15" customHeight="1" x14ac:dyDescent="0.25">
      <c r="A37" s="54" t="s">
        <v>108</v>
      </c>
    </row>
    <row r="38" spans="1:5" x14ac:dyDescent="0.25">
      <c r="A38" s="55" t="s">
        <v>109</v>
      </c>
    </row>
    <row r="39" spans="1:5" ht="15" customHeight="1" x14ac:dyDescent="0.25">
      <c r="A39" s="50" t="s">
        <v>110</v>
      </c>
      <c r="D39" s="295" t="s">
        <v>978</v>
      </c>
    </row>
    <row r="40" spans="1:5" ht="15" customHeight="1" x14ac:dyDescent="0.25">
      <c r="A40" s="50" t="s">
        <v>111</v>
      </c>
      <c r="D40" s="295" t="s">
        <v>979</v>
      </c>
    </row>
    <row r="41" spans="1:5" ht="30" x14ac:dyDescent="0.25">
      <c r="A41" s="50" t="s">
        <v>767</v>
      </c>
      <c r="D41" s="295" t="s">
        <v>980</v>
      </c>
      <c r="E41" s="295"/>
    </row>
    <row r="42" spans="1:5" ht="30" x14ac:dyDescent="0.25">
      <c r="A42" s="50" t="s">
        <v>768</v>
      </c>
      <c r="D42" s="295" t="s">
        <v>981</v>
      </c>
      <c r="E42" s="295"/>
    </row>
    <row r="43" spans="1:5" ht="45" x14ac:dyDescent="0.25">
      <c r="A43" s="50" t="s">
        <v>769</v>
      </c>
      <c r="D43" s="295" t="s">
        <v>982</v>
      </c>
      <c r="E43" s="295"/>
    </row>
    <row r="44" spans="1:5" ht="30" x14ac:dyDescent="0.25">
      <c r="A44" s="50" t="s">
        <v>770</v>
      </c>
      <c r="D44" s="295" t="s">
        <v>983</v>
      </c>
      <c r="E44" s="295"/>
    </row>
    <row r="45" spans="1:5" ht="15" customHeight="1" x14ac:dyDescent="0.25">
      <c r="A45" s="50" t="s">
        <v>771</v>
      </c>
      <c r="D45" s="295" t="s">
        <v>984</v>
      </c>
    </row>
    <row r="46" spans="1:5" ht="30" x14ac:dyDescent="0.25">
      <c r="A46" s="50" t="s">
        <v>772</v>
      </c>
      <c r="D46" s="295" t="s">
        <v>985</v>
      </c>
      <c r="E46" s="296"/>
    </row>
    <row r="47" spans="1:5" ht="45" x14ac:dyDescent="0.25">
      <c r="A47" s="50" t="s">
        <v>773</v>
      </c>
      <c r="D47" s="295" t="s">
        <v>986</v>
      </c>
    </row>
    <row r="48" spans="1:5" ht="45" x14ac:dyDescent="0.25">
      <c r="D48" s="295" t="s">
        <v>987</v>
      </c>
      <c r="E48" s="295"/>
    </row>
    <row r="49" spans="1:5" x14ac:dyDescent="0.25">
      <c r="A49" s="337" t="s">
        <v>936</v>
      </c>
      <c r="B49" s="338" t="s">
        <v>937</v>
      </c>
      <c r="D49" s="295" t="s">
        <v>988</v>
      </c>
      <c r="E49" s="295"/>
    </row>
    <row r="50" spans="1:5" ht="30" x14ac:dyDescent="0.25">
      <c r="A50" s="325" t="s">
        <v>1108</v>
      </c>
      <c r="B50" s="421" t="s">
        <v>1021</v>
      </c>
      <c r="D50" s="295" t="s">
        <v>989</v>
      </c>
      <c r="E50" s="295"/>
    </row>
    <row r="51" spans="1:5" ht="30" x14ac:dyDescent="0.25">
      <c r="A51" s="56" t="s">
        <v>997</v>
      </c>
      <c r="B51" s="421" t="s">
        <v>939</v>
      </c>
      <c r="D51" s="295" t="s">
        <v>990</v>
      </c>
    </row>
    <row r="52" spans="1:5" ht="30" x14ac:dyDescent="0.25">
      <c r="A52" s="56" t="s">
        <v>1109</v>
      </c>
      <c r="B52" s="421" t="s">
        <v>940</v>
      </c>
      <c r="D52" s="295" t="s">
        <v>991</v>
      </c>
    </row>
    <row r="53" spans="1:5" ht="60" x14ac:dyDescent="0.25">
      <c r="A53" s="56" t="s">
        <v>1110</v>
      </c>
      <c r="B53" s="422" t="s">
        <v>1022</v>
      </c>
      <c r="D53" s="295" t="s">
        <v>992</v>
      </c>
    </row>
    <row r="54" spans="1:5" ht="45" x14ac:dyDescent="0.25">
      <c r="A54" s="56" t="s">
        <v>938</v>
      </c>
      <c r="B54" s="421" t="s">
        <v>941</v>
      </c>
      <c r="D54" s="295" t="s">
        <v>993</v>
      </c>
    </row>
    <row r="55" spans="1:5" x14ac:dyDescent="0.25">
      <c r="D55" s="295" t="s">
        <v>994</v>
      </c>
    </row>
    <row r="56" spans="1:5" x14ac:dyDescent="0.25">
      <c r="D56" s="295" t="s">
        <v>995</v>
      </c>
    </row>
    <row r="57" spans="1:5" x14ac:dyDescent="0.25">
      <c r="A57" s="337" t="s">
        <v>936</v>
      </c>
      <c r="C57" s="419" t="s">
        <v>972</v>
      </c>
    </row>
    <row r="58" spans="1:5" x14ac:dyDescent="0.25">
      <c r="A58" s="325" t="s">
        <v>1108</v>
      </c>
      <c r="B58" t="s">
        <v>1028</v>
      </c>
      <c r="C58" s="421" t="s">
        <v>1090</v>
      </c>
    </row>
    <row r="59" spans="1:5" x14ac:dyDescent="0.25">
      <c r="A59" s="325" t="s">
        <v>1108</v>
      </c>
      <c r="B59" t="s">
        <v>1028</v>
      </c>
      <c r="C59" s="421" t="s">
        <v>1016</v>
      </c>
    </row>
    <row r="60" spans="1:5" x14ac:dyDescent="0.25">
      <c r="A60" s="325" t="s">
        <v>1108</v>
      </c>
      <c r="B60" t="s">
        <v>1028</v>
      </c>
      <c r="C60" s="421" t="s">
        <v>1025</v>
      </c>
    </row>
    <row r="61" spans="1:5" x14ac:dyDescent="0.25">
      <c r="A61" s="325" t="s">
        <v>1108</v>
      </c>
      <c r="B61" t="s">
        <v>1028</v>
      </c>
      <c r="C61" s="421" t="s">
        <v>1111</v>
      </c>
    </row>
    <row r="62" spans="1:5" x14ac:dyDescent="0.25">
      <c r="A62" s="325" t="s">
        <v>1108</v>
      </c>
      <c r="B62" t="s">
        <v>1028</v>
      </c>
      <c r="C62" s="421" t="s">
        <v>1112</v>
      </c>
    </row>
    <row r="63" spans="1:5" x14ac:dyDescent="0.25">
      <c r="A63" s="325" t="s">
        <v>1108</v>
      </c>
      <c r="B63" t="s">
        <v>1028</v>
      </c>
      <c r="C63" s="421" t="s">
        <v>1113</v>
      </c>
    </row>
    <row r="64" spans="1:5" x14ac:dyDescent="0.25">
      <c r="A64" s="56" t="s">
        <v>997</v>
      </c>
      <c r="B64" t="s">
        <v>1029</v>
      </c>
      <c r="C64" s="420" t="s">
        <v>1114</v>
      </c>
    </row>
    <row r="65" spans="1:3" x14ac:dyDescent="0.25">
      <c r="A65" s="56" t="s">
        <v>997</v>
      </c>
      <c r="B65" t="s">
        <v>1029</v>
      </c>
      <c r="C65" s="420" t="s">
        <v>1017</v>
      </c>
    </row>
    <row r="66" spans="1:3" x14ac:dyDescent="0.25">
      <c r="A66" s="56" t="s">
        <v>997</v>
      </c>
      <c r="B66" t="s">
        <v>1029</v>
      </c>
      <c r="C66" s="420" t="s">
        <v>1115</v>
      </c>
    </row>
    <row r="67" spans="1:3" x14ac:dyDescent="0.25">
      <c r="A67" s="56" t="s">
        <v>1110</v>
      </c>
      <c r="B67" t="s">
        <v>1030</v>
      </c>
      <c r="C67" s="420" t="s">
        <v>1018</v>
      </c>
    </row>
    <row r="68" spans="1:3" x14ac:dyDescent="0.25">
      <c r="A68" s="56" t="s">
        <v>1110</v>
      </c>
      <c r="B68" t="s">
        <v>1030</v>
      </c>
      <c r="C68" s="420" t="s">
        <v>1116</v>
      </c>
    </row>
    <row r="69" spans="1:3" x14ac:dyDescent="0.25">
      <c r="A69" s="56" t="s">
        <v>1110</v>
      </c>
      <c r="B69" t="s">
        <v>1030</v>
      </c>
      <c r="C69" s="420" t="s">
        <v>1117</v>
      </c>
    </row>
    <row r="70" spans="1:3" x14ac:dyDescent="0.25">
      <c r="A70" s="56" t="s">
        <v>1110</v>
      </c>
      <c r="B70" t="s">
        <v>1030</v>
      </c>
      <c r="C70" s="420" t="s">
        <v>1118</v>
      </c>
    </row>
    <row r="71" spans="1:3" x14ac:dyDescent="0.25">
      <c r="A71" s="56" t="s">
        <v>938</v>
      </c>
      <c r="B71" t="s">
        <v>1031</v>
      </c>
      <c r="C71" s="420" t="s">
        <v>1119</v>
      </c>
    </row>
    <row r="72" spans="1:3" x14ac:dyDescent="0.25">
      <c r="A72" s="56" t="s">
        <v>938</v>
      </c>
      <c r="B72" t="s">
        <v>1031</v>
      </c>
      <c r="C72" s="420" t="s">
        <v>1019</v>
      </c>
    </row>
    <row r="73" spans="1:3" x14ac:dyDescent="0.25">
      <c r="A73" s="56" t="s">
        <v>938</v>
      </c>
      <c r="B73" t="s">
        <v>1031</v>
      </c>
      <c r="C73" s="420" t="s">
        <v>1026</v>
      </c>
    </row>
    <row r="74" spans="1:3" x14ac:dyDescent="0.25">
      <c r="A74" s="56" t="s">
        <v>938</v>
      </c>
      <c r="B74" t="s">
        <v>1031</v>
      </c>
      <c r="C74" s="420" t="s">
        <v>1120</v>
      </c>
    </row>
    <row r="75" spans="1:3" x14ac:dyDescent="0.25">
      <c r="A75" s="56" t="s">
        <v>938</v>
      </c>
      <c r="B75" t="s">
        <v>1031</v>
      </c>
      <c r="C75" s="420" t="s">
        <v>1024</v>
      </c>
    </row>
    <row r="76" spans="1:3" x14ac:dyDescent="0.25">
      <c r="A76" s="56" t="s">
        <v>1109</v>
      </c>
      <c r="B76" t="s">
        <v>1032</v>
      </c>
      <c r="C76" s="420" t="s">
        <v>1020</v>
      </c>
    </row>
    <row r="77" spans="1:3" x14ac:dyDescent="0.25">
      <c r="A77" s="56" t="s">
        <v>1109</v>
      </c>
      <c r="B77" t="s">
        <v>1032</v>
      </c>
      <c r="C77" s="420" t="s">
        <v>1027</v>
      </c>
    </row>
    <row r="78" spans="1:3" x14ac:dyDescent="0.25">
      <c r="A78" s="56" t="s">
        <v>1109</v>
      </c>
      <c r="B78" t="s">
        <v>1032</v>
      </c>
      <c r="C78" s="420" t="s">
        <v>1122</v>
      </c>
    </row>
    <row r="79" spans="1:3" x14ac:dyDescent="0.25">
      <c r="A79" s="56" t="s">
        <v>1109</v>
      </c>
      <c r="B79" t="s">
        <v>1032</v>
      </c>
      <c r="C79" s="420" t="s">
        <v>1023</v>
      </c>
    </row>
    <row r="80" spans="1:3" x14ac:dyDescent="0.25">
      <c r="B80" s="420"/>
    </row>
    <row r="81" spans="1:2" x14ac:dyDescent="0.25">
      <c r="A81" s="325" t="s">
        <v>1123</v>
      </c>
      <c r="B81" s="420"/>
    </row>
    <row r="82" spans="1:2" x14ac:dyDescent="0.25">
      <c r="A82" s="325" t="s">
        <v>997</v>
      </c>
      <c r="B82" s="420"/>
    </row>
    <row r="83" spans="1:2" x14ac:dyDescent="0.25">
      <c r="A83" s="325" t="s">
        <v>1110</v>
      </c>
      <c r="B83" s="420"/>
    </row>
    <row r="84" spans="1:2" x14ac:dyDescent="0.25">
      <c r="A84" s="325" t="s">
        <v>938</v>
      </c>
      <c r="B84" s="420"/>
    </row>
    <row r="85" spans="1:2" ht="30" x14ac:dyDescent="0.25">
      <c r="A85" s="325" t="s">
        <v>1121</v>
      </c>
      <c r="B85" s="420"/>
    </row>
    <row r="86" spans="1:2" x14ac:dyDescent="0.25">
      <c r="B86" s="420"/>
    </row>
    <row r="87" spans="1:2" x14ac:dyDescent="0.25">
      <c r="B87" s="420"/>
    </row>
    <row r="88" spans="1:2" x14ac:dyDescent="0.25">
      <c r="B88" s="420"/>
    </row>
    <row r="89" spans="1:2" x14ac:dyDescent="0.25">
      <c r="B89" s="420"/>
    </row>
    <row r="90" spans="1:2" x14ac:dyDescent="0.25">
      <c r="B90" s="420"/>
    </row>
    <row r="91" spans="1:2" x14ac:dyDescent="0.25">
      <c r="B91" s="420"/>
    </row>
    <row r="92" spans="1:2" x14ac:dyDescent="0.25">
      <c r="B92" s="420"/>
    </row>
    <row r="93" spans="1:2" x14ac:dyDescent="0.25">
      <c r="B93" s="420"/>
    </row>
    <row r="94" spans="1:2" x14ac:dyDescent="0.25">
      <c r="B94" s="420"/>
    </row>
    <row r="95" spans="1:2" x14ac:dyDescent="0.25">
      <c r="B95" s="420"/>
    </row>
    <row r="96" spans="1:2" x14ac:dyDescent="0.25">
      <c r="B96" s="420"/>
    </row>
    <row r="97" spans="2:2" x14ac:dyDescent="0.25">
      <c r="B97" s="420"/>
    </row>
    <row r="98" spans="2:2" x14ac:dyDescent="0.25">
      <c r="B98" s="420"/>
    </row>
    <row r="99" spans="2:2" x14ac:dyDescent="0.25">
      <c r="B99" s="420"/>
    </row>
    <row r="100" spans="2:2" x14ac:dyDescent="0.25">
      <c r="B100" s="420"/>
    </row>
    <row r="101" spans="2:2" x14ac:dyDescent="0.25">
      <c r="B101" s="420"/>
    </row>
    <row r="102" spans="2:2" x14ac:dyDescent="0.25">
      <c r="B102" s="420"/>
    </row>
    <row r="103" spans="2:2" x14ac:dyDescent="0.25">
      <c r="B103" s="420"/>
    </row>
    <row r="104" spans="2:2" x14ac:dyDescent="0.25">
      <c r="B104" s="420"/>
    </row>
    <row r="105" spans="2:2" x14ac:dyDescent="0.25">
      <c r="B105" s="420"/>
    </row>
    <row r="106" spans="2:2" x14ac:dyDescent="0.25">
      <c r="B106" s="420"/>
    </row>
    <row r="107" spans="2:2" x14ac:dyDescent="0.25">
      <c r="B107" s="420"/>
    </row>
    <row r="108" spans="2:2" x14ac:dyDescent="0.25">
      <c r="B108" s="420"/>
    </row>
    <row r="109" spans="2:2" x14ac:dyDescent="0.25">
      <c r="B109" s="420"/>
    </row>
    <row r="110" spans="2:2" x14ac:dyDescent="0.25">
      <c r="B110" s="420"/>
    </row>
    <row r="111" spans="2:2" x14ac:dyDescent="0.25">
      <c r="B111" s="420"/>
    </row>
    <row r="112" spans="2:2" x14ac:dyDescent="0.25">
      <c r="B112" s="420"/>
    </row>
    <row r="113" spans="2:2" x14ac:dyDescent="0.25">
      <c r="B113" s="420"/>
    </row>
    <row r="114" spans="2:2" x14ac:dyDescent="0.25">
      <c r="B114" s="420"/>
    </row>
    <row r="115" spans="2:2" x14ac:dyDescent="0.25">
      <c r="B115" s="420"/>
    </row>
    <row r="116" spans="2:2" x14ac:dyDescent="0.25">
      <c r="B116" s="420"/>
    </row>
    <row r="117" spans="2:2" x14ac:dyDescent="0.25">
      <c r="B117" s="420"/>
    </row>
    <row r="118" spans="2:2" x14ac:dyDescent="0.25">
      <c r="B118" s="420"/>
    </row>
    <row r="119" spans="2:2" x14ac:dyDescent="0.25">
      <c r="B119" s="420"/>
    </row>
    <row r="120" spans="2:2" x14ac:dyDescent="0.25">
      <c r="B120" s="420"/>
    </row>
    <row r="121" spans="2:2" x14ac:dyDescent="0.25">
      <c r="B121" s="420"/>
    </row>
    <row r="122" spans="2:2" x14ac:dyDescent="0.25">
      <c r="B122" s="420"/>
    </row>
    <row r="123" spans="2:2" x14ac:dyDescent="0.25">
      <c r="B123" s="420"/>
    </row>
    <row r="124" spans="2:2" x14ac:dyDescent="0.25">
      <c r="B124" s="420"/>
    </row>
    <row r="125" spans="2:2" x14ac:dyDescent="0.25">
      <c r="B125" s="420"/>
    </row>
    <row r="126" spans="2:2" x14ac:dyDescent="0.25">
      <c r="B126" s="420"/>
    </row>
    <row r="127" spans="2:2" x14ac:dyDescent="0.25">
      <c r="B127" s="420"/>
    </row>
    <row r="128" spans="2:2" x14ac:dyDescent="0.25">
      <c r="B128" s="420"/>
    </row>
    <row r="129" spans="2:2" x14ac:dyDescent="0.25">
      <c r="B129" s="420"/>
    </row>
    <row r="130" spans="2:2" x14ac:dyDescent="0.25">
      <c r="B130" s="420"/>
    </row>
    <row r="131" spans="2:2" x14ac:dyDescent="0.25">
      <c r="B131" s="420"/>
    </row>
    <row r="132" spans="2:2" x14ac:dyDescent="0.25">
      <c r="B132" s="420"/>
    </row>
    <row r="133" spans="2:2" x14ac:dyDescent="0.25">
      <c r="B133" s="420"/>
    </row>
    <row r="134" spans="2:2" x14ac:dyDescent="0.25">
      <c r="B134" s="420"/>
    </row>
    <row r="135" spans="2:2" x14ac:dyDescent="0.25">
      <c r="B135" s="420"/>
    </row>
    <row r="136" spans="2:2" x14ac:dyDescent="0.25">
      <c r="B136" s="420"/>
    </row>
    <row r="137" spans="2:2" x14ac:dyDescent="0.25">
      <c r="B137" s="420"/>
    </row>
    <row r="138" spans="2:2" x14ac:dyDescent="0.25">
      <c r="B138" s="420"/>
    </row>
    <row r="139" spans="2:2" x14ac:dyDescent="0.25">
      <c r="B139" s="420"/>
    </row>
    <row r="140" spans="2:2" x14ac:dyDescent="0.25">
      <c r="B140" s="420"/>
    </row>
    <row r="141" spans="2:2" x14ac:dyDescent="0.25">
      <c r="B141" s="420"/>
    </row>
    <row r="142" spans="2:2" x14ac:dyDescent="0.25">
      <c r="B142" s="420"/>
    </row>
    <row r="143" spans="2:2" x14ac:dyDescent="0.25">
      <c r="B143" s="420"/>
    </row>
    <row r="144" spans="2:2" x14ac:dyDescent="0.25">
      <c r="B144" s="420"/>
    </row>
    <row r="145" spans="2:2" x14ac:dyDescent="0.25">
      <c r="B145" s="420"/>
    </row>
    <row r="146" spans="2:2" x14ac:dyDescent="0.25">
      <c r="B146" s="420"/>
    </row>
    <row r="147" spans="2:2" x14ac:dyDescent="0.25">
      <c r="B147" s="420"/>
    </row>
    <row r="148" spans="2:2" x14ac:dyDescent="0.25">
      <c r="B148" s="420"/>
    </row>
    <row r="149" spans="2:2" x14ac:dyDescent="0.25">
      <c r="B149" s="420"/>
    </row>
    <row r="150" spans="2:2" x14ac:dyDescent="0.25">
      <c r="B150" s="420"/>
    </row>
    <row r="151" spans="2:2" x14ac:dyDescent="0.25">
      <c r="B151" s="420"/>
    </row>
    <row r="152" spans="2:2" x14ac:dyDescent="0.25">
      <c r="B152" s="420"/>
    </row>
    <row r="153" spans="2:2" x14ac:dyDescent="0.25">
      <c r="B153" s="420"/>
    </row>
    <row r="154" spans="2:2" x14ac:dyDescent="0.25">
      <c r="B154" s="420"/>
    </row>
    <row r="155" spans="2:2" x14ac:dyDescent="0.25">
      <c r="B155" s="420"/>
    </row>
    <row r="156" spans="2:2" x14ac:dyDescent="0.25">
      <c r="B156" s="420"/>
    </row>
    <row r="157" spans="2:2" x14ac:dyDescent="0.25">
      <c r="B157" s="420"/>
    </row>
    <row r="158" spans="2:2" x14ac:dyDescent="0.25">
      <c r="B158" s="420"/>
    </row>
    <row r="159" spans="2:2" x14ac:dyDescent="0.25">
      <c r="B159" s="420"/>
    </row>
    <row r="160" spans="2:2" x14ac:dyDescent="0.25">
      <c r="B160" s="420"/>
    </row>
    <row r="161" spans="2:2" x14ac:dyDescent="0.25">
      <c r="B161" s="420"/>
    </row>
    <row r="162" spans="2:2" x14ac:dyDescent="0.25">
      <c r="B162" s="420"/>
    </row>
    <row r="163" spans="2:2" x14ac:dyDescent="0.25">
      <c r="B163" s="420"/>
    </row>
    <row r="164" spans="2:2" x14ac:dyDescent="0.25">
      <c r="B164" s="420"/>
    </row>
    <row r="165" spans="2:2" x14ac:dyDescent="0.25">
      <c r="B165" s="420"/>
    </row>
    <row r="166" spans="2:2" x14ac:dyDescent="0.25">
      <c r="B166" s="420"/>
    </row>
    <row r="167" spans="2:2" x14ac:dyDescent="0.25">
      <c r="B167" s="420"/>
    </row>
    <row r="168" spans="2:2" x14ac:dyDescent="0.25">
      <c r="B168" s="420"/>
    </row>
    <row r="169" spans="2:2" x14ac:dyDescent="0.25">
      <c r="B169" s="420"/>
    </row>
    <row r="170" spans="2:2" x14ac:dyDescent="0.25">
      <c r="B170" s="420"/>
    </row>
    <row r="171" spans="2:2" x14ac:dyDescent="0.25">
      <c r="B171" s="420"/>
    </row>
    <row r="172" spans="2:2" x14ac:dyDescent="0.25">
      <c r="B172" s="420"/>
    </row>
    <row r="173" spans="2:2" x14ac:dyDescent="0.25">
      <c r="B173" s="420"/>
    </row>
    <row r="174" spans="2:2" x14ac:dyDescent="0.25">
      <c r="B174" s="420"/>
    </row>
    <row r="175" spans="2:2" x14ac:dyDescent="0.25">
      <c r="B175" s="420"/>
    </row>
    <row r="176" spans="2:2" x14ac:dyDescent="0.25">
      <c r="B176" s="420"/>
    </row>
    <row r="177" spans="2:2" x14ac:dyDescent="0.25">
      <c r="B177" s="420"/>
    </row>
    <row r="178" spans="2:2" x14ac:dyDescent="0.25">
      <c r="B178" s="420"/>
    </row>
    <row r="179" spans="2:2" x14ac:dyDescent="0.25">
      <c r="B179" s="420"/>
    </row>
    <row r="180" spans="2:2" x14ac:dyDescent="0.25">
      <c r="B180" s="420"/>
    </row>
    <row r="181" spans="2:2" x14ac:dyDescent="0.25">
      <c r="B181" s="420"/>
    </row>
    <row r="182" spans="2:2" x14ac:dyDescent="0.25">
      <c r="B182" s="420"/>
    </row>
    <row r="183" spans="2:2" x14ac:dyDescent="0.25">
      <c r="B183" s="420"/>
    </row>
    <row r="184" spans="2:2" x14ac:dyDescent="0.25">
      <c r="B184" s="420"/>
    </row>
    <row r="185" spans="2:2" x14ac:dyDescent="0.25">
      <c r="B185" s="420"/>
    </row>
    <row r="186" spans="2:2" x14ac:dyDescent="0.25">
      <c r="B186" s="420"/>
    </row>
    <row r="187" spans="2:2" x14ac:dyDescent="0.25">
      <c r="B187" s="420"/>
    </row>
    <row r="188" spans="2:2" x14ac:dyDescent="0.25">
      <c r="B188" s="420"/>
    </row>
    <row r="189" spans="2:2" x14ac:dyDescent="0.25">
      <c r="B189" s="420"/>
    </row>
    <row r="190" spans="2:2" x14ac:dyDescent="0.25">
      <c r="B190" s="420"/>
    </row>
    <row r="191" spans="2:2" x14ac:dyDescent="0.25">
      <c r="B191" s="420"/>
    </row>
    <row r="192" spans="2:2" x14ac:dyDescent="0.25">
      <c r="B192" s="420"/>
    </row>
    <row r="193" spans="2:2" x14ac:dyDescent="0.25">
      <c r="B193" s="420"/>
    </row>
    <row r="194" spans="2:2" x14ac:dyDescent="0.25">
      <c r="B194" s="420"/>
    </row>
    <row r="195" spans="2:2" x14ac:dyDescent="0.25">
      <c r="B195" s="420"/>
    </row>
  </sheetData>
  <dataConsolidate/>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M19"/>
  <sheetViews>
    <sheetView topLeftCell="A13" zoomScale="70" zoomScaleNormal="70" workbookViewId="0">
      <selection activeCell="G16" sqref="G16"/>
    </sheetView>
  </sheetViews>
  <sheetFormatPr baseColWidth="10" defaultColWidth="11.42578125" defaultRowHeight="12" x14ac:dyDescent="0.2"/>
  <cols>
    <col min="1" max="1" width="30.42578125" style="57" bestFit="1" customWidth="1"/>
    <col min="2" max="2" width="22.140625" style="57" customWidth="1"/>
    <col min="3" max="3" width="51.28515625" style="57" customWidth="1"/>
    <col min="4" max="4" width="11.42578125" style="57"/>
    <col min="5" max="5" width="42" style="57" customWidth="1"/>
    <col min="6" max="9" width="11.42578125" style="57"/>
    <col min="10" max="10" width="20.42578125" style="57" customWidth="1"/>
    <col min="11" max="11" width="24" style="57" customWidth="1"/>
    <col min="12" max="12" width="38.85546875" style="57" customWidth="1"/>
    <col min="13" max="16384" width="11.42578125" style="57"/>
  </cols>
  <sheetData>
    <row r="2" spans="1:13" ht="53.25" customHeight="1" x14ac:dyDescent="0.2">
      <c r="A2" s="57" t="s">
        <v>11</v>
      </c>
      <c r="B2" s="58" t="s">
        <v>10</v>
      </c>
      <c r="C2" s="58" t="s">
        <v>15</v>
      </c>
      <c r="D2" s="58" t="s">
        <v>16</v>
      </c>
      <c r="E2" s="58" t="s">
        <v>17</v>
      </c>
      <c r="F2" s="58" t="s">
        <v>126</v>
      </c>
      <c r="G2" s="58" t="s">
        <v>88</v>
      </c>
      <c r="H2" s="58" t="s">
        <v>127</v>
      </c>
      <c r="I2" s="58" t="s">
        <v>128</v>
      </c>
      <c r="J2" s="58" t="s">
        <v>763</v>
      </c>
      <c r="K2" s="59" t="s">
        <v>19</v>
      </c>
      <c r="L2" s="59" t="s">
        <v>119</v>
      </c>
      <c r="M2" s="59" t="s">
        <v>92</v>
      </c>
    </row>
    <row r="3" spans="1:13" ht="126.75" customHeight="1" x14ac:dyDescent="0.2">
      <c r="A3" s="60" t="s">
        <v>112</v>
      </c>
      <c r="B3" s="61" t="s">
        <v>125</v>
      </c>
      <c r="C3" s="62" t="s">
        <v>120</v>
      </c>
      <c r="D3" s="63" t="s">
        <v>2</v>
      </c>
      <c r="E3" s="64" t="s">
        <v>121</v>
      </c>
      <c r="F3" s="65">
        <v>0.67810000000000004</v>
      </c>
      <c r="G3" s="65">
        <v>0.72919999999999996</v>
      </c>
      <c r="H3" s="65"/>
      <c r="I3" s="65">
        <v>0.8972</v>
      </c>
      <c r="J3" s="259"/>
      <c r="K3" s="66" t="s">
        <v>122</v>
      </c>
      <c r="L3" s="67" t="s">
        <v>123</v>
      </c>
      <c r="M3" s="67" t="s">
        <v>124</v>
      </c>
    </row>
    <row r="4" spans="1:13" ht="84" x14ac:dyDescent="0.2">
      <c r="A4" s="60" t="s">
        <v>113</v>
      </c>
      <c r="B4" s="68" t="s">
        <v>129</v>
      </c>
      <c r="C4" s="69" t="s">
        <v>130</v>
      </c>
      <c r="D4" s="68" t="s">
        <v>131</v>
      </c>
      <c r="E4" s="68" t="s">
        <v>132</v>
      </c>
      <c r="F4" s="69">
        <v>19</v>
      </c>
      <c r="G4" s="69">
        <v>23</v>
      </c>
      <c r="H4" s="69"/>
      <c r="I4" s="69">
        <v>17</v>
      </c>
      <c r="J4" s="69"/>
      <c r="K4" s="68" t="s">
        <v>133</v>
      </c>
      <c r="L4" s="68" t="s">
        <v>134</v>
      </c>
      <c r="M4" s="887" t="s">
        <v>135</v>
      </c>
    </row>
    <row r="5" spans="1:13" ht="72" x14ac:dyDescent="0.2">
      <c r="A5" s="60" t="s">
        <v>113</v>
      </c>
      <c r="B5" s="68" t="s">
        <v>136</v>
      </c>
      <c r="C5" s="70" t="s">
        <v>137</v>
      </c>
      <c r="D5" s="68" t="s">
        <v>131</v>
      </c>
      <c r="E5" s="68" t="s">
        <v>138</v>
      </c>
      <c r="F5" s="69">
        <v>3</v>
      </c>
      <c r="G5" s="69">
        <v>7</v>
      </c>
      <c r="H5" s="69"/>
      <c r="I5" s="69">
        <v>5</v>
      </c>
      <c r="J5" s="69"/>
      <c r="K5" s="68" t="s">
        <v>139</v>
      </c>
      <c r="L5" s="68" t="s">
        <v>140</v>
      </c>
      <c r="M5" s="887"/>
    </row>
    <row r="6" spans="1:13" ht="132" x14ac:dyDescent="0.2">
      <c r="A6" s="60" t="s">
        <v>113</v>
      </c>
      <c r="B6" s="71" t="s">
        <v>141</v>
      </c>
      <c r="C6" s="71" t="s">
        <v>142</v>
      </c>
      <c r="D6" s="71" t="s">
        <v>143</v>
      </c>
      <c r="E6" s="71" t="s">
        <v>144</v>
      </c>
      <c r="F6" s="72">
        <v>0.2848</v>
      </c>
      <c r="G6" s="72">
        <v>0.29799999999999999</v>
      </c>
      <c r="H6" s="72"/>
      <c r="I6" s="72">
        <v>0.2334</v>
      </c>
      <c r="J6" s="72"/>
      <c r="K6" s="71" t="s">
        <v>145</v>
      </c>
      <c r="L6" s="71" t="s">
        <v>146</v>
      </c>
      <c r="M6" s="73" t="s">
        <v>135</v>
      </c>
    </row>
    <row r="7" spans="1:13" ht="120" x14ac:dyDescent="0.2">
      <c r="A7" s="60" t="s">
        <v>113</v>
      </c>
      <c r="B7" s="74" t="s">
        <v>147</v>
      </c>
      <c r="C7" s="71" t="s">
        <v>148</v>
      </c>
      <c r="D7" s="68" t="s">
        <v>143</v>
      </c>
      <c r="E7" s="71" t="s">
        <v>149</v>
      </c>
      <c r="F7" s="75">
        <v>0.39600000000000002</v>
      </c>
      <c r="G7" s="75">
        <v>0.36149999999999999</v>
      </c>
      <c r="H7" s="75"/>
      <c r="I7" s="75">
        <v>0.36149999999999999</v>
      </c>
      <c r="J7" s="75"/>
      <c r="K7" s="68" t="s">
        <v>150</v>
      </c>
      <c r="L7" s="68" t="s">
        <v>151</v>
      </c>
      <c r="M7" s="73" t="s">
        <v>135</v>
      </c>
    </row>
    <row r="8" spans="1:13" ht="120" x14ac:dyDescent="0.2">
      <c r="A8" s="60" t="s">
        <v>113</v>
      </c>
      <c r="B8" s="74" t="s">
        <v>152</v>
      </c>
      <c r="C8" s="71" t="s">
        <v>153</v>
      </c>
      <c r="D8" s="68" t="s">
        <v>143</v>
      </c>
      <c r="E8" s="71" t="s">
        <v>154</v>
      </c>
      <c r="F8" s="75">
        <v>0.20080000000000001</v>
      </c>
      <c r="G8" s="75">
        <v>0.193</v>
      </c>
      <c r="H8" s="75"/>
      <c r="I8" s="75">
        <v>0.2</v>
      </c>
      <c r="J8" s="75"/>
      <c r="K8" s="68" t="s">
        <v>155</v>
      </c>
      <c r="L8" s="68" t="s">
        <v>151</v>
      </c>
      <c r="M8" s="73" t="s">
        <v>135</v>
      </c>
    </row>
    <row r="9" spans="1:13" ht="73.5" x14ac:dyDescent="0.2">
      <c r="A9" s="60" t="s">
        <v>113</v>
      </c>
      <c r="B9" s="71" t="s">
        <v>156</v>
      </c>
      <c r="C9" s="71" t="s">
        <v>157</v>
      </c>
      <c r="D9" s="68" t="s">
        <v>143</v>
      </c>
      <c r="E9" s="71" t="s">
        <v>209</v>
      </c>
      <c r="F9" s="75">
        <v>0.26300000000000001</v>
      </c>
      <c r="G9" s="75">
        <v>0.3</v>
      </c>
      <c r="H9" s="75"/>
      <c r="I9" s="75">
        <v>0.5</v>
      </c>
      <c r="J9" s="75"/>
      <c r="K9" s="68" t="s">
        <v>158</v>
      </c>
      <c r="L9" s="68" t="s">
        <v>159</v>
      </c>
      <c r="M9" s="73" t="s">
        <v>135</v>
      </c>
    </row>
    <row r="10" spans="1:13" ht="72" x14ac:dyDescent="0.2">
      <c r="A10" s="60" t="s">
        <v>114</v>
      </c>
      <c r="B10" s="69" t="s">
        <v>160</v>
      </c>
      <c r="C10" s="70" t="s">
        <v>161</v>
      </c>
      <c r="D10" s="76" t="s">
        <v>2</v>
      </c>
      <c r="E10" s="69" t="s">
        <v>162</v>
      </c>
      <c r="F10" s="91">
        <v>0.89249999999999996</v>
      </c>
      <c r="G10" s="77">
        <v>0.9</v>
      </c>
      <c r="H10" s="78"/>
      <c r="I10" s="78">
        <v>0.83</v>
      </c>
      <c r="J10" s="78"/>
      <c r="K10" s="78" t="s">
        <v>163</v>
      </c>
      <c r="L10" s="69" t="s">
        <v>164</v>
      </c>
      <c r="M10" s="69" t="s">
        <v>165</v>
      </c>
    </row>
    <row r="11" spans="1:13" ht="120.75" thickBot="1" x14ac:dyDescent="0.25">
      <c r="A11" s="60" t="s">
        <v>114</v>
      </c>
      <c r="B11" s="69" t="s">
        <v>166</v>
      </c>
      <c r="C11" s="70" t="s">
        <v>167</v>
      </c>
      <c r="D11" s="76" t="s">
        <v>2</v>
      </c>
      <c r="E11" s="69" t="s">
        <v>168</v>
      </c>
      <c r="F11" s="91">
        <v>0.74619999999999997</v>
      </c>
      <c r="G11" s="78">
        <v>0.75</v>
      </c>
      <c r="H11" s="78"/>
      <c r="I11" s="78">
        <v>0.93</v>
      </c>
      <c r="J11" s="260"/>
      <c r="K11" s="79" t="s">
        <v>169</v>
      </c>
      <c r="L11" s="69" t="s">
        <v>164</v>
      </c>
      <c r="M11" s="69" t="s">
        <v>165</v>
      </c>
    </row>
    <row r="12" spans="1:13" ht="84" x14ac:dyDescent="0.2">
      <c r="A12" s="60" t="s">
        <v>115</v>
      </c>
      <c r="B12" s="80" t="s">
        <v>170</v>
      </c>
      <c r="C12" s="80" t="s">
        <v>171</v>
      </c>
      <c r="D12" s="81" t="s">
        <v>172</v>
      </c>
      <c r="E12" s="80" t="s">
        <v>173</v>
      </c>
      <c r="F12" s="82">
        <v>165</v>
      </c>
      <c r="G12" s="82">
        <v>160</v>
      </c>
      <c r="H12" s="82"/>
      <c r="I12" s="82">
        <v>130</v>
      </c>
      <c r="J12" s="82"/>
      <c r="K12" s="83" t="s">
        <v>174</v>
      </c>
      <c r="L12" s="80" t="s">
        <v>175</v>
      </c>
      <c r="M12" s="80" t="s">
        <v>176</v>
      </c>
    </row>
    <row r="13" spans="1:13" ht="84" x14ac:dyDescent="0.2">
      <c r="A13" s="60" t="s">
        <v>115</v>
      </c>
      <c r="B13" s="84" t="s">
        <v>177</v>
      </c>
      <c r="C13" s="80" t="s">
        <v>178</v>
      </c>
      <c r="D13" s="81" t="s">
        <v>2</v>
      </c>
      <c r="E13" s="80" t="s">
        <v>179</v>
      </c>
      <c r="F13" s="85">
        <v>0.27750000000000002</v>
      </c>
      <c r="G13" s="85">
        <v>0.2</v>
      </c>
      <c r="H13" s="83"/>
      <c r="I13" s="83">
        <v>0.5</v>
      </c>
      <c r="J13" s="261"/>
      <c r="K13" s="86" t="s">
        <v>180</v>
      </c>
      <c r="L13" s="87" t="s">
        <v>175</v>
      </c>
      <c r="M13" s="87" t="s">
        <v>176</v>
      </c>
    </row>
    <row r="14" spans="1:13" ht="108" x14ac:dyDescent="0.2">
      <c r="A14" s="60" t="s">
        <v>115</v>
      </c>
      <c r="B14" s="80" t="s">
        <v>181</v>
      </c>
      <c r="C14" s="87" t="s">
        <v>182</v>
      </c>
      <c r="D14" s="87" t="s">
        <v>183</v>
      </c>
      <c r="E14" s="87" t="s">
        <v>184</v>
      </c>
      <c r="F14" s="87">
        <v>2</v>
      </c>
      <c r="G14" s="87">
        <v>4</v>
      </c>
      <c r="H14" s="87"/>
      <c r="I14" s="87">
        <v>4</v>
      </c>
      <c r="J14" s="262"/>
      <c r="K14" s="88" t="s">
        <v>185</v>
      </c>
      <c r="L14" s="80" t="s">
        <v>186</v>
      </c>
      <c r="M14" s="80" t="s">
        <v>176</v>
      </c>
    </row>
    <row r="15" spans="1:13" ht="84" x14ac:dyDescent="0.2">
      <c r="A15" s="60" t="s">
        <v>115</v>
      </c>
      <c r="B15" s="80" t="s">
        <v>759</v>
      </c>
      <c r="C15" s="88" t="s">
        <v>760</v>
      </c>
      <c r="D15" s="84" t="s">
        <v>2</v>
      </c>
      <c r="E15" s="80" t="s">
        <v>761</v>
      </c>
      <c r="F15" s="258">
        <v>0.23899999999999999</v>
      </c>
      <c r="G15" s="83">
        <v>0.3</v>
      </c>
      <c r="H15" s="83"/>
      <c r="I15" s="83">
        <v>0.3</v>
      </c>
      <c r="J15" s="83"/>
      <c r="K15" s="83" t="s">
        <v>762</v>
      </c>
      <c r="L15" s="87"/>
      <c r="M15" s="80" t="s">
        <v>176</v>
      </c>
    </row>
    <row r="16" spans="1:13" ht="120" x14ac:dyDescent="0.2">
      <c r="A16" s="60" t="s">
        <v>116</v>
      </c>
      <c r="B16" s="76" t="s">
        <v>187</v>
      </c>
      <c r="C16" s="89" t="s">
        <v>188</v>
      </c>
      <c r="D16" s="76" t="s">
        <v>2</v>
      </c>
      <c r="E16" s="76" t="s">
        <v>189</v>
      </c>
      <c r="F16" s="90">
        <v>0.96</v>
      </c>
      <c r="G16" s="90">
        <v>0.9</v>
      </c>
      <c r="H16" s="90"/>
      <c r="I16" s="90">
        <v>1</v>
      </c>
      <c r="J16" s="90"/>
      <c r="K16" s="90" t="s">
        <v>190</v>
      </c>
      <c r="L16" s="76" t="s">
        <v>191</v>
      </c>
      <c r="M16" s="76" t="s">
        <v>192</v>
      </c>
    </row>
    <row r="17" spans="1:13" ht="84" x14ac:dyDescent="0.2">
      <c r="A17" s="60" t="s">
        <v>117</v>
      </c>
      <c r="B17" s="69" t="s">
        <v>193</v>
      </c>
      <c r="C17" s="70" t="s">
        <v>194</v>
      </c>
      <c r="D17" s="68" t="s">
        <v>2</v>
      </c>
      <c r="E17" s="69" t="s">
        <v>195</v>
      </c>
      <c r="F17" s="91">
        <v>1</v>
      </c>
      <c r="G17" s="91">
        <v>1</v>
      </c>
      <c r="H17" s="78"/>
      <c r="I17" s="78">
        <v>1</v>
      </c>
      <c r="J17" s="78"/>
      <c r="K17" s="78" t="s">
        <v>196</v>
      </c>
      <c r="L17" s="69" t="s">
        <v>197</v>
      </c>
      <c r="M17" s="69" t="s">
        <v>198</v>
      </c>
    </row>
    <row r="18" spans="1:13" ht="72" x14ac:dyDescent="0.2">
      <c r="A18" s="60" t="s">
        <v>118</v>
      </c>
      <c r="B18" s="68" t="s">
        <v>199</v>
      </c>
      <c r="C18" s="76" t="s">
        <v>200</v>
      </c>
      <c r="D18" s="92" t="s">
        <v>172</v>
      </c>
      <c r="E18" s="68" t="s">
        <v>201</v>
      </c>
      <c r="F18" s="68">
        <v>19</v>
      </c>
      <c r="G18" s="68">
        <v>24</v>
      </c>
      <c r="H18" s="92"/>
      <c r="I18" s="93">
        <v>24</v>
      </c>
      <c r="J18" s="93"/>
      <c r="K18" s="68" t="s">
        <v>202</v>
      </c>
      <c r="L18" s="888" t="s">
        <v>203</v>
      </c>
      <c r="M18" s="68" t="s">
        <v>204</v>
      </c>
    </row>
    <row r="19" spans="1:13" ht="36" x14ac:dyDescent="0.2">
      <c r="A19" s="60" t="s">
        <v>118</v>
      </c>
      <c r="B19" s="68" t="s">
        <v>205</v>
      </c>
      <c r="C19" s="76" t="s">
        <v>206</v>
      </c>
      <c r="D19" s="92" t="s">
        <v>2</v>
      </c>
      <c r="E19" s="68" t="s">
        <v>207</v>
      </c>
      <c r="F19" s="94">
        <v>1</v>
      </c>
      <c r="G19" s="94">
        <v>1</v>
      </c>
      <c r="H19" s="95"/>
      <c r="I19" s="96">
        <v>1</v>
      </c>
      <c r="J19" s="96"/>
      <c r="K19" s="68" t="s">
        <v>208</v>
      </c>
      <c r="L19" s="889"/>
      <c r="M19" s="68" t="s">
        <v>204</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x14ac:dyDescent="0.25">
      <c r="A1" s="898" t="s">
        <v>210</v>
      </c>
      <c r="B1" s="898" t="s">
        <v>212</v>
      </c>
      <c r="C1" s="903" t="s">
        <v>18</v>
      </c>
      <c r="D1" s="904"/>
      <c r="E1" s="904"/>
      <c r="F1" s="904"/>
      <c r="G1" s="904"/>
      <c r="H1" s="904"/>
      <c r="I1" s="904"/>
      <c r="J1" s="904"/>
      <c r="K1" s="905"/>
      <c r="L1" s="898" t="s">
        <v>19</v>
      </c>
      <c r="M1" s="898" t="s">
        <v>119</v>
      </c>
      <c r="N1" s="898" t="s">
        <v>91</v>
      </c>
    </row>
    <row r="2" spans="1:15" ht="30" x14ac:dyDescent="0.25">
      <c r="A2" s="898"/>
      <c r="B2" s="898"/>
      <c r="C2" s="97" t="s">
        <v>211</v>
      </c>
      <c r="D2" s="97" t="s">
        <v>15</v>
      </c>
      <c r="E2" s="97" t="s">
        <v>16</v>
      </c>
      <c r="F2" s="97" t="s">
        <v>17</v>
      </c>
      <c r="G2" s="97" t="s">
        <v>126</v>
      </c>
      <c r="H2" s="97" t="s">
        <v>88</v>
      </c>
      <c r="I2" s="97" t="s">
        <v>127</v>
      </c>
      <c r="J2" s="97" t="s">
        <v>128</v>
      </c>
      <c r="K2" s="97" t="s">
        <v>763</v>
      </c>
      <c r="L2" s="898"/>
      <c r="M2" s="902"/>
      <c r="N2" s="899"/>
      <c r="O2" t="s">
        <v>212</v>
      </c>
    </row>
    <row r="3" spans="1:15" ht="120" x14ac:dyDescent="0.25">
      <c r="A3" s="250" t="s">
        <v>213</v>
      </c>
      <c r="B3" s="236" t="s">
        <v>214</v>
      </c>
      <c r="C3" s="98" t="s">
        <v>215</v>
      </c>
      <c r="D3" s="99" t="s">
        <v>216</v>
      </c>
      <c r="E3" s="98" t="s">
        <v>217</v>
      </c>
      <c r="F3" s="100" t="s">
        <v>218</v>
      </c>
      <c r="G3" s="98">
        <v>2.31</v>
      </c>
      <c r="H3" s="98">
        <v>2.38</v>
      </c>
      <c r="I3" s="98"/>
      <c r="J3" s="98">
        <v>2.42</v>
      </c>
      <c r="K3" s="98"/>
      <c r="L3" s="99" t="s">
        <v>219</v>
      </c>
      <c r="M3" s="99" t="s">
        <v>220</v>
      </c>
      <c r="N3" s="99" t="s">
        <v>221</v>
      </c>
      <c r="O3" t="str">
        <f>B3</f>
        <v>DESARROLLO FISICO Y SOSTENIBILIDAD 
DFS</v>
      </c>
    </row>
    <row r="4" spans="1:15" ht="105" x14ac:dyDescent="0.25">
      <c r="A4" s="250" t="s">
        <v>213</v>
      </c>
      <c r="B4" s="236" t="s">
        <v>214</v>
      </c>
      <c r="C4" s="98" t="s">
        <v>222</v>
      </c>
      <c r="D4" s="99" t="s">
        <v>223</v>
      </c>
      <c r="E4" s="98" t="s">
        <v>2</v>
      </c>
      <c r="F4" s="99" t="s">
        <v>224</v>
      </c>
      <c r="G4" s="101">
        <v>0.85</v>
      </c>
      <c r="H4" s="101">
        <v>0.9</v>
      </c>
      <c r="I4" s="101"/>
      <c r="J4" s="101">
        <v>0.9</v>
      </c>
      <c r="K4" s="101"/>
      <c r="L4" s="99" t="s">
        <v>225</v>
      </c>
      <c r="M4" s="99" t="s">
        <v>226</v>
      </c>
      <c r="N4" s="99" t="s">
        <v>221</v>
      </c>
      <c r="O4" t="str">
        <f t="shared" ref="O4:O67" si="0">B4</f>
        <v>DESARROLLO FISICO Y SOSTENIBILIDAD 
DFS</v>
      </c>
    </row>
    <row r="5" spans="1:15" ht="90" x14ac:dyDescent="0.25">
      <c r="A5" s="250" t="s">
        <v>213</v>
      </c>
      <c r="B5" s="236" t="s">
        <v>214</v>
      </c>
      <c r="C5" s="98" t="s">
        <v>227</v>
      </c>
      <c r="D5" s="99" t="s">
        <v>228</v>
      </c>
      <c r="E5" s="98" t="s">
        <v>183</v>
      </c>
      <c r="F5" s="100" t="s">
        <v>229</v>
      </c>
      <c r="G5" s="102">
        <v>0.80869999999999997</v>
      </c>
      <c r="H5" s="102">
        <v>0.82</v>
      </c>
      <c r="I5" s="102"/>
      <c r="J5" s="102">
        <v>0.84</v>
      </c>
      <c r="K5" s="102"/>
      <c r="L5" s="99" t="s">
        <v>230</v>
      </c>
      <c r="M5" s="99" t="s">
        <v>231</v>
      </c>
      <c r="N5" s="99" t="s">
        <v>221</v>
      </c>
      <c r="O5" t="str">
        <f t="shared" si="0"/>
        <v>DESARROLLO FISICO Y SOSTENIBILIDAD 
DFS</v>
      </c>
    </row>
    <row r="6" spans="1:15" ht="409.5" x14ac:dyDescent="0.25">
      <c r="A6" s="250" t="s">
        <v>213</v>
      </c>
      <c r="B6" s="236" t="s">
        <v>214</v>
      </c>
      <c r="C6" s="103" t="s">
        <v>232</v>
      </c>
      <c r="D6" s="104" t="s">
        <v>233</v>
      </c>
      <c r="E6" s="103" t="s">
        <v>234</v>
      </c>
      <c r="F6" s="104" t="s">
        <v>235</v>
      </c>
      <c r="G6" s="105">
        <v>0.86799999999999999</v>
      </c>
      <c r="H6" s="105">
        <v>0.97130000000000005</v>
      </c>
      <c r="I6" s="105"/>
      <c r="J6" s="105" t="s">
        <v>765</v>
      </c>
      <c r="K6" s="105"/>
      <c r="L6" s="104" t="s">
        <v>236</v>
      </c>
      <c r="M6" s="104" t="s">
        <v>237</v>
      </c>
      <c r="N6" s="103" t="s">
        <v>238</v>
      </c>
      <c r="O6" t="str">
        <f t="shared" si="0"/>
        <v>DESARROLLO FISICO Y SOSTENIBILIDAD 
DFS</v>
      </c>
    </row>
    <row r="7" spans="1:15" ht="165" x14ac:dyDescent="0.25">
      <c r="A7" s="250" t="s">
        <v>213</v>
      </c>
      <c r="B7" s="237" t="s">
        <v>239</v>
      </c>
      <c r="C7" s="106" t="s">
        <v>240</v>
      </c>
      <c r="D7" s="107" t="s">
        <v>241</v>
      </c>
      <c r="E7" s="108" t="s">
        <v>2</v>
      </c>
      <c r="F7" s="106" t="s">
        <v>242</v>
      </c>
      <c r="G7" s="109">
        <v>0.50729999999999997</v>
      </c>
      <c r="H7" s="110">
        <v>0.65110000000000001</v>
      </c>
      <c r="I7" s="110"/>
      <c r="J7" s="110">
        <v>0.7</v>
      </c>
      <c r="K7" s="110"/>
      <c r="L7" s="106" t="s">
        <v>243</v>
      </c>
      <c r="M7" s="106" t="s">
        <v>244</v>
      </c>
      <c r="N7" s="111" t="s">
        <v>245</v>
      </c>
      <c r="O7" t="str">
        <f t="shared" si="0"/>
        <v>DESARROLLO INFORMATICO Y COMIUNICACIONES
DIC</v>
      </c>
    </row>
    <row r="8" spans="1:15" ht="165" x14ac:dyDescent="0.25">
      <c r="A8" s="250" t="s">
        <v>213</v>
      </c>
      <c r="B8" s="237" t="s">
        <v>239</v>
      </c>
      <c r="C8" s="106" t="s">
        <v>246</v>
      </c>
      <c r="D8" s="107" t="s">
        <v>247</v>
      </c>
      <c r="E8" s="108" t="s">
        <v>2</v>
      </c>
      <c r="F8" s="112" t="s">
        <v>248</v>
      </c>
      <c r="G8" s="110">
        <v>0.36070000000000002</v>
      </c>
      <c r="H8" s="110">
        <v>0.4496</v>
      </c>
      <c r="I8" s="110"/>
      <c r="J8" s="110">
        <v>0.5</v>
      </c>
      <c r="K8" s="110"/>
      <c r="L8" s="106" t="s">
        <v>249</v>
      </c>
      <c r="M8" s="106" t="s">
        <v>244</v>
      </c>
      <c r="N8" s="111" t="s">
        <v>245</v>
      </c>
      <c r="O8" t="str">
        <f t="shared" si="0"/>
        <v>DESARROLLO INFORMATICO Y COMIUNICACIONES
DIC</v>
      </c>
    </row>
    <row r="9" spans="1:15" ht="231" x14ac:dyDescent="0.25">
      <c r="A9" s="250" t="s">
        <v>213</v>
      </c>
      <c r="B9" s="237" t="s">
        <v>239</v>
      </c>
      <c r="C9" s="106" t="s">
        <v>250</v>
      </c>
      <c r="D9" s="107" t="s">
        <v>251</v>
      </c>
      <c r="E9" s="108" t="s">
        <v>2</v>
      </c>
      <c r="F9" s="112" t="s">
        <v>252</v>
      </c>
      <c r="G9" s="110">
        <v>0.71</v>
      </c>
      <c r="H9" s="110">
        <v>0.80759999999999998</v>
      </c>
      <c r="I9" s="110"/>
      <c r="J9" s="110">
        <v>0.9</v>
      </c>
      <c r="K9" s="110"/>
      <c r="L9" s="106" t="s">
        <v>253</v>
      </c>
      <c r="M9" s="106" t="s">
        <v>244</v>
      </c>
      <c r="N9" s="111" t="s">
        <v>245</v>
      </c>
      <c r="O9" t="str">
        <f t="shared" si="0"/>
        <v>DESARROLLO INFORMATICO Y COMIUNICACIONES
DIC</v>
      </c>
    </row>
    <row r="10" spans="1:15" ht="165" x14ac:dyDescent="0.25">
      <c r="A10" s="250" t="s">
        <v>213</v>
      </c>
      <c r="B10" s="237" t="s">
        <v>239</v>
      </c>
      <c r="C10" s="106" t="s">
        <v>254</v>
      </c>
      <c r="D10" s="107" t="s">
        <v>255</v>
      </c>
      <c r="E10" s="108" t="s">
        <v>2</v>
      </c>
      <c r="F10" s="112" t="s">
        <v>256</v>
      </c>
      <c r="G10" s="110">
        <v>0.75380000000000003</v>
      </c>
      <c r="H10" s="110">
        <v>0.80759999999999998</v>
      </c>
      <c r="I10" s="110"/>
      <c r="J10" s="110">
        <v>0.9</v>
      </c>
      <c r="K10" s="110"/>
      <c r="L10" s="106" t="s">
        <v>257</v>
      </c>
      <c r="M10" s="106" t="s">
        <v>244</v>
      </c>
      <c r="N10" s="111" t="s">
        <v>258</v>
      </c>
      <c r="O10" t="str">
        <f t="shared" si="0"/>
        <v>DESARROLLO INFORMATICO Y COMIUNICACIONES
DIC</v>
      </c>
    </row>
    <row r="11" spans="1:15" ht="165" x14ac:dyDescent="0.3">
      <c r="A11" s="250" t="s">
        <v>213</v>
      </c>
      <c r="B11" s="237" t="s">
        <v>259</v>
      </c>
      <c r="C11" s="113" t="s">
        <v>260</v>
      </c>
      <c r="D11" s="107" t="s">
        <v>261</v>
      </c>
      <c r="E11" s="108" t="s">
        <v>2</v>
      </c>
      <c r="F11" s="114" t="s">
        <v>262</v>
      </c>
      <c r="G11" s="115">
        <v>1</v>
      </c>
      <c r="H11" s="115">
        <v>1</v>
      </c>
      <c r="I11" s="115"/>
      <c r="J11" s="115">
        <v>1</v>
      </c>
      <c r="K11" s="115"/>
      <c r="L11" s="115" t="s">
        <v>263</v>
      </c>
      <c r="M11" s="106" t="s">
        <v>264</v>
      </c>
      <c r="N11" s="106" t="s">
        <v>265</v>
      </c>
      <c r="O11" t="str">
        <f t="shared" si="0"/>
        <v>DESARROLLO FINANCIERO 
DF</v>
      </c>
    </row>
    <row r="12" spans="1:15" ht="132" x14ac:dyDescent="0.3">
      <c r="A12" s="250" t="s">
        <v>213</v>
      </c>
      <c r="B12" s="237" t="s">
        <v>259</v>
      </c>
      <c r="C12" s="113" t="s">
        <v>266</v>
      </c>
      <c r="D12" s="107" t="s">
        <v>267</v>
      </c>
      <c r="E12" s="108" t="s">
        <v>2</v>
      </c>
      <c r="F12" s="114" t="s">
        <v>268</v>
      </c>
      <c r="G12" s="110">
        <v>0.99080000000000001</v>
      </c>
      <c r="H12" s="115">
        <v>1</v>
      </c>
      <c r="I12" s="115"/>
      <c r="J12" s="115">
        <v>1</v>
      </c>
      <c r="K12" s="115"/>
      <c r="L12" s="115" t="s">
        <v>269</v>
      </c>
      <c r="M12" s="106" t="s">
        <v>270</v>
      </c>
      <c r="N12" s="106" t="s">
        <v>265</v>
      </c>
      <c r="O12" t="str">
        <f t="shared" si="0"/>
        <v>DESARROLLO FINANCIERO 
DF</v>
      </c>
    </row>
    <row r="13" spans="1:15" ht="115.5" x14ac:dyDescent="0.3">
      <c r="A13" s="250" t="s">
        <v>213</v>
      </c>
      <c r="B13" s="237" t="s">
        <v>259</v>
      </c>
      <c r="C13" s="113" t="s">
        <v>271</v>
      </c>
      <c r="D13" s="107" t="s">
        <v>272</v>
      </c>
      <c r="E13" s="108" t="s">
        <v>2</v>
      </c>
      <c r="F13" s="114" t="s">
        <v>273</v>
      </c>
      <c r="G13" s="110">
        <v>0.57089999999999996</v>
      </c>
      <c r="H13" s="115">
        <v>0.65</v>
      </c>
      <c r="I13" s="115"/>
      <c r="J13" s="115">
        <v>0.65</v>
      </c>
      <c r="K13" s="115"/>
      <c r="L13" s="115" t="s">
        <v>274</v>
      </c>
      <c r="M13" s="106" t="s">
        <v>275</v>
      </c>
      <c r="N13" s="106" t="s">
        <v>265</v>
      </c>
      <c r="O13" t="str">
        <f t="shared" si="0"/>
        <v>DESARROLLO FINANCIERO 
DF</v>
      </c>
    </row>
    <row r="14" spans="1:15" ht="231" x14ac:dyDescent="0.25">
      <c r="A14" s="250" t="s">
        <v>213</v>
      </c>
      <c r="B14" s="237" t="s">
        <v>259</v>
      </c>
      <c r="C14" s="113" t="s">
        <v>276</v>
      </c>
      <c r="D14" s="107" t="s">
        <v>277</v>
      </c>
      <c r="E14" s="108" t="s">
        <v>2</v>
      </c>
      <c r="F14" s="116" t="s">
        <v>278</v>
      </c>
      <c r="G14" s="110">
        <v>0.2928</v>
      </c>
      <c r="H14" s="110">
        <v>0.48830000000000001</v>
      </c>
      <c r="I14" s="110"/>
      <c r="J14" s="110">
        <v>1</v>
      </c>
      <c r="K14" s="110"/>
      <c r="L14" s="115" t="s">
        <v>279</v>
      </c>
      <c r="M14" s="106" t="s">
        <v>280</v>
      </c>
      <c r="N14" s="106" t="s">
        <v>265</v>
      </c>
      <c r="O14" t="str">
        <f t="shared" si="0"/>
        <v>DESARROLLO FINANCIERO 
DF</v>
      </c>
    </row>
    <row r="15" spans="1:15" ht="115.5" x14ac:dyDescent="0.25">
      <c r="A15" s="250" t="s">
        <v>213</v>
      </c>
      <c r="B15" s="237" t="s">
        <v>259</v>
      </c>
      <c r="C15" s="113" t="s">
        <v>281</v>
      </c>
      <c r="D15" s="107" t="s">
        <v>282</v>
      </c>
      <c r="E15" s="108" t="s">
        <v>2</v>
      </c>
      <c r="F15" s="116" t="s">
        <v>283</v>
      </c>
      <c r="G15" s="110">
        <v>0.2</v>
      </c>
      <c r="H15" s="115">
        <v>0.4</v>
      </c>
      <c r="I15" s="115"/>
      <c r="J15" s="115">
        <v>1</v>
      </c>
      <c r="K15" s="115"/>
      <c r="L15" s="115" t="s">
        <v>284</v>
      </c>
      <c r="M15" s="106" t="s">
        <v>285</v>
      </c>
      <c r="N15" s="106" t="s">
        <v>265</v>
      </c>
      <c r="O15" t="str">
        <f t="shared" si="0"/>
        <v>DESARROLLO FINANCIERO 
DF</v>
      </c>
    </row>
    <row r="16" spans="1:15" ht="181.5" x14ac:dyDescent="0.25">
      <c r="A16" s="250" t="s">
        <v>213</v>
      </c>
      <c r="B16" s="238" t="s">
        <v>286</v>
      </c>
      <c r="C16" s="106" t="s">
        <v>287</v>
      </c>
      <c r="D16" s="107" t="s">
        <v>288</v>
      </c>
      <c r="E16" s="108" t="s">
        <v>2</v>
      </c>
      <c r="F16" s="106" t="s">
        <v>289</v>
      </c>
      <c r="G16" s="110">
        <v>0.58120000000000005</v>
      </c>
      <c r="H16" s="117">
        <v>0.77549999999999997</v>
      </c>
      <c r="I16" s="117"/>
      <c r="J16" s="117">
        <v>1</v>
      </c>
      <c r="K16" s="117"/>
      <c r="L16" s="106" t="s">
        <v>290</v>
      </c>
      <c r="M16" s="106" t="s">
        <v>291</v>
      </c>
      <c r="N16" s="118" t="s">
        <v>292</v>
      </c>
      <c r="O16" t="str">
        <f t="shared" si="0"/>
        <v>DESARROLLO HUMANO Y ORGANIZACIONAL 
DHO</v>
      </c>
    </row>
    <row r="17" spans="1:15" ht="148.5" x14ac:dyDescent="0.3">
      <c r="A17" s="250" t="s">
        <v>213</v>
      </c>
      <c r="B17" s="238" t="s">
        <v>286</v>
      </c>
      <c r="C17" s="106" t="s">
        <v>293</v>
      </c>
      <c r="D17" s="107" t="s">
        <v>294</v>
      </c>
      <c r="E17" s="108" t="s">
        <v>2</v>
      </c>
      <c r="F17" s="119" t="s">
        <v>295</v>
      </c>
      <c r="G17" s="110">
        <v>0.79600000000000004</v>
      </c>
      <c r="H17" s="117" t="s">
        <v>296</v>
      </c>
      <c r="I17" s="117"/>
      <c r="J17" s="117" t="s">
        <v>296</v>
      </c>
      <c r="K17" s="117"/>
      <c r="L17" s="106" t="s">
        <v>297</v>
      </c>
      <c r="M17" s="900" t="s">
        <v>298</v>
      </c>
      <c r="N17" s="118" t="s">
        <v>292</v>
      </c>
      <c r="O17" t="str">
        <f t="shared" si="0"/>
        <v>DESARROLLO HUMANO Y ORGANIZACIONAL 
DHO</v>
      </c>
    </row>
    <row r="18" spans="1:15" ht="115.5" x14ac:dyDescent="0.3">
      <c r="A18" s="250" t="s">
        <v>213</v>
      </c>
      <c r="B18" s="238" t="s">
        <v>286</v>
      </c>
      <c r="C18" s="106" t="s">
        <v>299</v>
      </c>
      <c r="D18" s="107" t="s">
        <v>300</v>
      </c>
      <c r="E18" s="108" t="s">
        <v>2</v>
      </c>
      <c r="F18" s="119" t="s">
        <v>301</v>
      </c>
      <c r="G18" s="110">
        <v>0.79700000000000004</v>
      </c>
      <c r="H18" s="117">
        <v>0.77</v>
      </c>
      <c r="I18" s="117"/>
      <c r="J18" s="117">
        <v>0.79</v>
      </c>
      <c r="K18" s="117"/>
      <c r="L18" s="106" t="s">
        <v>302</v>
      </c>
      <c r="M18" s="901"/>
      <c r="N18" s="118" t="s">
        <v>292</v>
      </c>
      <c r="O18" t="str">
        <f t="shared" si="0"/>
        <v>DESARROLLO HUMANO Y ORGANIZACIONAL 
DHO</v>
      </c>
    </row>
    <row r="19" spans="1:15" ht="165" x14ac:dyDescent="0.3">
      <c r="A19" s="250" t="s">
        <v>213</v>
      </c>
      <c r="B19" s="238" t="s">
        <v>286</v>
      </c>
      <c r="C19" s="106" t="s">
        <v>303</v>
      </c>
      <c r="D19" s="107" t="s">
        <v>304</v>
      </c>
      <c r="E19" s="108" t="s">
        <v>2</v>
      </c>
      <c r="F19" s="119" t="s">
        <v>305</v>
      </c>
      <c r="G19" s="120">
        <v>0.42420000000000002</v>
      </c>
      <c r="H19" s="117">
        <v>0.7504424778761063</v>
      </c>
      <c r="I19" s="117"/>
      <c r="J19" s="117">
        <v>1</v>
      </c>
      <c r="K19" s="117"/>
      <c r="L19" s="106" t="s">
        <v>306</v>
      </c>
      <c r="M19" s="121" t="s">
        <v>307</v>
      </c>
      <c r="N19" s="118" t="s">
        <v>308</v>
      </c>
      <c r="O19" t="str">
        <f t="shared" si="0"/>
        <v>DESARROLLO HUMANO Y ORGANIZACIONAL 
DHO</v>
      </c>
    </row>
    <row r="20" spans="1:15" ht="148.5" x14ac:dyDescent="0.25">
      <c r="A20" s="250" t="s">
        <v>213</v>
      </c>
      <c r="B20" s="238" t="s">
        <v>286</v>
      </c>
      <c r="C20" s="106" t="s">
        <v>309</v>
      </c>
      <c r="D20" s="107" t="s">
        <v>310</v>
      </c>
      <c r="E20" s="108" t="s">
        <v>2</v>
      </c>
      <c r="F20" s="106" t="s">
        <v>311</v>
      </c>
      <c r="G20" s="110">
        <v>0.84</v>
      </c>
      <c r="H20" s="117">
        <v>0.95</v>
      </c>
      <c r="I20" s="117"/>
      <c r="J20" s="117">
        <v>0.95</v>
      </c>
      <c r="K20" s="117"/>
      <c r="L20" s="106" t="s">
        <v>312</v>
      </c>
      <c r="M20" s="121" t="s">
        <v>313</v>
      </c>
      <c r="N20" s="118" t="s">
        <v>308</v>
      </c>
      <c r="O20" t="str">
        <f t="shared" si="0"/>
        <v>DESARROLLO HUMANO Y ORGANIZACIONAL 
DHO</v>
      </c>
    </row>
    <row r="21" spans="1:15" ht="379.5" x14ac:dyDescent="0.25">
      <c r="A21" s="250" t="s">
        <v>213</v>
      </c>
      <c r="B21" s="238" t="s">
        <v>286</v>
      </c>
      <c r="C21" s="106" t="s">
        <v>314</v>
      </c>
      <c r="D21" s="107" t="s">
        <v>315</v>
      </c>
      <c r="E21" s="108" t="s">
        <v>2</v>
      </c>
      <c r="F21" s="106" t="s">
        <v>316</v>
      </c>
      <c r="G21" s="110">
        <v>0.77800000000000002</v>
      </c>
      <c r="H21" s="117">
        <v>0.91666666666666674</v>
      </c>
      <c r="I21" s="117"/>
      <c r="J21" s="117">
        <v>1</v>
      </c>
      <c r="K21" s="117"/>
      <c r="L21" s="106" t="s">
        <v>317</v>
      </c>
      <c r="M21" s="121" t="s">
        <v>318</v>
      </c>
      <c r="N21" s="118" t="s">
        <v>308</v>
      </c>
      <c r="O21" t="str">
        <f t="shared" si="0"/>
        <v>DESARROLLO HUMANO Y ORGANIZACIONAL 
DHO</v>
      </c>
    </row>
    <row r="22" spans="1:15" ht="280.5" x14ac:dyDescent="0.25">
      <c r="A22" s="251" t="s">
        <v>319</v>
      </c>
      <c r="B22" s="239" t="s">
        <v>320</v>
      </c>
      <c r="C22" s="122" t="s">
        <v>321</v>
      </c>
      <c r="D22" s="123" t="s">
        <v>322</v>
      </c>
      <c r="E22" s="124" t="s">
        <v>2</v>
      </c>
      <c r="F22" s="125" t="s">
        <v>323</v>
      </c>
      <c r="G22" s="126">
        <v>44.7</v>
      </c>
      <c r="H22" s="126">
        <v>45</v>
      </c>
      <c r="I22" s="126"/>
      <c r="J22" s="126">
        <v>45</v>
      </c>
      <c r="K22" s="126"/>
      <c r="L22" s="127" t="s">
        <v>324</v>
      </c>
      <c r="M22" s="128" t="s">
        <v>325</v>
      </c>
      <c r="N22" s="896" t="s">
        <v>326</v>
      </c>
      <c r="O22" t="str">
        <f t="shared" si="0"/>
        <v>Gestión de Programas Académicos</v>
      </c>
    </row>
    <row r="23" spans="1:15" ht="346.5" x14ac:dyDescent="0.25">
      <c r="A23" s="251" t="s">
        <v>319</v>
      </c>
      <c r="B23" s="239" t="s">
        <v>320</v>
      </c>
      <c r="C23" s="129" t="s">
        <v>327</v>
      </c>
      <c r="D23" s="129" t="s">
        <v>328</v>
      </c>
      <c r="E23" s="130" t="s">
        <v>2</v>
      </c>
      <c r="F23" s="125" t="s">
        <v>329</v>
      </c>
      <c r="G23" s="263">
        <v>0.73929999999999996</v>
      </c>
      <c r="H23" s="131">
        <v>0.8</v>
      </c>
      <c r="I23" s="131"/>
      <c r="J23" s="131">
        <v>0.75</v>
      </c>
      <c r="K23" s="131"/>
      <c r="L23" s="127" t="s">
        <v>330</v>
      </c>
      <c r="M23" s="128" t="s">
        <v>325</v>
      </c>
      <c r="N23" s="896"/>
      <c r="O23" t="str">
        <f t="shared" si="0"/>
        <v>Gestión de Programas Académicos</v>
      </c>
    </row>
    <row r="24" spans="1:15" ht="313.5" x14ac:dyDescent="0.25">
      <c r="A24" s="251" t="s">
        <v>319</v>
      </c>
      <c r="B24" s="239" t="s">
        <v>320</v>
      </c>
      <c r="C24" s="129" t="s">
        <v>331</v>
      </c>
      <c r="D24" s="129" t="s">
        <v>332</v>
      </c>
      <c r="E24" s="130" t="s">
        <v>2</v>
      </c>
      <c r="F24" s="125" t="s">
        <v>333</v>
      </c>
      <c r="G24" s="132">
        <v>0.89</v>
      </c>
      <c r="H24" s="131">
        <v>0.9</v>
      </c>
      <c r="I24" s="131"/>
      <c r="J24" s="131" t="s">
        <v>397</v>
      </c>
      <c r="K24" s="131"/>
      <c r="L24" s="127" t="s">
        <v>334</v>
      </c>
      <c r="M24" s="128" t="s">
        <v>325</v>
      </c>
      <c r="N24" s="896"/>
      <c r="O24" t="str">
        <f t="shared" si="0"/>
        <v>Gestión de Programas Académicos</v>
      </c>
    </row>
    <row r="25" spans="1:15" ht="313.5" x14ac:dyDescent="0.25">
      <c r="A25" s="251" t="s">
        <v>319</v>
      </c>
      <c r="B25" s="239" t="s">
        <v>320</v>
      </c>
      <c r="C25" s="129" t="s">
        <v>335</v>
      </c>
      <c r="D25" s="129" t="s">
        <v>336</v>
      </c>
      <c r="E25" s="130" t="s">
        <v>2</v>
      </c>
      <c r="F25" s="125" t="s">
        <v>337</v>
      </c>
      <c r="G25" s="133">
        <v>0.53</v>
      </c>
      <c r="H25" s="134">
        <v>0.85399999999999998</v>
      </c>
      <c r="I25" s="134"/>
      <c r="J25" s="134">
        <v>0.85399999999999998</v>
      </c>
      <c r="K25" s="134"/>
      <c r="L25" s="127" t="s">
        <v>338</v>
      </c>
      <c r="M25" s="128" t="s">
        <v>325</v>
      </c>
      <c r="N25" s="896"/>
      <c r="O25" t="str">
        <f t="shared" si="0"/>
        <v>Gestión de Programas Académicos</v>
      </c>
    </row>
    <row r="26" spans="1:15" ht="49.5" x14ac:dyDescent="0.3">
      <c r="A26" s="251" t="s">
        <v>319</v>
      </c>
      <c r="B26" s="239" t="s">
        <v>320</v>
      </c>
      <c r="C26" s="135" t="s">
        <v>339</v>
      </c>
      <c r="D26" s="135" t="s">
        <v>340</v>
      </c>
      <c r="E26" s="135" t="s">
        <v>2</v>
      </c>
      <c r="F26" s="135" t="s">
        <v>341</v>
      </c>
      <c r="G26" s="264">
        <v>3.4000000000000002E-2</v>
      </c>
      <c r="H26" s="136">
        <v>0.15</v>
      </c>
      <c r="I26" s="136"/>
      <c r="J26" s="136">
        <v>0.5</v>
      </c>
      <c r="K26" s="136"/>
      <c r="L26" s="135" t="s">
        <v>342</v>
      </c>
      <c r="M26" s="137"/>
      <c r="N26" s="896"/>
      <c r="O26" t="str">
        <f t="shared" si="0"/>
        <v>Gestión de Programas Académicos</v>
      </c>
    </row>
    <row r="27" spans="1:15" ht="82.5" x14ac:dyDescent="0.25">
      <c r="A27" s="251" t="s">
        <v>319</v>
      </c>
      <c r="B27" s="240" t="s">
        <v>343</v>
      </c>
      <c r="C27" s="129" t="s">
        <v>344</v>
      </c>
      <c r="D27" s="138" t="s">
        <v>345</v>
      </c>
      <c r="E27" s="139" t="s">
        <v>131</v>
      </c>
      <c r="F27" s="122" t="s">
        <v>346</v>
      </c>
      <c r="G27" s="140">
        <v>16005</v>
      </c>
      <c r="H27" s="140">
        <v>16902</v>
      </c>
      <c r="I27" s="140"/>
      <c r="J27" s="140">
        <v>16902</v>
      </c>
      <c r="K27" s="140"/>
      <c r="L27" s="125" t="s">
        <v>347</v>
      </c>
      <c r="M27" s="897" t="s">
        <v>348</v>
      </c>
      <c r="N27" s="897" t="s">
        <v>349</v>
      </c>
      <c r="O27" t="str">
        <f t="shared" si="0"/>
        <v>Gestión de capacidad academica</v>
      </c>
    </row>
    <row r="28" spans="1:15" ht="82.5" x14ac:dyDescent="0.25">
      <c r="A28" s="251" t="s">
        <v>319</v>
      </c>
      <c r="B28" s="240" t="s">
        <v>343</v>
      </c>
      <c r="C28" s="129" t="s">
        <v>350</v>
      </c>
      <c r="D28" s="138" t="s">
        <v>351</v>
      </c>
      <c r="E28" s="139" t="s">
        <v>131</v>
      </c>
      <c r="F28" s="122" t="s">
        <v>352</v>
      </c>
      <c r="G28" s="140">
        <v>2213</v>
      </c>
      <c r="H28" s="141">
        <v>1530</v>
      </c>
      <c r="I28" s="141"/>
      <c r="J28" s="141">
        <v>1530</v>
      </c>
      <c r="K28" s="141"/>
      <c r="L28" s="125" t="s">
        <v>353</v>
      </c>
      <c r="M28" s="897"/>
      <c r="N28" s="897"/>
      <c r="O28" t="str">
        <f t="shared" si="0"/>
        <v>Gestión de capacidad academica</v>
      </c>
    </row>
    <row r="29" spans="1:15" ht="82.5" x14ac:dyDescent="0.25">
      <c r="A29" s="251" t="s">
        <v>319</v>
      </c>
      <c r="B29" s="240" t="s">
        <v>343</v>
      </c>
      <c r="C29" s="129" t="s">
        <v>354</v>
      </c>
      <c r="D29" s="138" t="s">
        <v>355</v>
      </c>
      <c r="E29" s="139" t="s">
        <v>131</v>
      </c>
      <c r="F29" s="122" t="s">
        <v>356</v>
      </c>
      <c r="G29" s="140">
        <v>35</v>
      </c>
      <c r="H29" s="141">
        <v>32</v>
      </c>
      <c r="I29" s="141"/>
      <c r="J29" s="141">
        <v>31</v>
      </c>
      <c r="K29" s="141"/>
      <c r="L29" s="125" t="s">
        <v>357</v>
      </c>
      <c r="M29" s="897"/>
      <c r="N29" s="897"/>
      <c r="O29" t="str">
        <f t="shared" si="0"/>
        <v>Gestión de capacidad academica</v>
      </c>
    </row>
    <row r="30" spans="1:15" ht="82.5" x14ac:dyDescent="0.25">
      <c r="A30" s="251" t="s">
        <v>319</v>
      </c>
      <c r="B30" s="240" t="s">
        <v>343</v>
      </c>
      <c r="C30" s="129" t="s">
        <v>358</v>
      </c>
      <c r="D30" s="138" t="s">
        <v>355</v>
      </c>
      <c r="E30" s="139" t="s">
        <v>131</v>
      </c>
      <c r="F30" s="122" t="s">
        <v>359</v>
      </c>
      <c r="G30" s="140">
        <v>63</v>
      </c>
      <c r="H30" s="141">
        <v>49</v>
      </c>
      <c r="I30" s="141"/>
      <c r="J30" s="141">
        <v>49</v>
      </c>
      <c r="K30" s="141"/>
      <c r="L30" s="125" t="s">
        <v>360</v>
      </c>
      <c r="M30" s="897"/>
      <c r="N30" s="897"/>
      <c r="O30" t="str">
        <f t="shared" si="0"/>
        <v>Gestión de capacidad academica</v>
      </c>
    </row>
    <row r="31" spans="1:15" ht="115.5" x14ac:dyDescent="0.25">
      <c r="A31" s="251" t="s">
        <v>319</v>
      </c>
      <c r="B31" s="240" t="s">
        <v>343</v>
      </c>
      <c r="C31" s="125" t="s">
        <v>361</v>
      </c>
      <c r="D31" s="138" t="s">
        <v>362</v>
      </c>
      <c r="E31" s="139" t="s">
        <v>2</v>
      </c>
      <c r="F31" s="122" t="s">
        <v>363</v>
      </c>
      <c r="G31" s="133">
        <v>0.92</v>
      </c>
      <c r="H31" s="142">
        <v>0.93</v>
      </c>
      <c r="I31" s="142"/>
      <c r="J31" s="142">
        <v>0.9</v>
      </c>
      <c r="K31" s="142"/>
      <c r="L31" s="125" t="s">
        <v>364</v>
      </c>
      <c r="M31" s="897"/>
      <c r="N31" s="897"/>
      <c r="O31" t="str">
        <f t="shared" si="0"/>
        <v>Gestión de capacidad academica</v>
      </c>
    </row>
    <row r="32" spans="1:15" ht="82.5" x14ac:dyDescent="0.25">
      <c r="A32" s="251" t="s">
        <v>319</v>
      </c>
      <c r="B32" s="240" t="s">
        <v>343</v>
      </c>
      <c r="C32" s="125" t="s">
        <v>365</v>
      </c>
      <c r="D32" s="138" t="s">
        <v>366</v>
      </c>
      <c r="E32" s="139" t="s">
        <v>131</v>
      </c>
      <c r="F32" s="122" t="s">
        <v>367</v>
      </c>
      <c r="G32" s="265">
        <v>293.5</v>
      </c>
      <c r="H32" s="140">
        <v>304</v>
      </c>
      <c r="I32" s="140"/>
      <c r="J32" s="140">
        <v>301</v>
      </c>
      <c r="K32" s="140"/>
      <c r="L32" s="125" t="s">
        <v>368</v>
      </c>
      <c r="M32" s="897"/>
      <c r="N32" s="897"/>
      <c r="O32" t="str">
        <f t="shared" si="0"/>
        <v>Gestión de capacidad academica</v>
      </c>
    </row>
    <row r="33" spans="1:15" ht="82.5" x14ac:dyDescent="0.25">
      <c r="A33" s="251" t="s">
        <v>319</v>
      </c>
      <c r="B33" s="240" t="s">
        <v>343</v>
      </c>
      <c r="C33" s="125" t="s">
        <v>369</v>
      </c>
      <c r="D33" s="138" t="s">
        <v>370</v>
      </c>
      <c r="E33" s="139" t="s">
        <v>131</v>
      </c>
      <c r="F33" s="122" t="s">
        <v>371</v>
      </c>
      <c r="G33" s="265">
        <v>166.5</v>
      </c>
      <c r="H33" s="141">
        <v>152</v>
      </c>
      <c r="I33" s="141"/>
      <c r="J33" s="141">
        <v>152</v>
      </c>
      <c r="K33" s="141"/>
      <c r="L33" s="125" t="s">
        <v>372</v>
      </c>
      <c r="M33" s="897"/>
      <c r="N33" s="897"/>
      <c r="O33" t="str">
        <f t="shared" si="0"/>
        <v>Gestión de capacidad academica</v>
      </c>
    </row>
    <row r="34" spans="1:15" ht="82.5" x14ac:dyDescent="0.25">
      <c r="A34" s="251" t="s">
        <v>319</v>
      </c>
      <c r="B34" s="240" t="s">
        <v>343</v>
      </c>
      <c r="C34" s="125" t="s">
        <v>373</v>
      </c>
      <c r="D34" s="138" t="s">
        <v>374</v>
      </c>
      <c r="E34" s="139" t="s">
        <v>131</v>
      </c>
      <c r="F34" s="122" t="s">
        <v>375</v>
      </c>
      <c r="G34" s="126">
        <v>304.26</v>
      </c>
      <c r="H34" s="126">
        <v>341.53</v>
      </c>
      <c r="I34" s="126"/>
      <c r="J34" s="126">
        <v>341.53</v>
      </c>
      <c r="K34" s="126"/>
      <c r="L34" s="125" t="s">
        <v>376</v>
      </c>
      <c r="M34" s="897"/>
      <c r="N34" s="897"/>
      <c r="O34" t="str">
        <f t="shared" si="0"/>
        <v>Gestión de capacidad academica</v>
      </c>
    </row>
    <row r="35" spans="1:15" ht="99" x14ac:dyDescent="0.3">
      <c r="A35" s="251" t="s">
        <v>319</v>
      </c>
      <c r="B35" s="240" t="s">
        <v>343</v>
      </c>
      <c r="C35" s="129" t="s">
        <v>377</v>
      </c>
      <c r="D35" s="143" t="s">
        <v>378</v>
      </c>
      <c r="E35" s="139" t="s">
        <v>379</v>
      </c>
      <c r="F35" s="122" t="s">
        <v>380</v>
      </c>
      <c r="G35" s="126">
        <v>1.55</v>
      </c>
      <c r="H35" s="144">
        <v>1.43</v>
      </c>
      <c r="I35" s="144"/>
      <c r="J35" s="144">
        <v>1.28</v>
      </c>
      <c r="K35" s="144"/>
      <c r="L35" s="125" t="s">
        <v>381</v>
      </c>
      <c r="M35" s="897"/>
      <c r="N35" s="897"/>
      <c r="O35" t="str">
        <f t="shared" si="0"/>
        <v>Gestión de capacidad academica</v>
      </c>
    </row>
    <row r="36" spans="1:15" ht="115.5" x14ac:dyDescent="0.25">
      <c r="A36" s="251" t="s">
        <v>319</v>
      </c>
      <c r="B36" s="240" t="s">
        <v>343</v>
      </c>
      <c r="C36" s="125" t="s">
        <v>382</v>
      </c>
      <c r="D36" s="138" t="s">
        <v>383</v>
      </c>
      <c r="E36" s="139" t="s">
        <v>183</v>
      </c>
      <c r="F36" s="122" t="s">
        <v>384</v>
      </c>
      <c r="G36" s="140">
        <v>16</v>
      </c>
      <c r="H36" s="141">
        <v>32</v>
      </c>
      <c r="I36" s="141"/>
      <c r="J36" s="141">
        <v>13</v>
      </c>
      <c r="K36" s="141"/>
      <c r="L36" s="125" t="s">
        <v>385</v>
      </c>
      <c r="M36" s="897"/>
      <c r="N36" s="897"/>
      <c r="O36" t="str">
        <f t="shared" si="0"/>
        <v>Gestión de capacidad academica</v>
      </c>
    </row>
    <row r="37" spans="1:15" ht="115.5" x14ac:dyDescent="0.25">
      <c r="A37" s="251" t="s">
        <v>319</v>
      </c>
      <c r="B37" s="240" t="s">
        <v>343</v>
      </c>
      <c r="C37" s="125" t="s">
        <v>386</v>
      </c>
      <c r="D37" s="125" t="s">
        <v>387</v>
      </c>
      <c r="E37" s="139" t="s">
        <v>183</v>
      </c>
      <c r="F37" s="125" t="s">
        <v>388</v>
      </c>
      <c r="G37" s="140">
        <v>182406</v>
      </c>
      <c r="H37" s="140">
        <v>275000</v>
      </c>
      <c r="I37" s="140"/>
      <c r="J37" s="140">
        <v>123370</v>
      </c>
      <c r="K37" s="140"/>
      <c r="L37" s="125" t="s">
        <v>389</v>
      </c>
      <c r="M37" s="897"/>
      <c r="N37" s="897"/>
      <c r="O37" t="str">
        <f t="shared" si="0"/>
        <v>Gestión de capacidad academica</v>
      </c>
    </row>
    <row r="38" spans="1:15" ht="148.5" x14ac:dyDescent="0.25">
      <c r="A38" s="251" t="s">
        <v>319</v>
      </c>
      <c r="B38" s="240" t="s">
        <v>343</v>
      </c>
      <c r="C38" s="122" t="s">
        <v>390</v>
      </c>
      <c r="D38" s="138" t="s">
        <v>391</v>
      </c>
      <c r="E38" s="139" t="s">
        <v>2</v>
      </c>
      <c r="F38" s="122" t="s">
        <v>392</v>
      </c>
      <c r="G38" s="266">
        <v>0.1338</v>
      </c>
      <c r="H38" s="131">
        <v>0.5</v>
      </c>
      <c r="I38" s="131"/>
      <c r="J38" s="131">
        <v>0.55000000000000004</v>
      </c>
      <c r="K38" s="131"/>
      <c r="L38" s="125" t="s">
        <v>393</v>
      </c>
      <c r="M38" s="897"/>
      <c r="N38" s="897"/>
      <c r="O38" t="str">
        <f t="shared" si="0"/>
        <v>Gestión de capacidad academica</v>
      </c>
    </row>
    <row r="39" spans="1:15" ht="148.5" x14ac:dyDescent="0.25">
      <c r="A39" s="251" t="s">
        <v>319</v>
      </c>
      <c r="B39" s="240" t="s">
        <v>343</v>
      </c>
      <c r="C39" s="138" t="s">
        <v>394</v>
      </c>
      <c r="D39" s="138" t="s">
        <v>395</v>
      </c>
      <c r="E39" s="139" t="s">
        <v>183</v>
      </c>
      <c r="F39" s="122" t="s">
        <v>396</v>
      </c>
      <c r="G39" s="267">
        <v>6448</v>
      </c>
      <c r="H39" s="146">
        <v>6448</v>
      </c>
      <c r="I39" s="146"/>
      <c r="J39" s="146">
        <v>2000</v>
      </c>
      <c r="K39" s="146"/>
      <c r="L39" s="125" t="s">
        <v>398</v>
      </c>
      <c r="M39" s="897"/>
      <c r="N39" s="897"/>
      <c r="O39" t="str">
        <f t="shared" si="0"/>
        <v>Gestión de capacidad academica</v>
      </c>
    </row>
    <row r="40" spans="1:15" ht="165" x14ac:dyDescent="0.25">
      <c r="A40" s="251" t="s">
        <v>319</v>
      </c>
      <c r="B40" s="240" t="s">
        <v>343</v>
      </c>
      <c r="C40" s="122" t="s">
        <v>399</v>
      </c>
      <c r="D40" s="138" t="s">
        <v>400</v>
      </c>
      <c r="E40" s="139" t="s">
        <v>2</v>
      </c>
      <c r="F40" s="122" t="s">
        <v>401</v>
      </c>
      <c r="G40" s="145">
        <v>49.16</v>
      </c>
      <c r="H40" s="126">
        <v>34.47</v>
      </c>
      <c r="I40" s="126"/>
      <c r="J40" s="126">
        <v>33.47</v>
      </c>
      <c r="K40" s="126"/>
      <c r="L40" s="125" t="s">
        <v>402</v>
      </c>
      <c r="M40" s="897"/>
      <c r="N40" s="897"/>
      <c r="O40" t="str">
        <f t="shared" si="0"/>
        <v>Gestión de capacidad academica</v>
      </c>
    </row>
    <row r="41" spans="1:15" ht="115.5" x14ac:dyDescent="0.25">
      <c r="A41" s="251" t="s">
        <v>319</v>
      </c>
      <c r="B41" s="241" t="s">
        <v>403</v>
      </c>
      <c r="C41" s="138" t="s">
        <v>404</v>
      </c>
      <c r="D41" s="147" t="s">
        <v>405</v>
      </c>
      <c r="E41" s="139" t="s">
        <v>2</v>
      </c>
      <c r="F41" s="139" t="s">
        <v>406</v>
      </c>
      <c r="G41" s="148">
        <v>0.56699999999999995</v>
      </c>
      <c r="H41" s="149">
        <v>0.2772</v>
      </c>
      <c r="I41" s="149"/>
      <c r="J41" s="149">
        <v>0.28000000000000003</v>
      </c>
      <c r="K41" s="149"/>
      <c r="L41" s="139" t="s">
        <v>407</v>
      </c>
      <c r="M41" s="139" t="s">
        <v>408</v>
      </c>
      <c r="N41" s="139" t="s">
        <v>409</v>
      </c>
      <c r="O41" t="str">
        <f t="shared" si="0"/>
        <v>Gestión Docente</v>
      </c>
    </row>
    <row r="42" spans="1:15" ht="115.5" x14ac:dyDescent="0.25">
      <c r="A42" s="251" t="s">
        <v>319</v>
      </c>
      <c r="B42" s="241" t="s">
        <v>403</v>
      </c>
      <c r="C42" s="138" t="s">
        <v>410</v>
      </c>
      <c r="D42" s="138" t="s">
        <v>411</v>
      </c>
      <c r="E42" s="139" t="s">
        <v>2</v>
      </c>
      <c r="F42" s="139" t="s">
        <v>412</v>
      </c>
      <c r="G42" s="148">
        <v>0.2261</v>
      </c>
      <c r="H42" s="149">
        <v>0.57199999999999995</v>
      </c>
      <c r="I42" s="149"/>
      <c r="J42" s="149">
        <v>0.62180000000000002</v>
      </c>
      <c r="K42" s="149"/>
      <c r="L42" s="139" t="s">
        <v>413</v>
      </c>
      <c r="M42" s="139" t="s">
        <v>408</v>
      </c>
      <c r="N42" s="139" t="s">
        <v>409</v>
      </c>
      <c r="O42" t="str">
        <f t="shared" si="0"/>
        <v>Gestión Docente</v>
      </c>
    </row>
    <row r="43" spans="1:15" ht="181.5" x14ac:dyDescent="0.25">
      <c r="A43" s="251" t="s">
        <v>319</v>
      </c>
      <c r="B43" s="241" t="s">
        <v>403</v>
      </c>
      <c r="C43" s="138" t="s">
        <v>414</v>
      </c>
      <c r="D43" s="138" t="s">
        <v>415</v>
      </c>
      <c r="E43" s="139" t="s">
        <v>2</v>
      </c>
      <c r="F43" s="139" t="s">
        <v>416</v>
      </c>
      <c r="G43" s="148">
        <v>0.5998</v>
      </c>
      <c r="H43" s="150">
        <v>0.64</v>
      </c>
      <c r="I43" s="150"/>
      <c r="J43" s="150">
        <v>0.64</v>
      </c>
      <c r="K43" s="150"/>
      <c r="L43" s="139" t="s">
        <v>417</v>
      </c>
      <c r="M43" s="139" t="s">
        <v>408</v>
      </c>
      <c r="N43" s="139" t="s">
        <v>418</v>
      </c>
      <c r="O43" t="str">
        <f t="shared" si="0"/>
        <v>Gestión Docente</v>
      </c>
    </row>
    <row r="44" spans="1:15" ht="330" x14ac:dyDescent="0.25">
      <c r="A44" s="251" t="s">
        <v>319</v>
      </c>
      <c r="B44" s="241" t="s">
        <v>403</v>
      </c>
      <c r="C44" s="138" t="s">
        <v>419</v>
      </c>
      <c r="D44" s="138" t="s">
        <v>420</v>
      </c>
      <c r="E44" s="139" t="s">
        <v>2</v>
      </c>
      <c r="F44" s="139" t="s">
        <v>421</v>
      </c>
      <c r="G44" s="148">
        <v>0.4461</v>
      </c>
      <c r="H44" s="150">
        <v>0.45900000000000002</v>
      </c>
      <c r="I44" s="150"/>
      <c r="J44" s="150">
        <v>0.72299999999999998</v>
      </c>
      <c r="K44" s="150"/>
      <c r="L44" s="139" t="s">
        <v>422</v>
      </c>
      <c r="M44" s="139" t="s">
        <v>408</v>
      </c>
      <c r="N44" s="139" t="s">
        <v>418</v>
      </c>
      <c r="O44" t="str">
        <f t="shared" si="0"/>
        <v>Gestión Docente</v>
      </c>
    </row>
    <row r="45" spans="1:15" ht="165" x14ac:dyDescent="0.25">
      <c r="A45" s="251" t="s">
        <v>319</v>
      </c>
      <c r="B45" s="241" t="s">
        <v>403</v>
      </c>
      <c r="C45" s="138" t="s">
        <v>423</v>
      </c>
      <c r="D45" s="138" t="s">
        <v>424</v>
      </c>
      <c r="E45" s="139" t="s">
        <v>2</v>
      </c>
      <c r="F45" s="139" t="s">
        <v>425</v>
      </c>
      <c r="G45" s="148">
        <v>0.79110000000000003</v>
      </c>
      <c r="H45" s="150">
        <v>0.55000000000000004</v>
      </c>
      <c r="I45" s="150"/>
      <c r="J45" s="150">
        <v>0.85</v>
      </c>
      <c r="K45" s="150"/>
      <c r="L45" s="139" t="s">
        <v>426</v>
      </c>
      <c r="M45" s="139" t="s">
        <v>408</v>
      </c>
      <c r="N45" s="139" t="s">
        <v>418</v>
      </c>
      <c r="O45" t="str">
        <f t="shared" si="0"/>
        <v>Gestión Docente</v>
      </c>
    </row>
    <row r="46" spans="1:15" ht="165" x14ac:dyDescent="0.25">
      <c r="A46" s="251" t="s">
        <v>319</v>
      </c>
      <c r="B46" s="241" t="s">
        <v>403</v>
      </c>
      <c r="C46" s="138" t="s">
        <v>427</v>
      </c>
      <c r="D46" s="138" t="s">
        <v>428</v>
      </c>
      <c r="E46" s="139" t="s">
        <v>2</v>
      </c>
      <c r="F46" s="139" t="s">
        <v>429</v>
      </c>
      <c r="G46" s="148">
        <v>0.35599999999999998</v>
      </c>
      <c r="H46" s="149">
        <v>0.43559999999999999</v>
      </c>
      <c r="I46" s="149"/>
      <c r="J46" s="149">
        <v>0.76</v>
      </c>
      <c r="K46" s="149"/>
      <c r="L46" s="139" t="s">
        <v>430</v>
      </c>
      <c r="M46" s="139" t="s">
        <v>408</v>
      </c>
      <c r="N46" s="139" t="s">
        <v>418</v>
      </c>
      <c r="O46" t="str">
        <f t="shared" si="0"/>
        <v>Gestión Docente</v>
      </c>
    </row>
    <row r="47" spans="1:15" ht="165" x14ac:dyDescent="0.25">
      <c r="A47" s="251" t="s">
        <v>319</v>
      </c>
      <c r="B47" s="241" t="s">
        <v>403</v>
      </c>
      <c r="C47" s="138" t="s">
        <v>431</v>
      </c>
      <c r="D47" s="138" t="s">
        <v>432</v>
      </c>
      <c r="E47" s="139" t="s">
        <v>2</v>
      </c>
      <c r="F47" s="139" t="s">
        <v>433</v>
      </c>
      <c r="G47" s="148">
        <v>0.2</v>
      </c>
      <c r="H47" s="150">
        <v>0.66</v>
      </c>
      <c r="I47" s="150"/>
      <c r="J47" s="150">
        <v>1</v>
      </c>
      <c r="K47" s="150"/>
      <c r="L47" s="139" t="s">
        <v>434</v>
      </c>
      <c r="M47" s="139" t="s">
        <v>408</v>
      </c>
      <c r="N47" s="139" t="s">
        <v>418</v>
      </c>
      <c r="O47" t="str">
        <f t="shared" si="0"/>
        <v>Gestión Docente</v>
      </c>
    </row>
    <row r="48" spans="1:15" ht="132" x14ac:dyDescent="0.25">
      <c r="A48" s="251" t="s">
        <v>319</v>
      </c>
      <c r="B48" s="241" t="s">
        <v>435</v>
      </c>
      <c r="C48" s="129" t="s">
        <v>436</v>
      </c>
      <c r="D48" s="138" t="s">
        <v>437</v>
      </c>
      <c r="E48" s="127" t="s">
        <v>2</v>
      </c>
      <c r="F48" s="122" t="s">
        <v>438</v>
      </c>
      <c r="G48" s="268">
        <v>0.93899999999999995</v>
      </c>
      <c r="H48" s="151">
        <v>0.96</v>
      </c>
      <c r="I48" s="151"/>
      <c r="J48" s="151">
        <v>1</v>
      </c>
      <c r="K48" s="151"/>
      <c r="L48" s="125" t="s">
        <v>439</v>
      </c>
      <c r="M48" s="152" t="s">
        <v>440</v>
      </c>
      <c r="N48" s="894" t="s">
        <v>418</v>
      </c>
      <c r="O48" t="str">
        <f t="shared" si="0"/>
        <v>Gestión de la Educación virtual</v>
      </c>
    </row>
    <row r="49" spans="1:15" ht="82.5" x14ac:dyDescent="0.25">
      <c r="A49" s="251" t="s">
        <v>319</v>
      </c>
      <c r="B49" s="241" t="s">
        <v>435</v>
      </c>
      <c r="C49" s="129" t="s">
        <v>441</v>
      </c>
      <c r="D49" s="129" t="s">
        <v>442</v>
      </c>
      <c r="E49" s="127" t="s">
        <v>131</v>
      </c>
      <c r="F49" s="122" t="s">
        <v>443</v>
      </c>
      <c r="G49" s="146">
        <v>0</v>
      </c>
      <c r="H49" s="146">
        <v>1</v>
      </c>
      <c r="I49" s="146"/>
      <c r="J49" s="146">
        <v>3</v>
      </c>
      <c r="K49" s="146"/>
      <c r="L49" s="125" t="s">
        <v>444</v>
      </c>
      <c r="M49" s="152" t="s">
        <v>445</v>
      </c>
      <c r="N49" s="894"/>
      <c r="O49" t="str">
        <f t="shared" si="0"/>
        <v>Gestión de la Educación virtual</v>
      </c>
    </row>
    <row r="50" spans="1:15" ht="115.5" x14ac:dyDescent="0.25">
      <c r="A50" s="251" t="s">
        <v>319</v>
      </c>
      <c r="B50" s="241" t="s">
        <v>435</v>
      </c>
      <c r="C50" s="129" t="s">
        <v>446</v>
      </c>
      <c r="D50" s="129" t="s">
        <v>447</v>
      </c>
      <c r="E50" s="127" t="s">
        <v>131</v>
      </c>
      <c r="F50" s="122" t="s">
        <v>448</v>
      </c>
      <c r="G50" s="146">
        <v>0</v>
      </c>
      <c r="H50" s="146">
        <v>1</v>
      </c>
      <c r="I50" s="146"/>
      <c r="J50" s="146">
        <v>3</v>
      </c>
      <c r="K50" s="146"/>
      <c r="L50" s="125" t="s">
        <v>449</v>
      </c>
      <c r="M50" s="152" t="s">
        <v>450</v>
      </c>
      <c r="N50" s="894"/>
      <c r="O50" t="str">
        <f t="shared" si="0"/>
        <v>Gestión de la Educación virtual</v>
      </c>
    </row>
    <row r="51" spans="1:15" ht="280.5" x14ac:dyDescent="0.25">
      <c r="A51" s="251" t="s">
        <v>319</v>
      </c>
      <c r="B51" s="241" t="s">
        <v>451</v>
      </c>
      <c r="C51" s="129" t="s">
        <v>452</v>
      </c>
      <c r="D51" s="129" t="s">
        <v>453</v>
      </c>
      <c r="E51" s="127" t="s">
        <v>2</v>
      </c>
      <c r="F51" s="127" t="s">
        <v>454</v>
      </c>
      <c r="G51" s="133">
        <v>0.50239999999999996</v>
      </c>
      <c r="H51" s="134">
        <v>0.5</v>
      </c>
      <c r="I51" s="134"/>
      <c r="J51" s="134">
        <v>0.5</v>
      </c>
      <c r="K51" s="134"/>
      <c r="L51" s="127" t="s">
        <v>455</v>
      </c>
      <c r="M51" s="127" t="s">
        <v>456</v>
      </c>
      <c r="N51" s="894" t="s">
        <v>457</v>
      </c>
      <c r="O51" t="str">
        <f t="shared" si="0"/>
        <v>Gestión Académica Estudiantil</v>
      </c>
    </row>
    <row r="52" spans="1:15" ht="313.5" x14ac:dyDescent="0.25">
      <c r="A52" s="251" t="s">
        <v>319</v>
      </c>
      <c r="B52" s="241" t="s">
        <v>451</v>
      </c>
      <c r="C52" s="129" t="s">
        <v>458</v>
      </c>
      <c r="D52" s="129" t="s">
        <v>459</v>
      </c>
      <c r="E52" s="127" t="s">
        <v>2</v>
      </c>
      <c r="F52" s="125" t="s">
        <v>460</v>
      </c>
      <c r="G52" s="133">
        <v>0.83</v>
      </c>
      <c r="H52" s="134">
        <v>0.8</v>
      </c>
      <c r="I52" s="134"/>
      <c r="J52" s="134">
        <v>0.8</v>
      </c>
      <c r="K52" s="134"/>
      <c r="L52" s="127" t="s">
        <v>461</v>
      </c>
      <c r="M52" s="127" t="s">
        <v>325</v>
      </c>
      <c r="N52" s="894"/>
      <c r="O52" t="str">
        <f t="shared" si="0"/>
        <v>Gestión Académica Estudiantil</v>
      </c>
    </row>
    <row r="53" spans="1:15" ht="132" x14ac:dyDescent="0.25">
      <c r="A53" s="251" t="s">
        <v>319</v>
      </c>
      <c r="B53" s="241" t="s">
        <v>451</v>
      </c>
      <c r="C53" s="129" t="s">
        <v>462</v>
      </c>
      <c r="D53" s="147" t="s">
        <v>463</v>
      </c>
      <c r="E53" s="127" t="s">
        <v>2</v>
      </c>
      <c r="F53" s="127" t="s">
        <v>464</v>
      </c>
      <c r="G53" s="133">
        <v>0.87829999999999997</v>
      </c>
      <c r="H53" s="134">
        <f>100%-11%</f>
        <v>0.89</v>
      </c>
      <c r="I53" s="134"/>
      <c r="J53" s="134">
        <v>0.90100000000000002</v>
      </c>
      <c r="K53" s="134"/>
      <c r="L53" s="127" t="s">
        <v>465</v>
      </c>
      <c r="M53" s="127" t="s">
        <v>466</v>
      </c>
      <c r="N53" s="894"/>
      <c r="O53" t="str">
        <f t="shared" si="0"/>
        <v>Gestión Académica Estudiantil</v>
      </c>
    </row>
    <row r="54" spans="1:15" ht="82.5" x14ac:dyDescent="0.25">
      <c r="A54" s="251" t="s">
        <v>319</v>
      </c>
      <c r="B54" s="241" t="s">
        <v>451</v>
      </c>
      <c r="C54" s="129" t="s">
        <v>467</v>
      </c>
      <c r="D54" s="129" t="s">
        <v>468</v>
      </c>
      <c r="E54" s="127" t="s">
        <v>2</v>
      </c>
      <c r="F54" s="127" t="s">
        <v>469</v>
      </c>
      <c r="G54" s="153">
        <v>0.49120000000000003</v>
      </c>
      <c r="H54" s="134">
        <v>0.50360000000000005</v>
      </c>
      <c r="I54" s="134"/>
      <c r="J54" s="134">
        <v>0.50360000000000005</v>
      </c>
      <c r="K54" s="134"/>
      <c r="L54" s="127" t="s">
        <v>470</v>
      </c>
      <c r="M54" s="127" t="s">
        <v>471</v>
      </c>
      <c r="N54" s="894"/>
      <c r="O54" t="str">
        <f t="shared" si="0"/>
        <v>Gestión Académica Estudiantil</v>
      </c>
    </row>
    <row r="55" spans="1:15" ht="132" x14ac:dyDescent="0.25">
      <c r="A55" s="251" t="s">
        <v>319</v>
      </c>
      <c r="B55" s="241" t="s">
        <v>451</v>
      </c>
      <c r="C55" s="129" t="s">
        <v>472</v>
      </c>
      <c r="D55" s="147" t="s">
        <v>473</v>
      </c>
      <c r="E55" s="127" t="s">
        <v>2</v>
      </c>
      <c r="F55" s="127" t="s">
        <v>474</v>
      </c>
      <c r="G55" s="133">
        <v>0.69350000000000001</v>
      </c>
      <c r="H55" s="133">
        <v>0.65</v>
      </c>
      <c r="I55" s="133"/>
      <c r="J55" s="133" t="s">
        <v>765</v>
      </c>
      <c r="K55" s="133"/>
      <c r="L55" s="127" t="s">
        <v>475</v>
      </c>
      <c r="M55" s="127" t="s">
        <v>471</v>
      </c>
      <c r="N55" s="894"/>
      <c r="O55" t="str">
        <f t="shared" si="0"/>
        <v>Gestión Académica Estudiantil</v>
      </c>
    </row>
    <row r="56" spans="1:15" ht="49.5" x14ac:dyDescent="0.25">
      <c r="A56" s="251" t="s">
        <v>319</v>
      </c>
      <c r="B56" s="241" t="s">
        <v>451</v>
      </c>
      <c r="C56" s="154" t="s">
        <v>476</v>
      </c>
      <c r="D56" s="154" t="s">
        <v>477</v>
      </c>
      <c r="E56" s="155" t="s">
        <v>2</v>
      </c>
      <c r="F56" s="154" t="s">
        <v>478</v>
      </c>
      <c r="G56" s="156">
        <v>0.86</v>
      </c>
      <c r="H56" s="272">
        <v>0.9</v>
      </c>
      <c r="I56" s="157"/>
      <c r="J56" s="272">
        <v>0.90100000000000002</v>
      </c>
      <c r="K56" s="157"/>
      <c r="L56" s="154" t="s">
        <v>479</v>
      </c>
      <c r="M56" s="155" t="s">
        <v>471</v>
      </c>
      <c r="N56" s="895"/>
      <c r="O56" t="str">
        <f t="shared" si="0"/>
        <v>Gestión Académica Estudiantil</v>
      </c>
    </row>
    <row r="57" spans="1:15" ht="297" x14ac:dyDescent="0.25">
      <c r="A57" s="252" t="s">
        <v>480</v>
      </c>
      <c r="B57" s="163" t="s">
        <v>481</v>
      </c>
      <c r="C57" s="158" t="s">
        <v>482</v>
      </c>
      <c r="D57" s="159" t="s">
        <v>483</v>
      </c>
      <c r="E57" s="159" t="s">
        <v>2</v>
      </c>
      <c r="F57" s="160" t="s">
        <v>484</v>
      </c>
      <c r="G57" s="160">
        <v>0</v>
      </c>
      <c r="H57" s="160">
        <v>0.01</v>
      </c>
      <c r="I57" s="160"/>
      <c r="J57" s="160">
        <v>0.4</v>
      </c>
      <c r="K57" s="160"/>
      <c r="L57" s="159" t="s">
        <v>485</v>
      </c>
      <c r="M57" s="161" t="s">
        <v>164</v>
      </c>
      <c r="N57" s="161" t="s">
        <v>486</v>
      </c>
      <c r="O57" t="str">
        <f t="shared" si="0"/>
        <v>FORMACIÓN PARA LA VIDA</v>
      </c>
    </row>
    <row r="58" spans="1:15" ht="198" x14ac:dyDescent="0.25">
      <c r="A58" s="252" t="s">
        <v>480</v>
      </c>
      <c r="B58" s="163" t="s">
        <v>481</v>
      </c>
      <c r="C58" s="158" t="s">
        <v>487</v>
      </c>
      <c r="D58" s="159" t="s">
        <v>488</v>
      </c>
      <c r="E58" s="159" t="s">
        <v>2</v>
      </c>
      <c r="F58" s="160" t="s">
        <v>489</v>
      </c>
      <c r="G58" s="269">
        <v>0.56200000000000006</v>
      </c>
      <c r="H58" s="162">
        <v>0.7</v>
      </c>
      <c r="I58" s="162"/>
      <c r="J58" s="162">
        <v>1</v>
      </c>
      <c r="K58" s="162"/>
      <c r="L58" s="159" t="s">
        <v>490</v>
      </c>
      <c r="M58" s="161" t="s">
        <v>164</v>
      </c>
      <c r="N58" s="161" t="s">
        <v>491</v>
      </c>
      <c r="O58" t="str">
        <f t="shared" si="0"/>
        <v>FORMACIÓN PARA LA VIDA</v>
      </c>
    </row>
    <row r="59" spans="1:15" ht="181.5" x14ac:dyDescent="0.25">
      <c r="A59" s="252" t="s">
        <v>480</v>
      </c>
      <c r="B59" s="163" t="s">
        <v>481</v>
      </c>
      <c r="C59" s="158" t="s">
        <v>492</v>
      </c>
      <c r="D59" s="159" t="s">
        <v>493</v>
      </c>
      <c r="E59" s="159" t="s">
        <v>2</v>
      </c>
      <c r="F59" s="160" t="s">
        <v>494</v>
      </c>
      <c r="G59" s="160">
        <v>0.81</v>
      </c>
      <c r="H59" s="160">
        <v>0.85</v>
      </c>
      <c r="I59" s="160"/>
      <c r="J59" s="160">
        <v>1</v>
      </c>
      <c r="K59" s="160"/>
      <c r="L59" s="159" t="s">
        <v>495</v>
      </c>
      <c r="M59" s="161" t="s">
        <v>164</v>
      </c>
      <c r="N59" s="161" t="s">
        <v>491</v>
      </c>
      <c r="O59" t="str">
        <f t="shared" si="0"/>
        <v>FORMACIÓN PARA LA VIDA</v>
      </c>
    </row>
    <row r="60" spans="1:15" ht="148.5" x14ac:dyDescent="0.25">
      <c r="A60" s="252" t="s">
        <v>480</v>
      </c>
      <c r="B60" s="163" t="s">
        <v>481</v>
      </c>
      <c r="C60" s="158" t="s">
        <v>496</v>
      </c>
      <c r="D60" s="159" t="s">
        <v>497</v>
      </c>
      <c r="E60" s="159" t="s">
        <v>2</v>
      </c>
      <c r="F60" s="160" t="s">
        <v>498</v>
      </c>
      <c r="G60" s="165">
        <v>0.63690000000000002</v>
      </c>
      <c r="H60" s="160">
        <v>0.64</v>
      </c>
      <c r="I60" s="160"/>
      <c r="J60" s="160">
        <v>0.7</v>
      </c>
      <c r="K60" s="160"/>
      <c r="L60" s="159" t="s">
        <v>499</v>
      </c>
      <c r="M60" s="161" t="s">
        <v>164</v>
      </c>
      <c r="N60" s="161" t="s">
        <v>500</v>
      </c>
      <c r="O60" t="str">
        <f t="shared" si="0"/>
        <v>FORMACIÓN PARA LA VIDA</v>
      </c>
    </row>
    <row r="61" spans="1:15" ht="280.5" x14ac:dyDescent="0.25">
      <c r="A61" s="252" t="s">
        <v>480</v>
      </c>
      <c r="B61" s="163" t="s">
        <v>501</v>
      </c>
      <c r="C61" s="164" t="s">
        <v>502</v>
      </c>
      <c r="D61" s="164" t="s">
        <v>503</v>
      </c>
      <c r="E61" s="164" t="s">
        <v>504</v>
      </c>
      <c r="F61" s="164" t="s">
        <v>505</v>
      </c>
      <c r="G61" s="165" t="s">
        <v>764</v>
      </c>
      <c r="H61" s="166" t="s">
        <v>506</v>
      </c>
      <c r="I61" s="166"/>
      <c r="J61" s="166" t="s">
        <v>766</v>
      </c>
      <c r="K61" s="166"/>
      <c r="L61" s="159" t="s">
        <v>507</v>
      </c>
      <c r="M61" s="167" t="s">
        <v>164</v>
      </c>
      <c r="N61" s="168" t="s">
        <v>508</v>
      </c>
      <c r="O61" t="str">
        <f t="shared" si="0"/>
        <v>Gestión Estratégica</v>
      </c>
    </row>
    <row r="62" spans="1:15" ht="214.5" x14ac:dyDescent="0.25">
      <c r="A62" s="252" t="s">
        <v>480</v>
      </c>
      <c r="B62" s="163" t="s">
        <v>509</v>
      </c>
      <c r="C62" s="169" t="s">
        <v>510</v>
      </c>
      <c r="D62" s="170" t="s">
        <v>511</v>
      </c>
      <c r="E62" s="159" t="s">
        <v>183</v>
      </c>
      <c r="F62" s="170" t="s">
        <v>512</v>
      </c>
      <c r="G62" s="172">
        <v>2</v>
      </c>
      <c r="H62" s="172">
        <v>2</v>
      </c>
      <c r="I62" s="172"/>
      <c r="J62" s="172">
        <v>3</v>
      </c>
      <c r="K62" s="172"/>
      <c r="L62" s="159" t="s">
        <v>513</v>
      </c>
      <c r="M62" s="167" t="s">
        <v>164</v>
      </c>
      <c r="N62" s="168" t="s">
        <v>514</v>
      </c>
      <c r="O62" t="str">
        <f t="shared" si="0"/>
        <v>GESTIÓN SOCIAL</v>
      </c>
    </row>
    <row r="63" spans="1:15" ht="280.5" x14ac:dyDescent="0.25">
      <c r="A63" s="252" t="s">
        <v>480</v>
      </c>
      <c r="B63" s="163" t="s">
        <v>509</v>
      </c>
      <c r="C63" s="173" t="s">
        <v>515</v>
      </c>
      <c r="D63" s="170" t="s">
        <v>167</v>
      </c>
      <c r="E63" s="159" t="s">
        <v>2</v>
      </c>
      <c r="F63" s="170" t="s">
        <v>516</v>
      </c>
      <c r="G63" s="165">
        <v>0.77410000000000001</v>
      </c>
      <c r="H63" s="174">
        <v>0.75</v>
      </c>
      <c r="I63" s="174"/>
      <c r="J63" s="174">
        <v>0.94</v>
      </c>
      <c r="K63" s="174"/>
      <c r="L63" s="159" t="s">
        <v>517</v>
      </c>
      <c r="M63" s="167" t="s">
        <v>164</v>
      </c>
      <c r="N63" s="168" t="s">
        <v>518</v>
      </c>
      <c r="O63" t="str">
        <f t="shared" si="0"/>
        <v>GESTIÓN SOCIAL</v>
      </c>
    </row>
    <row r="64" spans="1:15" ht="214.5" x14ac:dyDescent="0.25">
      <c r="A64" s="252" t="s">
        <v>480</v>
      </c>
      <c r="B64" s="163" t="s">
        <v>509</v>
      </c>
      <c r="C64" s="158" t="s">
        <v>519</v>
      </c>
      <c r="D64" s="170" t="s">
        <v>520</v>
      </c>
      <c r="E64" s="159" t="s">
        <v>2</v>
      </c>
      <c r="F64" s="170" t="s">
        <v>521</v>
      </c>
      <c r="G64" s="165">
        <v>1</v>
      </c>
      <c r="H64" s="174">
        <v>0.9</v>
      </c>
      <c r="I64" s="174"/>
      <c r="J64" s="174">
        <v>0.9</v>
      </c>
      <c r="K64" s="174"/>
      <c r="L64" s="159" t="s">
        <v>522</v>
      </c>
      <c r="M64" s="167" t="s">
        <v>164</v>
      </c>
      <c r="N64" s="168" t="s">
        <v>518</v>
      </c>
      <c r="O64" t="str">
        <f t="shared" si="0"/>
        <v>GESTIÓN SOCIAL</v>
      </c>
    </row>
    <row r="65" spans="1:15" ht="313.5" x14ac:dyDescent="0.25">
      <c r="A65" s="252" t="s">
        <v>480</v>
      </c>
      <c r="B65" s="163" t="s">
        <v>509</v>
      </c>
      <c r="C65" s="171" t="s">
        <v>523</v>
      </c>
      <c r="D65" s="175" t="s">
        <v>524</v>
      </c>
      <c r="E65" s="159" t="s">
        <v>2</v>
      </c>
      <c r="F65" s="170" t="s">
        <v>525</v>
      </c>
      <c r="G65" s="172">
        <v>4.2</v>
      </c>
      <c r="H65" s="172">
        <v>3</v>
      </c>
      <c r="I65" s="172"/>
      <c r="J65" s="172">
        <v>5</v>
      </c>
      <c r="K65" s="172"/>
      <c r="L65" s="159" t="s">
        <v>526</v>
      </c>
      <c r="M65" s="167" t="s">
        <v>164</v>
      </c>
      <c r="N65" s="168" t="s">
        <v>518</v>
      </c>
      <c r="O65" t="str">
        <f t="shared" si="0"/>
        <v>GESTIÓN SOCIAL</v>
      </c>
    </row>
    <row r="66" spans="1:15" ht="280.5" x14ac:dyDescent="0.25">
      <c r="A66" s="252" t="s">
        <v>480</v>
      </c>
      <c r="B66" s="242" t="s">
        <v>527</v>
      </c>
      <c r="C66" s="158" t="s">
        <v>528</v>
      </c>
      <c r="D66" s="170" t="s">
        <v>529</v>
      </c>
      <c r="E66" s="159" t="s">
        <v>2</v>
      </c>
      <c r="F66" s="170" t="s">
        <v>530</v>
      </c>
      <c r="G66" s="269">
        <v>0.997</v>
      </c>
      <c r="H66" s="176">
        <v>1</v>
      </c>
      <c r="I66" s="176"/>
      <c r="J66" s="176">
        <v>1</v>
      </c>
      <c r="K66" s="176"/>
      <c r="L66" s="159" t="s">
        <v>531</v>
      </c>
      <c r="M66" s="167" t="s">
        <v>164</v>
      </c>
      <c r="N66" s="168" t="s">
        <v>532</v>
      </c>
      <c r="O66" t="str">
        <f t="shared" si="0"/>
        <v>PAI</v>
      </c>
    </row>
    <row r="67" spans="1:15" ht="297" x14ac:dyDescent="0.25">
      <c r="A67" s="252" t="s">
        <v>480</v>
      </c>
      <c r="B67" s="242" t="s">
        <v>527</v>
      </c>
      <c r="C67" s="158" t="s">
        <v>533</v>
      </c>
      <c r="D67" s="164" t="s">
        <v>534</v>
      </c>
      <c r="E67" s="47" t="s">
        <v>2</v>
      </c>
      <c r="F67" s="164" t="s">
        <v>535</v>
      </c>
      <c r="G67" s="165">
        <v>0.70340000000000003</v>
      </c>
      <c r="H67" s="174">
        <v>0.75</v>
      </c>
      <c r="I67" s="174"/>
      <c r="J67" s="174">
        <v>0.94</v>
      </c>
      <c r="K67" s="174"/>
      <c r="L67" s="159" t="s">
        <v>536</v>
      </c>
      <c r="M67" s="167" t="s">
        <v>164</v>
      </c>
      <c r="N67" s="168" t="s">
        <v>532</v>
      </c>
      <c r="O67" t="str">
        <f t="shared" si="0"/>
        <v>PAI</v>
      </c>
    </row>
    <row r="68" spans="1:15" ht="165" x14ac:dyDescent="0.25">
      <c r="A68" s="252" t="s">
        <v>480</v>
      </c>
      <c r="B68" s="177" t="s">
        <v>537</v>
      </c>
      <c r="C68" s="178" t="s">
        <v>538</v>
      </c>
      <c r="D68" s="179" t="s">
        <v>539</v>
      </c>
      <c r="E68" s="180" t="s">
        <v>2</v>
      </c>
      <c r="F68" s="179" t="s">
        <v>540</v>
      </c>
      <c r="G68" s="165">
        <v>0.34789999999999999</v>
      </c>
      <c r="H68" s="174">
        <v>0.3</v>
      </c>
      <c r="I68" s="174"/>
      <c r="J68" s="174">
        <v>0.2</v>
      </c>
      <c r="K68" s="174"/>
      <c r="L68" s="159" t="s">
        <v>541</v>
      </c>
      <c r="M68" s="167" t="s">
        <v>164</v>
      </c>
      <c r="N68" s="159" t="s">
        <v>542</v>
      </c>
      <c r="O68" t="str">
        <f t="shared" ref="O68:O107" si="1">B68</f>
        <v>PROMOCIÓN DE LA SALUD INTEGRAL</v>
      </c>
    </row>
    <row r="69" spans="1:15" ht="231" x14ac:dyDescent="0.25">
      <c r="A69" s="253" t="s">
        <v>543</v>
      </c>
      <c r="B69" s="243" t="s">
        <v>544</v>
      </c>
      <c r="C69" s="181" t="s">
        <v>545</v>
      </c>
      <c r="D69" s="182" t="s">
        <v>546</v>
      </c>
      <c r="E69" s="183" t="s">
        <v>172</v>
      </c>
      <c r="F69" s="181" t="s">
        <v>547</v>
      </c>
      <c r="G69" s="181">
        <v>193</v>
      </c>
      <c r="H69" s="181">
        <v>198</v>
      </c>
      <c r="I69" s="181"/>
      <c r="J69" s="181">
        <v>218</v>
      </c>
      <c r="K69" s="181"/>
      <c r="L69" s="181" t="s">
        <v>548</v>
      </c>
      <c r="M69" s="181" t="s">
        <v>175</v>
      </c>
      <c r="N69" s="181" t="s">
        <v>549</v>
      </c>
      <c r="O69" t="str">
        <f t="shared" si="1"/>
        <v>CREACIÓN Y TRANSFORMACIÓN  DEL CONOCIMIENTO</v>
      </c>
    </row>
    <row r="70" spans="1:15" ht="231" x14ac:dyDescent="0.25">
      <c r="A70" s="253" t="s">
        <v>543</v>
      </c>
      <c r="B70" s="271" t="s">
        <v>544</v>
      </c>
      <c r="C70" s="270" t="s">
        <v>550</v>
      </c>
      <c r="D70" s="185" t="s">
        <v>551</v>
      </c>
      <c r="E70" s="186" t="s">
        <v>172</v>
      </c>
      <c r="F70" s="185" t="s">
        <v>552</v>
      </c>
      <c r="G70" s="184">
        <v>12</v>
      </c>
      <c r="H70" s="184">
        <v>10</v>
      </c>
      <c r="I70" s="185"/>
      <c r="J70" s="185">
        <v>17</v>
      </c>
      <c r="K70" s="185"/>
      <c r="L70" s="185" t="s">
        <v>553</v>
      </c>
      <c r="M70" s="184" t="s">
        <v>175</v>
      </c>
      <c r="N70" s="184" t="s">
        <v>549</v>
      </c>
      <c r="O70" t="str">
        <f t="shared" si="1"/>
        <v>CREACIÓN Y TRANSFORMACIÓN  DEL CONOCIMIENTO</v>
      </c>
    </row>
    <row r="71" spans="1:15" ht="198" x14ac:dyDescent="0.25">
      <c r="A71" s="253" t="s">
        <v>543</v>
      </c>
      <c r="B71" s="243" t="s">
        <v>544</v>
      </c>
      <c r="C71" s="184" t="s">
        <v>554</v>
      </c>
      <c r="D71" s="185" t="s">
        <v>555</v>
      </c>
      <c r="E71" s="186" t="s">
        <v>172</v>
      </c>
      <c r="F71" s="185" t="s">
        <v>556</v>
      </c>
      <c r="G71" s="184">
        <v>6</v>
      </c>
      <c r="H71" s="184">
        <v>9</v>
      </c>
      <c r="I71" s="185"/>
      <c r="J71" s="185">
        <v>12</v>
      </c>
      <c r="K71" s="185"/>
      <c r="L71" s="185" t="s">
        <v>557</v>
      </c>
      <c r="M71" s="184" t="s">
        <v>175</v>
      </c>
      <c r="N71" s="184" t="s">
        <v>549</v>
      </c>
      <c r="O71" t="str">
        <f t="shared" si="1"/>
        <v>CREACIÓN Y TRANSFORMACIÓN  DEL CONOCIMIENTO</v>
      </c>
    </row>
    <row r="72" spans="1:15" ht="198" x14ac:dyDescent="0.25">
      <c r="A72" s="253" t="s">
        <v>543</v>
      </c>
      <c r="B72" s="244" t="s">
        <v>213</v>
      </c>
      <c r="C72" s="184" t="s">
        <v>558</v>
      </c>
      <c r="D72" s="185" t="s">
        <v>559</v>
      </c>
      <c r="E72" s="186" t="s">
        <v>172</v>
      </c>
      <c r="F72" s="184" t="s">
        <v>560</v>
      </c>
      <c r="G72" s="184">
        <v>82</v>
      </c>
      <c r="H72" s="184">
        <v>82</v>
      </c>
      <c r="I72" s="184"/>
      <c r="J72" s="184">
        <v>85</v>
      </c>
      <c r="K72" s="184"/>
      <c r="L72" s="184" t="s">
        <v>561</v>
      </c>
      <c r="M72" s="184" t="s">
        <v>562</v>
      </c>
      <c r="N72" s="184" t="s">
        <v>549</v>
      </c>
      <c r="O72" t="str">
        <f t="shared" si="1"/>
        <v>DESARROLLO INSTITUCIONAL</v>
      </c>
    </row>
    <row r="73" spans="1:15" ht="280.5" x14ac:dyDescent="0.25">
      <c r="A73" s="253" t="s">
        <v>543</v>
      </c>
      <c r="B73" s="244" t="s">
        <v>213</v>
      </c>
      <c r="C73" s="184" t="s">
        <v>563</v>
      </c>
      <c r="D73" s="184" t="s">
        <v>564</v>
      </c>
      <c r="E73" s="186" t="s">
        <v>2</v>
      </c>
      <c r="F73" s="184" t="s">
        <v>565</v>
      </c>
      <c r="G73" s="187">
        <v>0.77</v>
      </c>
      <c r="H73" s="188">
        <v>0.8</v>
      </c>
      <c r="I73" s="188"/>
      <c r="J73" s="188">
        <v>0.8</v>
      </c>
      <c r="K73" s="188"/>
      <c r="L73" s="184" t="s">
        <v>566</v>
      </c>
      <c r="M73" s="184" t="s">
        <v>567</v>
      </c>
      <c r="N73" s="184" t="s">
        <v>549</v>
      </c>
      <c r="O73" t="str">
        <f t="shared" si="1"/>
        <v>DESARROLLO INSTITUCIONAL</v>
      </c>
    </row>
    <row r="74" spans="1:15" ht="231" x14ac:dyDescent="0.25">
      <c r="A74" s="253" t="s">
        <v>543</v>
      </c>
      <c r="B74" s="244" t="s">
        <v>213</v>
      </c>
      <c r="C74" s="189" t="s">
        <v>568</v>
      </c>
      <c r="D74" s="189" t="s">
        <v>569</v>
      </c>
      <c r="E74" s="186" t="s">
        <v>172</v>
      </c>
      <c r="F74" s="189" t="s">
        <v>570</v>
      </c>
      <c r="G74" s="189">
        <v>34</v>
      </c>
      <c r="H74" s="189">
        <v>40</v>
      </c>
      <c r="I74" s="189"/>
      <c r="J74" s="189">
        <v>24</v>
      </c>
      <c r="K74" s="189"/>
      <c r="L74" s="189" t="s">
        <v>571</v>
      </c>
      <c r="M74" s="189" t="s">
        <v>572</v>
      </c>
      <c r="N74" s="189" t="s">
        <v>549</v>
      </c>
      <c r="O74" t="str">
        <f t="shared" si="1"/>
        <v>DESARROLLO INSTITUCIONAL</v>
      </c>
    </row>
    <row r="75" spans="1:15" ht="148.5" x14ac:dyDescent="0.25">
      <c r="A75" s="253" t="s">
        <v>543</v>
      </c>
      <c r="B75" s="244" t="s">
        <v>213</v>
      </c>
      <c r="C75" s="190" t="s">
        <v>573</v>
      </c>
      <c r="D75" s="191" t="s">
        <v>574</v>
      </c>
      <c r="E75" s="192" t="s">
        <v>379</v>
      </c>
      <c r="F75" s="190" t="s">
        <v>575</v>
      </c>
      <c r="G75" s="190">
        <v>0</v>
      </c>
      <c r="H75" s="192">
        <v>1.2</v>
      </c>
      <c r="I75" s="192"/>
      <c r="J75" s="192" t="s">
        <v>765</v>
      </c>
      <c r="K75" s="192"/>
      <c r="L75" s="190" t="s">
        <v>576</v>
      </c>
      <c r="M75" s="193" t="s">
        <v>577</v>
      </c>
      <c r="N75" s="190" t="s">
        <v>549</v>
      </c>
      <c r="O75" t="str">
        <f t="shared" si="1"/>
        <v>DESARROLLO INSTITUCIONAL</v>
      </c>
    </row>
    <row r="76" spans="1:15" ht="264" x14ac:dyDescent="0.25">
      <c r="A76" s="253" t="s">
        <v>543</v>
      </c>
      <c r="B76" s="244" t="s">
        <v>578</v>
      </c>
      <c r="C76" s="181" t="s">
        <v>579</v>
      </c>
      <c r="D76" s="181" t="s">
        <v>580</v>
      </c>
      <c r="E76" s="186" t="s">
        <v>172</v>
      </c>
      <c r="F76" s="181" t="s">
        <v>581</v>
      </c>
      <c r="G76" s="181">
        <v>67</v>
      </c>
      <c r="H76" s="181">
        <v>12</v>
      </c>
      <c r="I76" s="181"/>
      <c r="J76" s="181">
        <v>125</v>
      </c>
      <c r="K76" s="181"/>
      <c r="L76" s="181" t="s">
        <v>582</v>
      </c>
      <c r="M76" s="182" t="s">
        <v>583</v>
      </c>
      <c r="N76" s="190" t="s">
        <v>584</v>
      </c>
      <c r="O76" t="str">
        <f t="shared" si="1"/>
        <v>GESTIÓN, TRANSFERENCIA O APLICACIÓN DEL CONOCIMIENTO</v>
      </c>
    </row>
    <row r="77" spans="1:15" ht="214.5" x14ac:dyDescent="0.25">
      <c r="A77" s="253" t="s">
        <v>543</v>
      </c>
      <c r="B77" s="244" t="s">
        <v>578</v>
      </c>
      <c r="C77" s="184" t="s">
        <v>585</v>
      </c>
      <c r="D77" s="185" t="s">
        <v>586</v>
      </c>
      <c r="E77" s="186" t="s">
        <v>172</v>
      </c>
      <c r="F77" s="184" t="s">
        <v>587</v>
      </c>
      <c r="G77" s="184">
        <v>4243</v>
      </c>
      <c r="H77" s="184">
        <v>1000</v>
      </c>
      <c r="I77" s="184"/>
      <c r="J77" s="184">
        <v>200</v>
      </c>
      <c r="K77" s="184"/>
      <c r="L77" s="184" t="s">
        <v>588</v>
      </c>
      <c r="M77" s="184"/>
      <c r="N77" s="181" t="s">
        <v>584</v>
      </c>
      <c r="O77" t="str">
        <f t="shared" si="1"/>
        <v>GESTIÓN, TRANSFERENCIA O APLICACIÓN DEL CONOCIMIENTO</v>
      </c>
    </row>
    <row r="78" spans="1:15" ht="132" x14ac:dyDescent="0.25">
      <c r="A78" s="253" t="s">
        <v>543</v>
      </c>
      <c r="B78" s="245" t="s">
        <v>589</v>
      </c>
      <c r="C78" s="190" t="s">
        <v>590</v>
      </c>
      <c r="D78" s="190" t="s">
        <v>591</v>
      </c>
      <c r="E78" s="194" t="s">
        <v>183</v>
      </c>
      <c r="F78" s="190" t="s">
        <v>592</v>
      </c>
      <c r="G78" s="190">
        <v>68</v>
      </c>
      <c r="H78" s="190">
        <v>68</v>
      </c>
      <c r="I78" s="190"/>
      <c r="J78" s="190">
        <v>70</v>
      </c>
      <c r="K78" s="190"/>
      <c r="L78" s="190" t="s">
        <v>593</v>
      </c>
      <c r="M78" s="190" t="s">
        <v>594</v>
      </c>
      <c r="N78" s="195" t="s">
        <v>595</v>
      </c>
      <c r="O78" t="str">
        <f t="shared" si="1"/>
        <v>Generación de desarrollo social y cultural a través de la extensión</v>
      </c>
    </row>
    <row r="79" spans="1:15" ht="132" x14ac:dyDescent="0.25">
      <c r="A79" s="253" t="s">
        <v>543</v>
      </c>
      <c r="B79" s="245" t="s">
        <v>589</v>
      </c>
      <c r="C79" s="190" t="s">
        <v>596</v>
      </c>
      <c r="D79" s="190" t="s">
        <v>597</v>
      </c>
      <c r="E79" s="194" t="s">
        <v>183</v>
      </c>
      <c r="F79" s="190" t="s">
        <v>598</v>
      </c>
      <c r="G79" s="190" t="s">
        <v>765</v>
      </c>
      <c r="H79" s="190">
        <v>610</v>
      </c>
      <c r="I79" s="190"/>
      <c r="J79" s="190" t="s">
        <v>765</v>
      </c>
      <c r="K79" s="190"/>
      <c r="L79" s="194" t="s">
        <v>599</v>
      </c>
      <c r="M79" s="194" t="s">
        <v>600</v>
      </c>
      <c r="N79" s="195" t="s">
        <v>595</v>
      </c>
      <c r="O79" t="str">
        <f t="shared" si="1"/>
        <v>Generación de desarrollo social y cultural a través de la extensión</v>
      </c>
    </row>
    <row r="80" spans="1:15" ht="132" x14ac:dyDescent="0.25">
      <c r="A80" s="253" t="s">
        <v>543</v>
      </c>
      <c r="B80" s="245" t="s">
        <v>589</v>
      </c>
      <c r="C80" s="190" t="s">
        <v>601</v>
      </c>
      <c r="D80" s="190" t="s">
        <v>602</v>
      </c>
      <c r="E80" s="194" t="s">
        <v>183</v>
      </c>
      <c r="F80" s="196" t="s">
        <v>603</v>
      </c>
      <c r="G80" s="190" t="s">
        <v>765</v>
      </c>
      <c r="H80" s="190">
        <v>155</v>
      </c>
      <c r="I80" s="190"/>
      <c r="J80" s="190" t="s">
        <v>765</v>
      </c>
      <c r="K80" s="190"/>
      <c r="L80" s="194" t="s">
        <v>604</v>
      </c>
      <c r="M80" s="194" t="s">
        <v>605</v>
      </c>
      <c r="N80" s="195" t="s">
        <v>595</v>
      </c>
      <c r="O80" t="str">
        <f t="shared" si="1"/>
        <v>Generación de desarrollo social y cultural a través de la extensión</v>
      </c>
    </row>
    <row r="81" spans="1:15" ht="66" x14ac:dyDescent="0.25">
      <c r="A81" s="253" t="s">
        <v>543</v>
      </c>
      <c r="B81" s="245" t="s">
        <v>589</v>
      </c>
      <c r="C81" s="190" t="s">
        <v>104</v>
      </c>
      <c r="D81" s="190" t="s">
        <v>606</v>
      </c>
      <c r="E81" s="194" t="s">
        <v>183</v>
      </c>
      <c r="F81" s="190" t="s">
        <v>607</v>
      </c>
      <c r="G81" s="190" t="s">
        <v>765</v>
      </c>
      <c r="H81" s="190">
        <v>1800</v>
      </c>
      <c r="I81" s="190"/>
      <c r="J81" s="190" t="s">
        <v>765</v>
      </c>
      <c r="K81" s="190"/>
      <c r="L81" s="194" t="s">
        <v>608</v>
      </c>
      <c r="M81" s="194" t="s">
        <v>609</v>
      </c>
      <c r="N81" s="194" t="s">
        <v>610</v>
      </c>
      <c r="O81" t="str">
        <f t="shared" si="1"/>
        <v>Generación de desarrollo social y cultural a través de la extensión</v>
      </c>
    </row>
    <row r="82" spans="1:15" ht="66" x14ac:dyDescent="0.25">
      <c r="A82" s="253" t="s">
        <v>543</v>
      </c>
      <c r="B82" s="245" t="s">
        <v>589</v>
      </c>
      <c r="C82" s="190" t="s">
        <v>611</v>
      </c>
      <c r="D82" s="190" t="s">
        <v>612</v>
      </c>
      <c r="E82" s="194" t="s">
        <v>183</v>
      </c>
      <c r="F82" s="190" t="s">
        <v>613</v>
      </c>
      <c r="G82" s="190" t="s">
        <v>765</v>
      </c>
      <c r="H82" s="190">
        <v>20</v>
      </c>
      <c r="I82" s="190"/>
      <c r="J82" s="190" t="s">
        <v>765</v>
      </c>
      <c r="K82" s="190"/>
      <c r="L82" s="194" t="s">
        <v>614</v>
      </c>
      <c r="M82" s="190" t="s">
        <v>615</v>
      </c>
      <c r="N82" s="194" t="s">
        <v>610</v>
      </c>
      <c r="O82" t="str">
        <f t="shared" si="1"/>
        <v>Generación de desarrollo social y cultural a través de la extensión</v>
      </c>
    </row>
    <row r="83" spans="1:15" ht="165" x14ac:dyDescent="0.25">
      <c r="A83" s="254" t="s">
        <v>616</v>
      </c>
      <c r="B83" s="246" t="s">
        <v>617</v>
      </c>
      <c r="C83" s="197" t="s">
        <v>618</v>
      </c>
      <c r="D83" s="198" t="s">
        <v>619</v>
      </c>
      <c r="E83" s="197" t="s">
        <v>2</v>
      </c>
      <c r="F83" s="197" t="s">
        <v>620</v>
      </c>
      <c r="G83" s="199">
        <v>0.1</v>
      </c>
      <c r="H83" s="200">
        <v>0.1</v>
      </c>
      <c r="I83" s="200"/>
      <c r="J83" s="200">
        <v>0.2</v>
      </c>
      <c r="K83" s="200"/>
      <c r="L83" s="200" t="s">
        <v>621</v>
      </c>
      <c r="M83" s="197" t="s">
        <v>622</v>
      </c>
      <c r="N83" s="197" t="s">
        <v>623</v>
      </c>
      <c r="O83" t="str">
        <f t="shared" si="1"/>
        <v>Nivel de internacionalización</v>
      </c>
    </row>
    <row r="84" spans="1:15" ht="66" x14ac:dyDescent="0.25">
      <c r="A84" s="254" t="s">
        <v>616</v>
      </c>
      <c r="B84" s="246" t="s">
        <v>617</v>
      </c>
      <c r="C84" s="197" t="s">
        <v>624</v>
      </c>
      <c r="D84" s="198" t="s">
        <v>625</v>
      </c>
      <c r="E84" s="197" t="s">
        <v>2</v>
      </c>
      <c r="F84" s="197" t="s">
        <v>626</v>
      </c>
      <c r="G84" s="199">
        <v>0.372</v>
      </c>
      <c r="H84" s="201">
        <v>0.4</v>
      </c>
      <c r="I84" s="201"/>
      <c r="J84" s="201">
        <v>0.5</v>
      </c>
      <c r="K84" s="201"/>
      <c r="L84" s="200" t="s">
        <v>627</v>
      </c>
      <c r="M84" s="197" t="s">
        <v>622</v>
      </c>
      <c r="N84" s="197" t="s">
        <v>623</v>
      </c>
      <c r="O84" t="str">
        <f t="shared" si="1"/>
        <v>Nivel de internacionalización</v>
      </c>
    </row>
    <row r="85" spans="1:15" ht="49.5" x14ac:dyDescent="0.25">
      <c r="A85" s="254" t="s">
        <v>616</v>
      </c>
      <c r="B85" s="246" t="s">
        <v>617</v>
      </c>
      <c r="C85" s="197" t="s">
        <v>628</v>
      </c>
      <c r="D85" s="198" t="s">
        <v>629</v>
      </c>
      <c r="E85" s="197" t="s">
        <v>2</v>
      </c>
      <c r="F85" s="197" t="s">
        <v>630</v>
      </c>
      <c r="G85" s="200">
        <v>0.18</v>
      </c>
      <c r="H85" s="202">
        <v>0.19</v>
      </c>
      <c r="I85" s="202"/>
      <c r="J85" s="202">
        <v>0.34</v>
      </c>
      <c r="K85" s="202"/>
      <c r="L85" s="200" t="s">
        <v>631</v>
      </c>
      <c r="M85" s="197" t="s">
        <v>622</v>
      </c>
      <c r="N85" s="197" t="s">
        <v>632</v>
      </c>
      <c r="O85" t="str">
        <f t="shared" si="1"/>
        <v>Nivel de internacionalización</v>
      </c>
    </row>
    <row r="86" spans="1:15" ht="49.5" x14ac:dyDescent="0.25">
      <c r="A86" s="254" t="s">
        <v>616</v>
      </c>
      <c r="B86" s="246" t="s">
        <v>617</v>
      </c>
      <c r="C86" s="197" t="s">
        <v>633</v>
      </c>
      <c r="D86" s="198" t="s">
        <v>634</v>
      </c>
      <c r="E86" s="197" t="s">
        <v>183</v>
      </c>
      <c r="F86" s="197" t="s">
        <v>635</v>
      </c>
      <c r="G86" s="203">
        <v>12</v>
      </c>
      <c r="H86" s="203">
        <v>10</v>
      </c>
      <c r="I86" s="203"/>
      <c r="J86" s="203" t="s">
        <v>765</v>
      </c>
      <c r="K86" s="203"/>
      <c r="L86" s="200" t="s">
        <v>636</v>
      </c>
      <c r="M86" s="197" t="s">
        <v>637</v>
      </c>
      <c r="N86" s="197" t="s">
        <v>638</v>
      </c>
      <c r="O86" t="str">
        <f t="shared" si="1"/>
        <v>Nivel de internacionalización</v>
      </c>
    </row>
    <row r="87" spans="1:15" ht="49.5" x14ac:dyDescent="0.25">
      <c r="A87" s="254" t="s">
        <v>616</v>
      </c>
      <c r="B87" s="246" t="s">
        <v>617</v>
      </c>
      <c r="C87" s="204" t="s">
        <v>639</v>
      </c>
      <c r="D87" s="204" t="s">
        <v>640</v>
      </c>
      <c r="E87" s="197" t="s">
        <v>183</v>
      </c>
      <c r="F87" s="204" t="s">
        <v>641</v>
      </c>
      <c r="G87" s="203">
        <v>36</v>
      </c>
      <c r="H87" s="204">
        <v>43</v>
      </c>
      <c r="I87" s="204"/>
      <c r="J87" s="204" t="s">
        <v>765</v>
      </c>
      <c r="K87" s="204"/>
      <c r="L87" s="200" t="s">
        <v>642</v>
      </c>
      <c r="M87" s="197" t="s">
        <v>637</v>
      </c>
      <c r="N87" s="204" t="s">
        <v>638</v>
      </c>
      <c r="O87" t="str">
        <f t="shared" si="1"/>
        <v>Nivel de internacionalización</v>
      </c>
    </row>
    <row r="88" spans="1:15" ht="82.5" x14ac:dyDescent="0.25">
      <c r="A88" s="254" t="s">
        <v>616</v>
      </c>
      <c r="B88" s="246" t="s">
        <v>617</v>
      </c>
      <c r="C88" s="197" t="s">
        <v>643</v>
      </c>
      <c r="D88" s="198" t="s">
        <v>644</v>
      </c>
      <c r="E88" s="197" t="s">
        <v>183</v>
      </c>
      <c r="F88" s="197" t="s">
        <v>645</v>
      </c>
      <c r="G88" s="205">
        <v>77</v>
      </c>
      <c r="H88" s="205">
        <v>60</v>
      </c>
      <c r="I88" s="205"/>
      <c r="J88" s="205">
        <v>70</v>
      </c>
      <c r="K88" s="205"/>
      <c r="L88" s="200" t="s">
        <v>646</v>
      </c>
      <c r="M88" s="197" t="s">
        <v>647</v>
      </c>
      <c r="N88" s="197" t="s">
        <v>648</v>
      </c>
      <c r="O88" t="str">
        <f t="shared" si="1"/>
        <v>Nivel de internacionalización</v>
      </c>
    </row>
    <row r="89" spans="1:15" ht="66" x14ac:dyDescent="0.25">
      <c r="A89" s="254" t="s">
        <v>616</v>
      </c>
      <c r="B89" s="246" t="s">
        <v>617</v>
      </c>
      <c r="C89" s="197" t="s">
        <v>649</v>
      </c>
      <c r="D89" s="198" t="s">
        <v>650</v>
      </c>
      <c r="E89" s="197" t="s">
        <v>651</v>
      </c>
      <c r="F89" s="197" t="s">
        <v>652</v>
      </c>
      <c r="G89" s="205">
        <v>70</v>
      </c>
      <c r="H89" s="205">
        <v>40</v>
      </c>
      <c r="I89" s="205"/>
      <c r="J89" s="205">
        <v>40</v>
      </c>
      <c r="K89" s="205"/>
      <c r="L89" s="200" t="s">
        <v>653</v>
      </c>
      <c r="M89" s="197" t="s">
        <v>654</v>
      </c>
      <c r="N89" s="197" t="s">
        <v>648</v>
      </c>
      <c r="O89" t="str">
        <f t="shared" si="1"/>
        <v>Nivel de internacionalización</v>
      </c>
    </row>
    <row r="90" spans="1:15" ht="115.5" x14ac:dyDescent="0.25">
      <c r="A90" s="254" t="s">
        <v>616</v>
      </c>
      <c r="B90" s="246" t="s">
        <v>617</v>
      </c>
      <c r="C90" s="197" t="s">
        <v>655</v>
      </c>
      <c r="D90" s="198" t="s">
        <v>656</v>
      </c>
      <c r="E90" s="197" t="s">
        <v>2</v>
      </c>
      <c r="F90" s="197" t="s">
        <v>657</v>
      </c>
      <c r="G90" s="200">
        <v>0.89</v>
      </c>
      <c r="H90" s="206">
        <v>0.9</v>
      </c>
      <c r="I90" s="206"/>
      <c r="J90" s="206">
        <v>0.95</v>
      </c>
      <c r="K90" s="206"/>
      <c r="L90" s="200" t="s">
        <v>658</v>
      </c>
      <c r="M90" s="197" t="s">
        <v>659</v>
      </c>
      <c r="N90" s="197" t="s">
        <v>648</v>
      </c>
      <c r="O90" t="str">
        <f t="shared" si="1"/>
        <v>Nivel de internacionalización</v>
      </c>
    </row>
    <row r="91" spans="1:15" ht="132" x14ac:dyDescent="0.25">
      <c r="A91" s="254" t="s">
        <v>616</v>
      </c>
      <c r="B91" s="246" t="s">
        <v>617</v>
      </c>
      <c r="C91" s="207" t="s">
        <v>660</v>
      </c>
      <c r="D91" s="207" t="s">
        <v>661</v>
      </c>
      <c r="E91" s="207" t="s">
        <v>183</v>
      </c>
      <c r="F91" s="207" t="s">
        <v>662</v>
      </c>
      <c r="G91" s="208">
        <v>18</v>
      </c>
      <c r="H91" s="208">
        <v>18</v>
      </c>
      <c r="I91" s="208"/>
      <c r="J91" s="208">
        <v>18</v>
      </c>
      <c r="K91" s="208"/>
      <c r="L91" s="207" t="s">
        <v>663</v>
      </c>
      <c r="M91" s="207" t="s">
        <v>664</v>
      </c>
      <c r="N91" s="197" t="s">
        <v>648</v>
      </c>
      <c r="O91" t="str">
        <f t="shared" si="1"/>
        <v>Nivel de internacionalización</v>
      </c>
    </row>
    <row r="92" spans="1:15" ht="132" x14ac:dyDescent="0.25">
      <c r="A92" s="254" t="s">
        <v>616</v>
      </c>
      <c r="B92" s="246" t="s">
        <v>617</v>
      </c>
      <c r="C92" s="207" t="s">
        <v>665</v>
      </c>
      <c r="D92" s="207" t="s">
        <v>666</v>
      </c>
      <c r="E92" s="207" t="s">
        <v>183</v>
      </c>
      <c r="F92" s="207" t="s">
        <v>667</v>
      </c>
      <c r="G92" s="208">
        <v>204</v>
      </c>
      <c r="H92" s="208">
        <v>180</v>
      </c>
      <c r="I92" s="208"/>
      <c r="J92" s="208">
        <v>220</v>
      </c>
      <c r="K92" s="208"/>
      <c r="L92" s="207" t="s">
        <v>668</v>
      </c>
      <c r="M92" s="207" t="s">
        <v>669</v>
      </c>
      <c r="N92" s="197" t="s">
        <v>670</v>
      </c>
      <c r="O92" t="str">
        <f t="shared" si="1"/>
        <v>Nivel de internacionalización</v>
      </c>
    </row>
    <row r="93" spans="1:15" ht="132" x14ac:dyDescent="0.25">
      <c r="A93" s="254" t="s">
        <v>616</v>
      </c>
      <c r="B93" s="246" t="s">
        <v>617</v>
      </c>
      <c r="C93" s="207" t="s">
        <v>671</v>
      </c>
      <c r="D93" s="207" t="s">
        <v>672</v>
      </c>
      <c r="E93" s="207" t="s">
        <v>183</v>
      </c>
      <c r="F93" s="207" t="s">
        <v>673</v>
      </c>
      <c r="G93" s="208">
        <v>69</v>
      </c>
      <c r="H93" s="208">
        <v>40</v>
      </c>
      <c r="I93" s="208"/>
      <c r="J93" s="208">
        <v>50</v>
      </c>
      <c r="K93" s="208"/>
      <c r="L93" s="207" t="s">
        <v>674</v>
      </c>
      <c r="M93" s="207" t="s">
        <v>675</v>
      </c>
      <c r="N93" s="197" t="s">
        <v>670</v>
      </c>
      <c r="O93" t="str">
        <f t="shared" si="1"/>
        <v>Nivel de internacionalización</v>
      </c>
    </row>
    <row r="94" spans="1:15" ht="247.5" x14ac:dyDescent="0.25">
      <c r="A94" s="254" t="s">
        <v>616</v>
      </c>
      <c r="B94" s="246" t="s">
        <v>617</v>
      </c>
      <c r="C94" s="207" t="s">
        <v>676</v>
      </c>
      <c r="D94" s="207" t="s">
        <v>677</v>
      </c>
      <c r="E94" s="207" t="s">
        <v>183</v>
      </c>
      <c r="F94" s="207" t="s">
        <v>678</v>
      </c>
      <c r="G94" s="208">
        <v>3</v>
      </c>
      <c r="H94" s="208">
        <v>2</v>
      </c>
      <c r="I94" s="208"/>
      <c r="J94" s="208">
        <v>2</v>
      </c>
      <c r="K94" s="208"/>
      <c r="L94" s="207" t="s">
        <v>679</v>
      </c>
      <c r="M94" s="207" t="s">
        <v>680</v>
      </c>
      <c r="N94" s="197" t="s">
        <v>648</v>
      </c>
      <c r="O94" t="str">
        <f t="shared" si="1"/>
        <v>Nivel de internacionalización</v>
      </c>
    </row>
    <row r="95" spans="1:15" ht="297" x14ac:dyDescent="0.25">
      <c r="A95" s="254" t="s">
        <v>616</v>
      </c>
      <c r="B95" s="246" t="s">
        <v>617</v>
      </c>
      <c r="C95" s="207" t="s">
        <v>681</v>
      </c>
      <c r="D95" s="207" t="s">
        <v>682</v>
      </c>
      <c r="E95" s="207" t="s">
        <v>183</v>
      </c>
      <c r="F95" s="207" t="s">
        <v>683</v>
      </c>
      <c r="G95" s="208">
        <v>3</v>
      </c>
      <c r="H95" s="208">
        <v>6</v>
      </c>
      <c r="I95" s="208"/>
      <c r="J95" s="208">
        <v>8</v>
      </c>
      <c r="K95" s="208"/>
      <c r="L95" s="207" t="s">
        <v>684</v>
      </c>
      <c r="M95" s="207" t="s">
        <v>685</v>
      </c>
      <c r="N95" s="197" t="s">
        <v>686</v>
      </c>
      <c r="O95" t="str">
        <f t="shared" si="1"/>
        <v>Nivel de internacionalización</v>
      </c>
    </row>
    <row r="96" spans="1:15" ht="132" x14ac:dyDescent="0.25">
      <c r="A96" s="254" t="s">
        <v>616</v>
      </c>
      <c r="B96" s="246" t="s">
        <v>617</v>
      </c>
      <c r="C96" s="207" t="s">
        <v>687</v>
      </c>
      <c r="D96" s="207" t="s">
        <v>688</v>
      </c>
      <c r="E96" s="207" t="s">
        <v>183</v>
      </c>
      <c r="F96" s="207" t="s">
        <v>689</v>
      </c>
      <c r="G96" s="208">
        <v>15</v>
      </c>
      <c r="H96" s="208">
        <v>12</v>
      </c>
      <c r="I96" s="208"/>
      <c r="J96" s="208">
        <v>8</v>
      </c>
      <c r="K96" s="208"/>
      <c r="L96" s="207" t="s">
        <v>690</v>
      </c>
      <c r="M96" s="207" t="s">
        <v>691</v>
      </c>
      <c r="N96" s="197" t="s">
        <v>670</v>
      </c>
      <c r="O96" t="str">
        <f t="shared" si="1"/>
        <v>Nivel de internacionalización</v>
      </c>
    </row>
    <row r="97" spans="1:15" ht="165" x14ac:dyDescent="0.25">
      <c r="A97" s="254" t="s">
        <v>616</v>
      </c>
      <c r="B97" s="246" t="s">
        <v>617</v>
      </c>
      <c r="C97" s="207" t="s">
        <v>692</v>
      </c>
      <c r="D97" s="207" t="s">
        <v>693</v>
      </c>
      <c r="E97" s="207" t="s">
        <v>183</v>
      </c>
      <c r="F97" s="207" t="s">
        <v>694</v>
      </c>
      <c r="G97" s="208">
        <v>20</v>
      </c>
      <c r="H97" s="208">
        <v>20</v>
      </c>
      <c r="I97" s="208"/>
      <c r="J97" s="208">
        <v>18</v>
      </c>
      <c r="K97" s="208"/>
      <c r="L97" s="207" t="s">
        <v>695</v>
      </c>
      <c r="M97" s="207" t="s">
        <v>696</v>
      </c>
      <c r="N97" s="197" t="s">
        <v>697</v>
      </c>
      <c r="O97" t="str">
        <f t="shared" si="1"/>
        <v>Nivel de internacionalización</v>
      </c>
    </row>
    <row r="98" spans="1:15" ht="66" x14ac:dyDescent="0.25">
      <c r="A98" s="254" t="s">
        <v>616</v>
      </c>
      <c r="B98" s="209" t="s">
        <v>698</v>
      </c>
      <c r="C98" s="197" t="s">
        <v>699</v>
      </c>
      <c r="D98" s="198" t="s">
        <v>700</v>
      </c>
      <c r="E98" s="197" t="s">
        <v>2</v>
      </c>
      <c r="F98" s="197" t="s">
        <v>701</v>
      </c>
      <c r="G98" s="200">
        <v>0.28000000000000003</v>
      </c>
      <c r="H98" s="200">
        <v>0.3</v>
      </c>
      <c r="I98" s="200"/>
      <c r="J98" s="200">
        <v>0.4</v>
      </c>
      <c r="K98" s="200"/>
      <c r="L98" s="200" t="s">
        <v>702</v>
      </c>
      <c r="M98" s="197" t="s">
        <v>703</v>
      </c>
      <c r="N98" s="197" t="s">
        <v>638</v>
      </c>
      <c r="O98" t="str">
        <f t="shared" si="1"/>
        <v xml:space="preserve">Gestión de la Información </v>
      </c>
    </row>
    <row r="99" spans="1:15" ht="198" x14ac:dyDescent="0.25">
      <c r="A99" s="255" t="s">
        <v>704</v>
      </c>
      <c r="B99" s="210" t="s">
        <v>705</v>
      </c>
      <c r="C99" s="211" t="s">
        <v>706</v>
      </c>
      <c r="D99" s="123" t="s">
        <v>707</v>
      </c>
      <c r="E99" s="127" t="s">
        <v>183</v>
      </c>
      <c r="F99" s="127" t="s">
        <v>708</v>
      </c>
      <c r="G99" s="211">
        <v>13</v>
      </c>
      <c r="H99" s="211">
        <v>13</v>
      </c>
      <c r="I99" s="211"/>
      <c r="J99" s="211">
        <v>13</v>
      </c>
      <c r="K99" s="211"/>
      <c r="L99" s="212" t="s">
        <v>709</v>
      </c>
      <c r="M99" s="211" t="s">
        <v>710</v>
      </c>
      <c r="N99" s="213" t="s">
        <v>198</v>
      </c>
      <c r="O99" t="str">
        <f t="shared" si="1"/>
        <v>Direccionamiento estratégico de los ámbitos de la Tecnología y la Producción</v>
      </c>
    </row>
    <row r="100" spans="1:15" ht="247.5" x14ac:dyDescent="0.25">
      <c r="A100" s="255" t="s">
        <v>704</v>
      </c>
      <c r="B100" s="247" t="s">
        <v>711</v>
      </c>
      <c r="C100" s="214" t="s">
        <v>712</v>
      </c>
      <c r="D100" s="125" t="s">
        <v>713</v>
      </c>
      <c r="E100" s="215" t="s">
        <v>183</v>
      </c>
      <c r="F100" s="125" t="s">
        <v>714</v>
      </c>
      <c r="G100" s="211">
        <v>21</v>
      </c>
      <c r="H100" s="211">
        <v>19</v>
      </c>
      <c r="I100" s="211"/>
      <c r="J100" s="211">
        <v>20</v>
      </c>
      <c r="K100" s="211"/>
      <c r="L100" s="127" t="s">
        <v>715</v>
      </c>
      <c r="M100" s="127" t="s">
        <v>716</v>
      </c>
      <c r="N100" s="216" t="s">
        <v>198</v>
      </c>
      <c r="O100" t="str">
        <f t="shared" si="1"/>
        <v>Direccionamiento estratégico del ámbito del Conocimiento</v>
      </c>
    </row>
    <row r="101" spans="1:15" ht="247.5" x14ac:dyDescent="0.3">
      <c r="A101" s="255" t="s">
        <v>704</v>
      </c>
      <c r="B101" s="247" t="s">
        <v>711</v>
      </c>
      <c r="C101" s="217" t="s">
        <v>717</v>
      </c>
      <c r="D101" s="127" t="s">
        <v>718</v>
      </c>
      <c r="E101" s="127" t="s">
        <v>183</v>
      </c>
      <c r="F101" s="218" t="s">
        <v>719</v>
      </c>
      <c r="G101" s="211">
        <v>7</v>
      </c>
      <c r="H101" s="211">
        <v>7</v>
      </c>
      <c r="I101" s="211"/>
      <c r="J101" s="211">
        <v>4</v>
      </c>
      <c r="K101" s="211"/>
      <c r="L101" s="219" t="s">
        <v>720</v>
      </c>
      <c r="M101" s="127" t="s">
        <v>721</v>
      </c>
      <c r="N101" s="216" t="s">
        <v>198</v>
      </c>
      <c r="O101" t="str">
        <f t="shared" si="1"/>
        <v>Direccionamiento estratégico del ámbito del Conocimiento</v>
      </c>
    </row>
    <row r="102" spans="1:15" ht="247.5" x14ac:dyDescent="0.25">
      <c r="A102" s="255" t="s">
        <v>704</v>
      </c>
      <c r="B102" s="220" t="s">
        <v>722</v>
      </c>
      <c r="C102" s="123" t="s">
        <v>723</v>
      </c>
      <c r="D102" s="123" t="s">
        <v>724</v>
      </c>
      <c r="E102" s="127" t="s">
        <v>183</v>
      </c>
      <c r="F102" s="123" t="s">
        <v>725</v>
      </c>
      <c r="G102" s="211">
        <v>35</v>
      </c>
      <c r="H102" s="211">
        <v>36</v>
      </c>
      <c r="I102" s="211"/>
      <c r="J102" s="211">
        <v>35</v>
      </c>
      <c r="K102" s="211"/>
      <c r="L102" s="127" t="s">
        <v>726</v>
      </c>
      <c r="M102" s="127" t="s">
        <v>727</v>
      </c>
      <c r="N102" s="216" t="s">
        <v>198</v>
      </c>
      <c r="O102" t="str">
        <f t="shared" si="1"/>
        <v>Direccionamiento estratégico del ámbito de la sociedad, el ambiente, la cultura, la educación y la cultura de la paz</v>
      </c>
    </row>
    <row r="103" spans="1:15" ht="181.5" x14ac:dyDescent="0.25">
      <c r="A103" s="254" t="s">
        <v>728</v>
      </c>
      <c r="B103" s="221" t="s">
        <v>729</v>
      </c>
      <c r="C103" s="204" t="s">
        <v>730</v>
      </c>
      <c r="D103" s="222" t="s">
        <v>731</v>
      </c>
      <c r="E103" s="223" t="s">
        <v>2</v>
      </c>
      <c r="F103" s="204" t="s">
        <v>732</v>
      </c>
      <c r="G103" s="224">
        <v>0.75</v>
      </c>
      <c r="H103" s="200">
        <v>0.75</v>
      </c>
      <c r="I103" s="200"/>
      <c r="J103" s="200">
        <v>0.75</v>
      </c>
      <c r="K103" s="200"/>
      <c r="L103" s="225" t="s">
        <v>733</v>
      </c>
      <c r="M103" s="225" t="s">
        <v>734</v>
      </c>
      <c r="N103" s="226" t="s">
        <v>735</v>
      </c>
      <c r="O103" t="str">
        <f t="shared" si="1"/>
        <v>Vigilancia e Inteligencia Competitiva y del entorno</v>
      </c>
    </row>
    <row r="104" spans="1:15" ht="82.5" x14ac:dyDescent="0.25">
      <c r="A104" s="254" t="s">
        <v>728</v>
      </c>
      <c r="B104" s="248" t="s">
        <v>736</v>
      </c>
      <c r="C104" s="227" t="s">
        <v>737</v>
      </c>
      <c r="D104" s="228" t="s">
        <v>738</v>
      </c>
      <c r="E104" s="229" t="s">
        <v>172</v>
      </c>
      <c r="F104" s="227" t="s">
        <v>739</v>
      </c>
      <c r="G104" s="230">
        <v>9</v>
      </c>
      <c r="H104" s="230">
        <v>10</v>
      </c>
      <c r="I104" s="230"/>
      <c r="J104" s="230">
        <v>8</v>
      </c>
      <c r="K104" s="230"/>
      <c r="L104" s="224" t="s">
        <v>740</v>
      </c>
      <c r="M104" s="226" t="s">
        <v>741</v>
      </c>
      <c r="N104" s="890" t="s">
        <v>742</v>
      </c>
      <c r="O104" t="str">
        <f t="shared" si="1"/>
        <v>Gestión de las alianzas estrategicas</v>
      </c>
    </row>
    <row r="105" spans="1:15" ht="115.5" x14ac:dyDescent="0.25">
      <c r="A105" s="254" t="s">
        <v>728</v>
      </c>
      <c r="B105" s="248" t="s">
        <v>736</v>
      </c>
      <c r="C105" s="227" t="s">
        <v>743</v>
      </c>
      <c r="D105" s="228" t="s">
        <v>744</v>
      </c>
      <c r="E105" s="231" t="s">
        <v>2</v>
      </c>
      <c r="F105" s="227" t="s">
        <v>745</v>
      </c>
      <c r="G105" s="230">
        <v>0.95</v>
      </c>
      <c r="H105" s="232">
        <v>0.82608695652173914</v>
      </c>
      <c r="I105" s="232"/>
      <c r="J105" s="232">
        <v>0.9</v>
      </c>
      <c r="K105" s="232"/>
      <c r="L105" s="224" t="s">
        <v>746</v>
      </c>
      <c r="M105" s="226" t="s">
        <v>747</v>
      </c>
      <c r="N105" s="891"/>
      <c r="O105" t="str">
        <f t="shared" si="1"/>
        <v>Gestión de las alianzas estrategicas</v>
      </c>
    </row>
    <row r="106" spans="1:15" ht="49.5" customHeight="1" x14ac:dyDescent="0.25">
      <c r="A106" s="254" t="s">
        <v>728</v>
      </c>
      <c r="B106" s="249" t="s">
        <v>748</v>
      </c>
      <c r="C106" s="197" t="s">
        <v>749</v>
      </c>
      <c r="D106" s="233" t="s">
        <v>750</v>
      </c>
      <c r="E106" s="234" t="s">
        <v>172</v>
      </c>
      <c r="F106" s="197" t="s">
        <v>751</v>
      </c>
      <c r="G106" s="207">
        <v>7</v>
      </c>
      <c r="H106" s="235">
        <v>7</v>
      </c>
      <c r="I106" s="235"/>
      <c r="J106" s="235">
        <v>7</v>
      </c>
      <c r="K106" s="235"/>
      <c r="L106" s="225" t="s">
        <v>752</v>
      </c>
      <c r="M106" s="892" t="s">
        <v>753</v>
      </c>
      <c r="N106" s="890" t="s">
        <v>754</v>
      </c>
      <c r="O106" t="str">
        <f t="shared" si="1"/>
        <v xml:space="preserve"> Gestión de la sociedad en movimiento e Institucional </v>
      </c>
    </row>
    <row r="107" spans="1:15" ht="231" x14ac:dyDescent="0.25">
      <c r="A107" s="254" t="s">
        <v>728</v>
      </c>
      <c r="B107" s="249" t="s">
        <v>748</v>
      </c>
      <c r="C107" s="197" t="s">
        <v>755</v>
      </c>
      <c r="D107" s="198" t="s">
        <v>756</v>
      </c>
      <c r="E107" s="197" t="s">
        <v>172</v>
      </c>
      <c r="F107" s="197" t="s">
        <v>757</v>
      </c>
      <c r="G107" s="207">
        <v>40</v>
      </c>
      <c r="H107" s="235">
        <v>38</v>
      </c>
      <c r="I107" s="235"/>
      <c r="J107" s="235">
        <v>38</v>
      </c>
      <c r="K107" s="235"/>
      <c r="L107" s="225" t="s">
        <v>758</v>
      </c>
      <c r="M107" s="893"/>
      <c r="N107" s="891"/>
      <c r="O107" t="str">
        <f t="shared" si="1"/>
        <v xml:space="preserve"> Gestión de la sociedad en movimiento e Institucional </v>
      </c>
    </row>
  </sheetData>
  <mergeCells count="15">
    <mergeCell ref="N1:N2"/>
    <mergeCell ref="M17:M18"/>
    <mergeCell ref="A1:A2"/>
    <mergeCell ref="B1:B2"/>
    <mergeCell ref="L1:L2"/>
    <mergeCell ref="M1:M2"/>
    <mergeCell ref="C1:K1"/>
    <mergeCell ref="N104:N105"/>
    <mergeCell ref="M106:M107"/>
    <mergeCell ref="N106:N107"/>
    <mergeCell ref="N51:N56"/>
    <mergeCell ref="N22:N26"/>
    <mergeCell ref="M27:M40"/>
    <mergeCell ref="N27:N40"/>
    <mergeCell ref="N48:N50"/>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70" zoomScaleNormal="70" workbookViewId="0">
      <pane ySplit="7" topLeftCell="A10" activePane="bottomLeft" state="frozen"/>
      <selection pane="bottomLeft" activeCell="E14" sqref="E14:K14"/>
    </sheetView>
  </sheetViews>
  <sheetFormatPr baseColWidth="10" defaultColWidth="0" defaultRowHeight="15" zeroHeight="1" x14ac:dyDescent="0.25"/>
  <cols>
    <col min="1" max="1" width="13.140625" customWidth="1"/>
    <col min="2" max="2" width="18" customWidth="1"/>
    <col min="3" max="3" width="20.140625" customWidth="1"/>
    <col min="4" max="4" width="32.85546875" hidden="1" customWidth="1"/>
    <col min="5" max="5" width="7.85546875" customWidth="1"/>
    <col min="6" max="6" width="13.7109375" customWidth="1"/>
    <col min="7" max="10" width="11.42578125" customWidth="1"/>
    <col min="11" max="11" width="29.28515625" customWidth="1"/>
    <col min="12" max="13" width="11.42578125" customWidth="1"/>
  </cols>
  <sheetData>
    <row r="1" spans="1:14" s="257" customFormat="1" x14ac:dyDescent="0.25">
      <c r="A1" s="276"/>
      <c r="B1" s="276"/>
      <c r="C1" s="276"/>
      <c r="D1" s="276"/>
      <c r="E1" s="276"/>
      <c r="F1" s="276"/>
      <c r="G1" s="276"/>
      <c r="H1" s="276"/>
      <c r="I1" s="276"/>
      <c r="J1" s="276"/>
      <c r="K1" s="276"/>
      <c r="L1" s="276"/>
      <c r="M1" s="276"/>
    </row>
    <row r="2" spans="1:14" s="257" customFormat="1" x14ac:dyDescent="0.25">
      <c r="A2" s="276"/>
      <c r="B2" s="276"/>
      <c r="C2" s="276"/>
      <c r="D2" s="276"/>
      <c r="E2" s="276"/>
      <c r="F2" s="276"/>
      <c r="G2" s="276"/>
      <c r="H2" s="276"/>
      <c r="I2" s="276"/>
      <c r="J2" s="276"/>
      <c r="K2" s="283" t="s">
        <v>1</v>
      </c>
      <c r="L2" s="284" t="s">
        <v>6</v>
      </c>
      <c r="M2" s="276"/>
    </row>
    <row r="3" spans="1:14" s="257" customFormat="1" x14ac:dyDescent="0.25">
      <c r="A3" s="276"/>
      <c r="B3" s="277"/>
      <c r="C3" s="277"/>
      <c r="D3" s="277"/>
      <c r="E3" s="277"/>
      <c r="F3" s="277"/>
      <c r="G3" s="277"/>
      <c r="H3" s="277"/>
      <c r="I3" s="277"/>
      <c r="J3" s="278"/>
      <c r="K3" s="285" t="s">
        <v>3</v>
      </c>
      <c r="L3" s="286">
        <v>7</v>
      </c>
      <c r="M3" s="276"/>
    </row>
    <row r="4" spans="1:14" s="257" customFormat="1" x14ac:dyDescent="0.25">
      <c r="A4" s="276"/>
      <c r="B4" s="277"/>
      <c r="C4" s="277"/>
      <c r="D4" s="277"/>
      <c r="E4" s="277"/>
      <c r="F4" s="277"/>
      <c r="G4" s="277"/>
      <c r="H4" s="277"/>
      <c r="I4" s="277"/>
      <c r="J4" s="278"/>
      <c r="K4" s="283" t="s">
        <v>4</v>
      </c>
      <c r="L4" s="287">
        <v>44250</v>
      </c>
      <c r="M4" s="276"/>
    </row>
    <row r="5" spans="1:14" s="257" customFormat="1" x14ac:dyDescent="0.25">
      <c r="A5" s="276"/>
      <c r="B5" s="277"/>
      <c r="C5" s="277"/>
      <c r="D5" s="277"/>
      <c r="E5" s="277"/>
      <c r="F5" s="277"/>
      <c r="G5" s="277"/>
      <c r="H5" s="277"/>
      <c r="I5" s="277"/>
      <c r="J5" s="278"/>
      <c r="K5" s="283" t="s">
        <v>5</v>
      </c>
      <c r="L5" s="284" t="s">
        <v>76</v>
      </c>
      <c r="M5" s="276"/>
    </row>
    <row r="6" spans="1:14" s="257" customFormat="1" x14ac:dyDescent="0.25">
      <c r="A6" s="276"/>
      <c r="B6" s="276"/>
      <c r="C6" s="276"/>
      <c r="D6" s="276"/>
      <c r="E6" s="276"/>
      <c r="F6" s="276"/>
      <c r="G6" s="276"/>
      <c r="H6" s="276"/>
      <c r="I6" s="276"/>
      <c r="J6" s="276"/>
      <c r="K6" s="276"/>
      <c r="L6" s="276"/>
      <c r="M6" s="276"/>
    </row>
    <row r="7" spans="1:14" s="257" customFormat="1" ht="30.75" customHeight="1" x14ac:dyDescent="0.25">
      <c r="A7" s="276"/>
      <c r="B7" s="279"/>
      <c r="C7" s="279"/>
      <c r="D7" s="279"/>
      <c r="E7" s="280"/>
      <c r="F7" s="280"/>
      <c r="G7" s="280"/>
      <c r="H7" s="280"/>
      <c r="I7" s="280"/>
      <c r="J7" s="280"/>
      <c r="K7" s="280"/>
      <c r="L7" s="276"/>
      <c r="M7" s="276"/>
    </row>
    <row r="8" spans="1:14" ht="34.5" customHeight="1" x14ac:dyDescent="0.25">
      <c r="B8" s="13"/>
      <c r="C8" s="13"/>
      <c r="D8" s="13"/>
      <c r="E8" s="11"/>
      <c r="F8" s="11"/>
      <c r="G8" s="11"/>
      <c r="H8" s="11"/>
      <c r="I8" s="11"/>
      <c r="J8" s="11"/>
      <c r="K8" s="11"/>
    </row>
    <row r="9" spans="1:14" s="14" customFormat="1" ht="123.75" customHeight="1" x14ac:dyDescent="0.3">
      <c r="B9" s="655" t="s">
        <v>22</v>
      </c>
      <c r="C9" s="656"/>
      <c r="D9" s="340"/>
      <c r="E9" s="662" t="s">
        <v>1033</v>
      </c>
      <c r="F9" s="663"/>
      <c r="G9" s="663"/>
      <c r="H9" s="663"/>
      <c r="I9" s="663"/>
      <c r="J9" s="663"/>
      <c r="K9" s="664"/>
    </row>
    <row r="10" spans="1:14" s="14" customFormat="1" ht="33.75" customHeight="1" x14ac:dyDescent="0.3">
      <c r="B10" s="670" t="s">
        <v>23</v>
      </c>
      <c r="C10" s="670"/>
      <c r="D10" s="670"/>
      <c r="E10" s="670"/>
      <c r="F10" s="670"/>
      <c r="G10" s="670"/>
      <c r="H10" s="670"/>
      <c r="I10" s="670"/>
      <c r="J10" s="670"/>
      <c r="K10" s="670"/>
    </row>
    <row r="11" spans="1:14" s="14" customFormat="1" ht="34.5" customHeight="1" x14ac:dyDescent="0.3">
      <c r="B11" s="668" t="s">
        <v>12</v>
      </c>
      <c r="C11" s="669"/>
      <c r="D11" s="45"/>
      <c r="E11" s="665" t="s">
        <v>1125</v>
      </c>
      <c r="F11" s="666"/>
      <c r="G11" s="666"/>
      <c r="H11" s="666"/>
      <c r="I11" s="666"/>
      <c r="J11" s="666"/>
      <c r="K11" s="667"/>
      <c r="N11" s="15">
        <v>12</v>
      </c>
    </row>
    <row r="12" spans="1:14" s="14" customFormat="1" ht="27" customHeight="1" x14ac:dyDescent="0.3">
      <c r="B12" s="655" t="s">
        <v>971</v>
      </c>
      <c r="C12" s="656"/>
      <c r="D12" s="44"/>
      <c r="E12" s="657" t="s">
        <v>623</v>
      </c>
      <c r="F12" s="658"/>
      <c r="G12" s="658"/>
      <c r="H12" s="658"/>
      <c r="I12" s="658"/>
      <c r="J12" s="658"/>
      <c r="K12" s="659"/>
      <c r="N12" s="15">
        <v>36</v>
      </c>
    </row>
    <row r="13" spans="1:14" s="14" customFormat="1" ht="25.5" customHeight="1" x14ac:dyDescent="0.3">
      <c r="B13" s="668" t="s">
        <v>935</v>
      </c>
      <c r="C13" s="669"/>
      <c r="D13" s="45"/>
      <c r="E13" s="652" t="s">
        <v>1108</v>
      </c>
      <c r="F13" s="653"/>
      <c r="G13" s="653"/>
      <c r="H13" s="653"/>
      <c r="I13" s="653"/>
      <c r="J13" s="653"/>
      <c r="K13" s="654"/>
      <c r="L13" s="423" t="str">
        <f>VLOOKUP(E13,BD_Ref!$A$58:$B$80,2,0)</f>
        <v>EA</v>
      </c>
    </row>
    <row r="14" spans="1:14" s="14" customFormat="1" ht="27.75" customHeight="1" x14ac:dyDescent="0.3">
      <c r="B14" s="668" t="s">
        <v>934</v>
      </c>
      <c r="C14" s="669"/>
      <c r="D14" s="45"/>
      <c r="E14" s="657" t="s">
        <v>1037</v>
      </c>
      <c r="F14" s="658"/>
      <c r="G14" s="658"/>
      <c r="H14" s="658"/>
      <c r="I14" s="658"/>
      <c r="J14" s="658"/>
      <c r="K14" s="659"/>
    </row>
    <row r="15" spans="1:14" s="14" customFormat="1" ht="27.75" customHeight="1" x14ac:dyDescent="0.3">
      <c r="B15" s="655" t="s">
        <v>972</v>
      </c>
      <c r="C15" s="656"/>
      <c r="D15" s="44"/>
      <c r="E15" s="657" t="s">
        <v>1016</v>
      </c>
      <c r="F15" s="658"/>
      <c r="G15" s="658"/>
      <c r="H15" s="658"/>
      <c r="I15" s="658"/>
      <c r="J15" s="658"/>
      <c r="K15" s="659"/>
    </row>
    <row r="16" spans="1:14" s="14" customFormat="1" ht="34.5" customHeight="1" x14ac:dyDescent="0.3">
      <c r="B16" s="671" t="s">
        <v>778</v>
      </c>
      <c r="C16" s="672"/>
      <c r="D16" s="51"/>
      <c r="E16" s="652" t="s">
        <v>110</v>
      </c>
      <c r="F16" s="653"/>
      <c r="G16" s="653"/>
      <c r="H16" s="653"/>
      <c r="I16" s="653"/>
      <c r="J16" s="653"/>
      <c r="K16" s="654"/>
    </row>
    <row r="17" spans="2:11" s="14" customFormat="1" ht="87" customHeight="1" x14ac:dyDescent="0.3">
      <c r="B17" s="344" t="s">
        <v>975</v>
      </c>
      <c r="C17" s="493" t="s">
        <v>875</v>
      </c>
      <c r="D17" s="53" t="str">
        <f>IFERROR(VLOOKUP(C17,BD_Ref!$A$6:$B$17,2,0),"")</f>
        <v>FACTOR3</v>
      </c>
      <c r="E17" s="671" t="s">
        <v>106</v>
      </c>
      <c r="F17" s="673"/>
      <c r="G17" s="660" t="s">
        <v>900</v>
      </c>
      <c r="H17" s="660"/>
      <c r="I17" s="660"/>
      <c r="J17" s="660"/>
      <c r="K17" s="661"/>
    </row>
    <row r="18" spans="2:11" s="14" customFormat="1" ht="59.25" customHeight="1" x14ac:dyDescent="0.3">
      <c r="B18" s="655" t="s">
        <v>13</v>
      </c>
      <c r="C18" s="656"/>
      <c r="D18" s="44"/>
      <c r="E18" s="678" t="s">
        <v>1038</v>
      </c>
      <c r="F18" s="679"/>
      <c r="G18" s="679"/>
      <c r="H18" s="679"/>
      <c r="I18" s="679"/>
      <c r="J18" s="679"/>
      <c r="K18" s="680"/>
    </row>
    <row r="19" spans="2:11" s="14" customFormat="1" ht="59.25" customHeight="1" x14ac:dyDescent="0.3">
      <c r="B19" s="655" t="s">
        <v>7</v>
      </c>
      <c r="C19" s="656"/>
      <c r="D19" s="43"/>
      <c r="E19" s="676" t="s">
        <v>1039</v>
      </c>
      <c r="F19" s="677"/>
      <c r="G19" s="677"/>
      <c r="H19" s="677"/>
      <c r="I19" s="677"/>
      <c r="J19" s="677"/>
      <c r="K19" s="677"/>
    </row>
    <row r="20" spans="2:11" s="14" customFormat="1" ht="36.75" customHeight="1" x14ac:dyDescent="0.3">
      <c r="B20" s="671" t="s">
        <v>974</v>
      </c>
      <c r="C20" s="673"/>
      <c r="D20" s="43"/>
      <c r="E20" s="676" t="s">
        <v>1090</v>
      </c>
      <c r="F20" s="677"/>
      <c r="G20" s="677"/>
      <c r="H20" s="677"/>
      <c r="I20" s="677"/>
      <c r="J20" s="677"/>
      <c r="K20" s="677"/>
    </row>
    <row r="21" spans="2:11" s="14" customFormat="1" ht="36.75" customHeight="1" x14ac:dyDescent="0.3">
      <c r="B21" s="674"/>
      <c r="C21" s="675"/>
      <c r="D21" s="43"/>
      <c r="E21" s="676" t="s">
        <v>1025</v>
      </c>
      <c r="F21" s="677"/>
      <c r="G21" s="677"/>
      <c r="H21" s="677"/>
      <c r="I21" s="677"/>
      <c r="J21" s="677"/>
      <c r="K21" s="677"/>
    </row>
    <row r="22" spans="2:11" s="14" customFormat="1" ht="36.75" customHeight="1" x14ac:dyDescent="0.3">
      <c r="B22" s="674"/>
      <c r="C22" s="675"/>
      <c r="D22" s="43"/>
      <c r="E22" s="676" t="s">
        <v>1118</v>
      </c>
      <c r="F22" s="677"/>
      <c r="G22" s="677"/>
      <c r="H22" s="677"/>
      <c r="I22" s="677"/>
      <c r="J22" s="677"/>
      <c r="K22" s="677"/>
    </row>
    <row r="23" spans="2:11" s="14" customFormat="1" ht="22.5" customHeight="1" x14ac:dyDescent="0.3">
      <c r="B23" s="671" t="s">
        <v>976</v>
      </c>
      <c r="C23" s="673"/>
      <c r="D23" s="43"/>
      <c r="E23" s="683" t="s">
        <v>1004</v>
      </c>
      <c r="F23" s="684"/>
      <c r="G23" s="685"/>
      <c r="H23" s="686" t="s">
        <v>977</v>
      </c>
      <c r="I23" s="687"/>
      <c r="J23" s="687"/>
      <c r="K23" s="688"/>
    </row>
    <row r="24" spans="2:11" ht="103.5" customHeight="1" x14ac:dyDescent="0.25">
      <c r="B24" s="681"/>
      <c r="C24" s="682"/>
      <c r="D24" s="413"/>
      <c r="E24" s="689" t="s">
        <v>982</v>
      </c>
      <c r="F24" s="689"/>
      <c r="G24" s="689"/>
      <c r="H24" s="689" t="s">
        <v>1040</v>
      </c>
      <c r="I24" s="689"/>
      <c r="J24" s="689"/>
      <c r="K24" s="689"/>
    </row>
    <row r="25" spans="2:11" x14ac:dyDescent="0.25"/>
    <row r="26" spans="2:11"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sheetData>
  <dataConsolidate>
    <dataRefs count="1">
      <dataRef ref="E33:E34" sheet="BD_Ref"/>
    </dataRefs>
  </dataConsolidate>
  <mergeCells count="30">
    <mergeCell ref="B23:C24"/>
    <mergeCell ref="E23:G23"/>
    <mergeCell ref="H23:K23"/>
    <mergeCell ref="E24:G24"/>
    <mergeCell ref="H24:K24"/>
    <mergeCell ref="E17:F17"/>
    <mergeCell ref="B18:C18"/>
    <mergeCell ref="B19:C19"/>
    <mergeCell ref="B20:C22"/>
    <mergeCell ref="E21:K21"/>
    <mergeCell ref="E22:K22"/>
    <mergeCell ref="E20:K20"/>
    <mergeCell ref="E18:K18"/>
    <mergeCell ref="E19:K19"/>
    <mergeCell ref="E16:K16"/>
    <mergeCell ref="B15:C15"/>
    <mergeCell ref="E15:K15"/>
    <mergeCell ref="G17:K17"/>
    <mergeCell ref="E9:K9"/>
    <mergeCell ref="E11:K11"/>
    <mergeCell ref="E12:K12"/>
    <mergeCell ref="E13:K13"/>
    <mergeCell ref="B9:C9"/>
    <mergeCell ref="B11:C11"/>
    <mergeCell ref="B12:C12"/>
    <mergeCell ref="B13:C13"/>
    <mergeCell ref="B10:K10"/>
    <mergeCell ref="E14:K14"/>
    <mergeCell ref="B14:C14"/>
    <mergeCell ref="B16:C16"/>
  </mergeCells>
  <phoneticPr fontId="0" type="noConversion"/>
  <dataValidations count="5">
    <dataValidation type="list" allowBlank="1" showInputMessage="1" showErrorMessage="1" sqref="G17:K17">
      <formula1>INDIRECT($D$17)</formula1>
    </dataValidation>
    <dataValidation type="list" allowBlank="1" showInputMessage="1" showErrorMessage="1" sqref="E16:K16">
      <formula1>MACROPROCESOS</formula1>
    </dataValidation>
    <dataValidation type="list" allowBlank="1" showInputMessage="1" showErrorMessage="1" sqref="E13:K13">
      <formula1>OBJPDI</formula1>
    </dataValidation>
    <dataValidation type="list" allowBlank="1" showInputMessage="1" showErrorMessage="1" sqref="C17">
      <formula1>FACTORES</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E24:G24</xm:sqref>
        </x14:dataValidation>
        <x14:dataValidation type="list" allowBlank="1" showInputMessage="1" showErrorMessage="1">
          <x14:formula1>
            <xm:f>BD_Ref!$C$58:$C$80</xm:f>
          </x14:formula1>
          <xm:sqref>E20:K22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topLeftCell="B1" zoomScale="70" zoomScaleNormal="70" workbookViewId="0">
      <pane ySplit="7" topLeftCell="A8" activePane="bottomLeft" state="frozen"/>
      <selection pane="bottomLeft" activeCell="G7" sqref="G7"/>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6" width="14.140625" style="2" customWidth="1"/>
    <col min="7" max="7" width="19.28515625" style="2" customWidth="1"/>
    <col min="8" max="8" width="23.42578125" style="2" customWidth="1"/>
    <col min="9" max="9" width="46.28515625" style="2" customWidth="1"/>
    <col min="10" max="10" width="11.42578125" style="2" customWidth="1"/>
    <col min="11" max="16384" width="11.42578125" style="2" hidden="1"/>
  </cols>
  <sheetData>
    <row r="1" spans="1:10" s="3" customFormat="1" ht="15" x14ac:dyDescent="0.25">
      <c r="A1" s="276"/>
      <c r="B1" s="276"/>
      <c r="C1" s="276"/>
      <c r="D1" s="276"/>
      <c r="E1" s="276"/>
      <c r="F1" s="276"/>
      <c r="G1" s="276"/>
      <c r="H1" s="276"/>
      <c r="I1" s="276"/>
      <c r="J1" s="276"/>
    </row>
    <row r="2" spans="1:10" s="3" customFormat="1" ht="15" x14ac:dyDescent="0.25">
      <c r="A2" s="276"/>
      <c r="B2" s="289"/>
      <c r="C2" s="289"/>
      <c r="D2" s="289"/>
      <c r="E2" s="289"/>
      <c r="F2" s="289"/>
      <c r="G2" s="289"/>
      <c r="H2" s="283" t="s">
        <v>1</v>
      </c>
      <c r="I2" s="284" t="s">
        <v>6</v>
      </c>
      <c r="J2" s="276"/>
    </row>
    <row r="3" spans="1:10" s="3" customFormat="1" ht="15" x14ac:dyDescent="0.25">
      <c r="A3" s="276"/>
      <c r="B3" s="289"/>
      <c r="C3" s="289"/>
      <c r="D3" s="289"/>
      <c r="E3" s="289"/>
      <c r="F3" s="289"/>
      <c r="G3" s="289"/>
      <c r="H3" s="285" t="s">
        <v>3</v>
      </c>
      <c r="I3" s="286">
        <v>7</v>
      </c>
      <c r="J3" s="276"/>
    </row>
    <row r="4" spans="1:10" s="3" customFormat="1" ht="15" x14ac:dyDescent="0.25">
      <c r="A4" s="276"/>
      <c r="B4" s="289"/>
      <c r="C4" s="289"/>
      <c r="D4" s="289"/>
      <c r="E4" s="289"/>
      <c r="F4" s="289"/>
      <c r="G4" s="289"/>
      <c r="H4" s="283" t="s">
        <v>4</v>
      </c>
      <c r="I4" s="287">
        <v>44250</v>
      </c>
      <c r="J4" s="276"/>
    </row>
    <row r="5" spans="1:10" s="3" customFormat="1" ht="15" x14ac:dyDescent="0.25">
      <c r="A5" s="276"/>
      <c r="B5" s="276"/>
      <c r="C5" s="276"/>
      <c r="D5" s="276"/>
      <c r="E5" s="276"/>
      <c r="F5" s="276"/>
      <c r="G5" s="276"/>
      <c r="H5" s="283" t="s">
        <v>5</v>
      </c>
      <c r="I5" s="284" t="s">
        <v>77</v>
      </c>
      <c r="J5" s="276"/>
    </row>
    <row r="6" spans="1:10" s="3" customFormat="1" ht="15" x14ac:dyDescent="0.25">
      <c r="A6" s="276"/>
      <c r="B6" s="290"/>
      <c r="C6" s="291"/>
      <c r="D6" s="291"/>
      <c r="E6" s="291"/>
      <c r="F6" s="291"/>
      <c r="G6" s="291"/>
      <c r="H6" s="291"/>
      <c r="I6" s="291"/>
      <c r="J6" s="276"/>
    </row>
    <row r="7" spans="1:10" s="3" customFormat="1" ht="29.25" customHeight="1" x14ac:dyDescent="0.25">
      <c r="A7" s="276"/>
      <c r="B7" s="290"/>
      <c r="C7" s="291"/>
      <c r="D7" s="291"/>
      <c r="E7" s="291"/>
      <c r="F7" s="291"/>
      <c r="G7" s="291"/>
      <c r="H7" s="291"/>
      <c r="I7" s="291"/>
      <c r="J7" s="276"/>
    </row>
    <row r="8" spans="1:10" x14ac:dyDescent="0.3"/>
    <row r="9" spans="1:10" ht="30.75" customHeight="1" x14ac:dyDescent="0.3">
      <c r="B9" s="702" t="s">
        <v>935</v>
      </c>
      <c r="C9" s="703"/>
      <c r="D9" s="690" t="str">
        <f>'PDI-01'!E13</f>
        <v xml:space="preserve">Excelencia Académica para la Formación Integral </v>
      </c>
      <c r="E9" s="691"/>
      <c r="F9" s="691"/>
      <c r="G9" s="691"/>
      <c r="H9" s="691"/>
      <c r="I9" s="692"/>
    </row>
    <row r="10" spans="1:10" ht="6.75" customHeight="1" x14ac:dyDescent="0.3">
      <c r="B10" s="16"/>
      <c r="C10" s="17"/>
      <c r="D10" s="17"/>
      <c r="E10" s="17"/>
      <c r="F10" s="17"/>
      <c r="G10" s="17"/>
      <c r="H10" s="17"/>
      <c r="I10" s="17"/>
    </row>
    <row r="11" spans="1:10" ht="31.5" customHeight="1" x14ac:dyDescent="0.3">
      <c r="B11" s="702" t="s">
        <v>972</v>
      </c>
      <c r="C11" s="703"/>
      <c r="D11" s="690" t="str">
        <f>'PDI-01'!E15</f>
        <v>Desarrollo Docente</v>
      </c>
      <c r="E11" s="691"/>
      <c r="F11" s="691"/>
      <c r="G11" s="691"/>
      <c r="H11" s="691"/>
      <c r="I11" s="692"/>
    </row>
    <row r="12" spans="1:10" ht="6.75" customHeight="1" x14ac:dyDescent="0.3">
      <c r="B12" s="16"/>
      <c r="C12" s="17"/>
      <c r="D12" s="17"/>
      <c r="E12" s="17"/>
      <c r="F12" s="17"/>
      <c r="G12" s="17"/>
      <c r="H12" s="17"/>
      <c r="I12" s="17"/>
    </row>
    <row r="13" spans="1:10" ht="31.5" customHeight="1" x14ac:dyDescent="0.3">
      <c r="B13" s="702" t="s">
        <v>12</v>
      </c>
      <c r="C13" s="703"/>
      <c r="D13" s="711" t="str">
        <f>'PDI-01'!E11</f>
        <v>Formación avanzada, continua y permanente (PDI2028 – CEA - 05)</v>
      </c>
      <c r="E13" s="711"/>
      <c r="F13" s="711"/>
      <c r="G13" s="711"/>
      <c r="H13" s="711"/>
      <c r="I13" s="711"/>
    </row>
    <row r="14" spans="1:10" ht="16.5" customHeight="1" x14ac:dyDescent="0.3">
      <c r="B14" s="1"/>
      <c r="C14" s="1"/>
      <c r="D14" s="1"/>
      <c r="E14" s="1"/>
      <c r="F14" s="1"/>
      <c r="G14" s="1"/>
      <c r="H14" s="1"/>
    </row>
    <row r="15" spans="1:10" ht="12.75" customHeight="1" x14ac:dyDescent="0.3"/>
    <row r="16" spans="1:10" ht="195.75" customHeight="1" x14ac:dyDescent="0.3">
      <c r="B16" s="344" t="s">
        <v>24</v>
      </c>
      <c r="C16" s="708" t="s">
        <v>1034</v>
      </c>
      <c r="D16" s="709"/>
      <c r="E16" s="709"/>
      <c r="F16" s="709"/>
      <c r="G16" s="709"/>
      <c r="H16" s="709"/>
      <c r="I16" s="710"/>
    </row>
    <row r="17" spans="2:9" ht="36" customHeight="1" x14ac:dyDescent="0.3">
      <c r="B17" s="670" t="s">
        <v>28</v>
      </c>
      <c r="C17" s="670"/>
      <c r="D17" s="670"/>
      <c r="E17" s="670"/>
      <c r="F17" s="670"/>
      <c r="G17" s="670"/>
      <c r="H17" s="670"/>
      <c r="I17" s="670"/>
    </row>
    <row r="18" spans="2:9" ht="16.5" customHeight="1" x14ac:dyDescent="0.3">
      <c r="B18" s="715" t="s">
        <v>779</v>
      </c>
      <c r="C18" s="712" t="s">
        <v>780</v>
      </c>
      <c r="D18" s="713"/>
      <c r="E18" s="712" t="s">
        <v>781</v>
      </c>
      <c r="F18" s="714"/>
      <c r="G18" s="713"/>
      <c r="H18" s="712" t="s">
        <v>782</v>
      </c>
      <c r="I18" s="713"/>
    </row>
    <row r="19" spans="2:9" ht="59.25" customHeight="1" x14ac:dyDescent="0.3">
      <c r="B19" s="716"/>
      <c r="C19" s="717" t="s">
        <v>1124</v>
      </c>
      <c r="D19" s="718"/>
      <c r="E19" s="697" t="s">
        <v>1044</v>
      </c>
      <c r="F19" s="698"/>
      <c r="G19" s="699"/>
      <c r="H19" s="697" t="s">
        <v>1097</v>
      </c>
      <c r="I19" s="700"/>
    </row>
    <row r="20" spans="2:9" ht="81.75" customHeight="1" x14ac:dyDescent="0.3">
      <c r="B20" s="716"/>
      <c r="C20" s="719"/>
      <c r="D20" s="720"/>
      <c r="E20" s="693" t="s">
        <v>1046</v>
      </c>
      <c r="F20" s="695"/>
      <c r="G20" s="696"/>
      <c r="H20" s="693" t="s">
        <v>1098</v>
      </c>
      <c r="I20" s="694"/>
    </row>
    <row r="21" spans="2:9" ht="59.25" customHeight="1" x14ac:dyDescent="0.3">
      <c r="B21" s="716"/>
      <c r="C21" s="719"/>
      <c r="D21" s="720"/>
      <c r="E21" s="693" t="s">
        <v>1045</v>
      </c>
      <c r="F21" s="695"/>
      <c r="G21" s="696"/>
      <c r="H21" s="693" t="s">
        <v>1099</v>
      </c>
      <c r="I21" s="694"/>
    </row>
    <row r="22" spans="2:9" x14ac:dyDescent="0.3">
      <c r="B22" s="716"/>
      <c r="C22" s="719"/>
      <c r="D22" s="720"/>
      <c r="E22" s="712" t="s">
        <v>783</v>
      </c>
      <c r="F22" s="714"/>
      <c r="G22" s="713"/>
      <c r="H22" s="712" t="s">
        <v>784</v>
      </c>
      <c r="I22" s="713"/>
    </row>
    <row r="23" spans="2:9" ht="66" customHeight="1" x14ac:dyDescent="0.3">
      <c r="B23" s="716"/>
      <c r="C23" s="719"/>
      <c r="D23" s="720"/>
      <c r="E23" s="693" t="s">
        <v>1047</v>
      </c>
      <c r="F23" s="695"/>
      <c r="G23" s="696"/>
      <c r="H23" s="693" t="s">
        <v>1100</v>
      </c>
      <c r="I23" s="696"/>
    </row>
    <row r="24" spans="2:9" ht="95.25" customHeight="1" x14ac:dyDescent="0.3">
      <c r="B24" s="716"/>
      <c r="C24" s="719"/>
      <c r="D24" s="720"/>
      <c r="E24" s="693" t="s">
        <v>1049</v>
      </c>
      <c r="F24" s="695"/>
      <c r="G24" s="696"/>
      <c r="H24" s="693" t="s">
        <v>1050</v>
      </c>
      <c r="I24" s="696"/>
    </row>
    <row r="25" spans="2:9" ht="61.5" customHeight="1" x14ac:dyDescent="0.3">
      <c r="B25" s="716"/>
      <c r="C25" s="719"/>
      <c r="D25" s="720"/>
      <c r="E25" s="693" t="s">
        <v>1048</v>
      </c>
      <c r="F25" s="695"/>
      <c r="G25" s="696"/>
      <c r="H25" s="693" t="s">
        <v>1101</v>
      </c>
      <c r="I25" s="696"/>
    </row>
    <row r="26" spans="2:9" ht="103.5" customHeight="1" x14ac:dyDescent="0.3">
      <c r="B26" s="339" t="s">
        <v>973</v>
      </c>
      <c r="C26" s="704" t="s">
        <v>1043</v>
      </c>
      <c r="D26" s="705"/>
      <c r="E26" s="705"/>
      <c r="F26" s="705"/>
      <c r="G26" s="705"/>
      <c r="H26" s="705"/>
      <c r="I26" s="705"/>
    </row>
    <row r="27" spans="2:9" ht="409.5" customHeight="1" x14ac:dyDescent="0.3">
      <c r="B27" s="339" t="s">
        <v>29</v>
      </c>
      <c r="C27" s="706" t="s">
        <v>1102</v>
      </c>
      <c r="D27" s="705"/>
      <c r="E27" s="705"/>
      <c r="F27" s="705"/>
      <c r="G27" s="705"/>
      <c r="H27" s="705"/>
      <c r="I27" s="705"/>
    </row>
    <row r="28" spans="2:9" ht="183" customHeight="1" x14ac:dyDescent="0.3">
      <c r="B28" s="343" t="s">
        <v>26</v>
      </c>
      <c r="C28" s="693" t="s">
        <v>1041</v>
      </c>
      <c r="D28" s="707"/>
      <c r="E28" s="707"/>
      <c r="F28" s="707"/>
      <c r="G28" s="707"/>
      <c r="H28" s="707"/>
      <c r="I28" s="694"/>
    </row>
    <row r="29" spans="2:9" ht="63" customHeight="1" x14ac:dyDescent="0.3">
      <c r="B29" s="339" t="s">
        <v>30</v>
      </c>
      <c r="C29" s="689" t="s">
        <v>1042</v>
      </c>
      <c r="D29" s="701"/>
      <c r="E29" s="701"/>
      <c r="F29" s="701"/>
      <c r="G29" s="701"/>
      <c r="H29" s="701"/>
      <c r="I29" s="701"/>
    </row>
    <row r="30" spans="2:9" ht="33" customHeight="1" x14ac:dyDescent="0.3"/>
    <row r="35" x14ac:dyDescent="0.3"/>
    <row r="36" x14ac:dyDescent="0.3"/>
    <row r="37" x14ac:dyDescent="0.3"/>
    <row r="38" x14ac:dyDescent="0.3"/>
    <row r="39" x14ac:dyDescent="0.3"/>
    <row r="40" x14ac:dyDescent="0.3"/>
    <row r="41" x14ac:dyDescent="0.3"/>
  </sheetData>
  <sheetProtection formatCells="0"/>
  <mergeCells count="31">
    <mergeCell ref="E22:G22"/>
    <mergeCell ref="H22:I22"/>
    <mergeCell ref="E23:G23"/>
    <mergeCell ref="E24:G24"/>
    <mergeCell ref="E25:G25"/>
    <mergeCell ref="H23:I23"/>
    <mergeCell ref="H24:I24"/>
    <mergeCell ref="H25:I25"/>
    <mergeCell ref="C29:I29"/>
    <mergeCell ref="B9:C9"/>
    <mergeCell ref="B13:C13"/>
    <mergeCell ref="B17:I17"/>
    <mergeCell ref="C26:I26"/>
    <mergeCell ref="C27:I27"/>
    <mergeCell ref="C28:I28"/>
    <mergeCell ref="C16:I16"/>
    <mergeCell ref="D9:I9"/>
    <mergeCell ref="D13:I13"/>
    <mergeCell ref="C18:D18"/>
    <mergeCell ref="E18:G18"/>
    <mergeCell ref="H18:I18"/>
    <mergeCell ref="B18:B25"/>
    <mergeCell ref="C19:D25"/>
    <mergeCell ref="B11:C11"/>
    <mergeCell ref="D11:I11"/>
    <mergeCell ref="H20:I20"/>
    <mergeCell ref="E21:G21"/>
    <mergeCell ref="H21:I21"/>
    <mergeCell ref="E19:G19"/>
    <mergeCell ref="H19:I19"/>
    <mergeCell ref="E20:G20"/>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20"/>
  <sheetViews>
    <sheetView showGridLines="0" topLeftCell="E1" zoomScale="70" zoomScaleNormal="70" workbookViewId="0">
      <selection activeCell="E147" sqref="E147:F147"/>
    </sheetView>
  </sheetViews>
  <sheetFormatPr baseColWidth="10" defaultColWidth="0" defaultRowHeight="15" zeroHeight="1" x14ac:dyDescent="0.25"/>
  <cols>
    <col min="1" max="1" width="6.7109375" style="6" customWidth="1"/>
    <col min="2" max="2" width="8.140625" style="6" customWidth="1"/>
    <col min="3" max="3" width="3.42578125" style="6" customWidth="1"/>
    <col min="4" max="4" width="43.42578125" style="5" customWidth="1"/>
    <col min="5" max="5" width="48.85546875" style="6" customWidth="1"/>
    <col min="6" max="6" width="44.7109375" style="6" customWidth="1"/>
    <col min="7" max="7" width="51.85546875" style="6" customWidth="1"/>
    <col min="8" max="8" width="46" style="6" customWidth="1"/>
    <col min="9" max="12" width="25.85546875" style="6" customWidth="1"/>
    <col min="13" max="13" width="19.42578125" style="6" customWidth="1"/>
    <col min="14" max="14" width="17.85546875" style="6" customWidth="1"/>
    <col min="15" max="15" width="15.85546875" style="6" customWidth="1"/>
    <col min="16" max="16" width="21.85546875" style="6" customWidth="1"/>
    <col min="17" max="17" width="38.42578125" style="6" customWidth="1"/>
    <col min="18" max="18" width="37.42578125" style="6" customWidth="1"/>
    <col min="19" max="19" width="31" style="6" customWidth="1"/>
    <col min="20" max="20" width="12.7109375" style="6" customWidth="1"/>
    <col min="21" max="21" width="11.42578125" style="6" hidden="1" customWidth="1"/>
    <col min="22" max="24" width="0" style="6" hidden="1" customWidth="1"/>
    <col min="25" max="16384" width="11.42578125" style="6" hidden="1"/>
  </cols>
  <sheetData>
    <row r="1" spans="1:20" s="3" customFormat="1" x14ac:dyDescent="0.25">
      <c r="A1" s="276"/>
      <c r="B1" s="276"/>
      <c r="C1" s="276"/>
      <c r="D1" s="292"/>
      <c r="E1" s="276"/>
      <c r="F1" s="276"/>
      <c r="G1" s="276"/>
      <c r="H1" s="276"/>
      <c r="I1" s="276"/>
      <c r="J1" s="276"/>
      <c r="K1" s="276"/>
      <c r="L1" s="276"/>
      <c r="M1" s="276"/>
      <c r="N1" s="276"/>
      <c r="O1" s="276"/>
      <c r="P1" s="276"/>
      <c r="Q1" s="276"/>
      <c r="R1" s="276"/>
      <c r="S1" s="276"/>
      <c r="T1" s="276"/>
    </row>
    <row r="2" spans="1:20" s="3" customFormat="1" x14ac:dyDescent="0.25">
      <c r="A2" s="276"/>
      <c r="B2" s="276"/>
      <c r="C2" s="276"/>
      <c r="D2" s="289"/>
      <c r="E2" s="289"/>
      <c r="F2" s="289"/>
      <c r="G2" s="276"/>
      <c r="H2" s="276"/>
      <c r="I2" s="283" t="s">
        <v>1</v>
      </c>
      <c r="J2" s="284" t="s">
        <v>6</v>
      </c>
      <c r="K2" s="537"/>
      <c r="L2" s="537"/>
      <c r="M2" s="276"/>
      <c r="N2" s="276"/>
      <c r="O2" s="276"/>
      <c r="P2" s="276"/>
      <c r="Q2" s="276"/>
      <c r="R2" s="276"/>
      <c r="S2" s="276"/>
      <c r="T2" s="276"/>
    </row>
    <row r="3" spans="1:20" s="3" customFormat="1" x14ac:dyDescent="0.25">
      <c r="A3" s="276"/>
      <c r="B3" s="276"/>
      <c r="C3" s="276"/>
      <c r="D3" s="289"/>
      <c r="E3" s="289"/>
      <c r="F3" s="289"/>
      <c r="G3" s="276"/>
      <c r="H3" s="276"/>
      <c r="I3" s="285" t="s">
        <v>3</v>
      </c>
      <c r="J3" s="286">
        <v>7</v>
      </c>
      <c r="K3" s="537"/>
      <c r="L3" s="537"/>
      <c r="M3" s="276"/>
      <c r="N3" s="276"/>
      <c r="O3" s="276"/>
      <c r="P3" s="276"/>
      <c r="Q3" s="276"/>
      <c r="R3" s="276"/>
      <c r="S3" s="276"/>
      <c r="T3" s="276"/>
    </row>
    <row r="4" spans="1:20" s="3" customFormat="1" x14ac:dyDescent="0.25">
      <c r="A4" s="276"/>
      <c r="B4" s="276"/>
      <c r="C4" s="276"/>
      <c r="D4" s="289"/>
      <c r="E4" s="289"/>
      <c r="F4" s="289"/>
      <c r="G4" s="276"/>
      <c r="H4" s="276"/>
      <c r="I4" s="283" t="s">
        <v>4</v>
      </c>
      <c r="J4" s="287">
        <v>44250</v>
      </c>
      <c r="K4" s="538"/>
      <c r="L4" s="538"/>
      <c r="M4" s="276"/>
      <c r="N4" s="276"/>
      <c r="O4" s="276"/>
      <c r="P4" s="276"/>
      <c r="Q4" s="276"/>
      <c r="R4" s="276"/>
      <c r="S4" s="276"/>
      <c r="T4" s="276"/>
    </row>
    <row r="5" spans="1:20" s="3" customFormat="1" x14ac:dyDescent="0.25">
      <c r="A5" s="276"/>
      <c r="B5" s="276"/>
      <c r="C5" s="276"/>
      <c r="D5" s="292"/>
      <c r="E5" s="276"/>
      <c r="F5" s="276"/>
      <c r="G5" s="276"/>
      <c r="H5" s="276"/>
      <c r="I5" s="283" t="s">
        <v>5</v>
      </c>
      <c r="J5" s="284" t="s">
        <v>78</v>
      </c>
      <c r="K5" s="537"/>
      <c r="L5" s="537"/>
      <c r="M5" s="276"/>
      <c r="N5" s="276"/>
      <c r="O5" s="276"/>
      <c r="P5" s="276"/>
      <c r="Q5" s="276"/>
      <c r="R5" s="276"/>
      <c r="S5" s="276"/>
      <c r="T5" s="276"/>
    </row>
    <row r="6" spans="1:20" s="3" customFormat="1" x14ac:dyDescent="0.25">
      <c r="A6" s="276"/>
      <c r="B6" s="276"/>
      <c r="C6" s="276"/>
      <c r="D6" s="292"/>
      <c r="E6" s="276"/>
      <c r="F6" s="276"/>
      <c r="G6" s="276"/>
      <c r="H6" s="276"/>
      <c r="I6" s="276"/>
      <c r="J6" s="276"/>
      <c r="K6" s="276"/>
      <c r="L6" s="276"/>
      <c r="M6" s="276"/>
      <c r="N6" s="276"/>
      <c r="O6" s="276"/>
      <c r="P6" s="276"/>
      <c r="Q6" s="276"/>
      <c r="R6" s="276"/>
      <c r="S6" s="276"/>
      <c r="T6" s="276"/>
    </row>
    <row r="7" spans="1:20" s="3" customFormat="1" ht="30" customHeight="1" x14ac:dyDescent="0.25">
      <c r="A7" s="276"/>
      <c r="B7" s="276"/>
      <c r="C7" s="276"/>
      <c r="D7" s="292"/>
      <c r="E7" s="290"/>
      <c r="F7" s="290"/>
      <c r="G7" s="290"/>
      <c r="H7" s="290"/>
      <c r="I7" s="290"/>
      <c r="J7" s="290"/>
      <c r="K7" s="290"/>
      <c r="L7" s="290"/>
      <c r="M7" s="290"/>
      <c r="N7" s="290"/>
      <c r="O7" s="290"/>
      <c r="P7" s="290"/>
      <c r="Q7" s="290"/>
      <c r="R7" s="276"/>
      <c r="S7" s="276"/>
      <c r="T7" s="276"/>
    </row>
    <row r="8" spans="1:20" ht="27.75" customHeight="1" x14ac:dyDescent="0.25"/>
    <row r="9" spans="1:20" s="19" customFormat="1" ht="30.95" customHeight="1" x14ac:dyDescent="0.25">
      <c r="B9" s="702" t="s">
        <v>936</v>
      </c>
      <c r="C9" s="702"/>
      <c r="D9" s="702"/>
      <c r="E9" s="711" t="str">
        <f>'PDI-01'!E13</f>
        <v xml:space="preserve">Excelencia Académica para la Formación Integral </v>
      </c>
      <c r="F9" s="711"/>
      <c r="G9" s="711"/>
      <c r="H9" s="18"/>
      <c r="I9" s="18"/>
      <c r="J9" s="18"/>
      <c r="K9" s="18"/>
      <c r="L9" s="18"/>
      <c r="M9" s="18"/>
      <c r="N9" s="18"/>
      <c r="O9" s="18"/>
      <c r="P9" s="18"/>
      <c r="Q9" s="18"/>
      <c r="R9" s="18"/>
      <c r="S9" s="18"/>
    </row>
    <row r="10" spans="1:20" s="19" customFormat="1" ht="6.75" customHeight="1" x14ac:dyDescent="0.25">
      <c r="D10" s="20"/>
    </row>
    <row r="11" spans="1:20" s="19" customFormat="1" ht="30.95" customHeight="1" x14ac:dyDescent="0.25">
      <c r="B11" s="702" t="s">
        <v>972</v>
      </c>
      <c r="C11" s="702"/>
      <c r="D11" s="702"/>
      <c r="E11" s="711" t="str">
        <f>'PDI-01'!E15</f>
        <v>Desarrollo Docente</v>
      </c>
      <c r="F11" s="711"/>
      <c r="G11" s="711"/>
    </row>
    <row r="12" spans="1:20" s="19" customFormat="1" ht="6.75" customHeight="1" x14ac:dyDescent="0.25">
      <c r="D12" s="20"/>
    </row>
    <row r="13" spans="1:20" s="19" customFormat="1" ht="30.95" customHeight="1" x14ac:dyDescent="0.25">
      <c r="B13" s="746" t="s">
        <v>33</v>
      </c>
      <c r="C13" s="746"/>
      <c r="D13" s="746"/>
      <c r="E13" s="711" t="str">
        <f>'PDI-01'!E11</f>
        <v>Formación avanzada, continua y permanente (PDI2028 – CEA - 05)</v>
      </c>
      <c r="F13" s="711"/>
      <c r="G13" s="711"/>
      <c r="H13" s="18"/>
      <c r="I13" s="18"/>
      <c r="J13" s="18"/>
      <c r="K13" s="18"/>
      <c r="L13" s="18"/>
      <c r="M13" s="18"/>
      <c r="N13" s="18"/>
      <c r="O13" s="18"/>
      <c r="P13" s="18"/>
      <c r="Q13" s="18"/>
      <c r="R13" s="18"/>
      <c r="S13" s="18"/>
    </row>
    <row r="14" spans="1:20" s="19" customFormat="1" ht="16.5" x14ac:dyDescent="0.25">
      <c r="B14" s="347"/>
      <c r="C14" s="347"/>
      <c r="D14" s="347"/>
      <c r="E14" s="345"/>
      <c r="F14" s="345"/>
      <c r="G14" s="345"/>
      <c r="H14" s="18"/>
      <c r="I14" s="18"/>
      <c r="J14" s="18"/>
      <c r="K14" s="18"/>
      <c r="L14" s="18"/>
      <c r="M14" s="18"/>
      <c r="N14" s="18"/>
      <c r="O14" s="18"/>
      <c r="P14" s="18"/>
      <c r="Q14" s="18"/>
      <c r="R14" s="18"/>
      <c r="S14" s="18"/>
    </row>
    <row r="15" spans="1:20" s="19" customFormat="1" ht="16.5" x14ac:dyDescent="0.25">
      <c r="B15" s="347"/>
      <c r="C15" s="347"/>
      <c r="D15" s="347"/>
      <c r="E15" s="345"/>
      <c r="F15" s="345"/>
      <c r="G15" s="345"/>
      <c r="H15" s="18"/>
      <c r="I15" s="18"/>
      <c r="J15" s="18"/>
      <c r="K15" s="18"/>
      <c r="L15" s="18"/>
      <c r="M15" s="18"/>
      <c r="N15" s="18"/>
      <c r="O15" s="18"/>
      <c r="P15" s="18"/>
      <c r="Q15" s="18"/>
      <c r="R15" s="18"/>
      <c r="S15" s="18"/>
    </row>
    <row r="16" spans="1:20" s="19" customFormat="1" ht="46.5" customHeight="1" x14ac:dyDescent="0.25">
      <c r="B16" s="347"/>
      <c r="C16" s="347"/>
      <c r="D16" s="342" t="s">
        <v>786</v>
      </c>
      <c r="E16" s="748" t="str">
        <f>'PDI-02'!C19</f>
        <v>Débil desempeño profesional docente con el fin de enfrentar los nuevos desafíos que presenta la educación del siglo XXl</v>
      </c>
      <c r="F16" s="748"/>
      <c r="G16" s="339" t="s">
        <v>785</v>
      </c>
      <c r="H16" s="749" t="s">
        <v>1082</v>
      </c>
      <c r="I16" s="749"/>
      <c r="J16" s="749"/>
      <c r="K16" s="749"/>
      <c r="L16" s="749"/>
      <c r="M16" s="749"/>
      <c r="N16" s="749"/>
      <c r="O16" s="749"/>
      <c r="P16" s="345"/>
      <c r="Q16" s="18"/>
      <c r="R16" s="18"/>
      <c r="S16" s="18"/>
    </row>
    <row r="17" spans="2:21" s="19" customFormat="1" ht="39" customHeight="1" x14ac:dyDescent="0.25">
      <c r="B17" s="347"/>
      <c r="C17" s="347"/>
      <c r="D17" s="332" t="s">
        <v>787</v>
      </c>
      <c r="E17" s="748" t="str">
        <f>'PDI-02'!E19</f>
        <v>1. Poca oferta de formación continua y permanente para el docente.</v>
      </c>
      <c r="F17" s="748"/>
      <c r="G17" s="294" t="s">
        <v>790</v>
      </c>
      <c r="H17" s="750" t="s">
        <v>1075</v>
      </c>
      <c r="I17" s="751"/>
      <c r="J17" s="751"/>
      <c r="K17" s="751"/>
      <c r="L17" s="751"/>
      <c r="M17" s="751"/>
      <c r="N17" s="751"/>
      <c r="O17" s="751"/>
      <c r="P17" s="345"/>
      <c r="Q17" s="18"/>
      <c r="R17" s="18"/>
      <c r="S17" s="18"/>
    </row>
    <row r="18" spans="2:21" s="19" customFormat="1" ht="59.25" customHeight="1" x14ac:dyDescent="0.25">
      <c r="B18" s="347"/>
      <c r="C18" s="347"/>
      <c r="D18" s="332" t="s">
        <v>788</v>
      </c>
      <c r="E18" s="748" t="str">
        <f>'PDI-02'!E20</f>
        <v>2. Desinterés del docente en los procesos de formación continua y permanente.</v>
      </c>
      <c r="F18" s="748"/>
      <c r="G18" s="294" t="s">
        <v>791</v>
      </c>
      <c r="H18" s="750" t="s">
        <v>1076</v>
      </c>
      <c r="I18" s="751"/>
      <c r="J18" s="751"/>
      <c r="K18" s="751"/>
      <c r="L18" s="751"/>
      <c r="M18" s="751"/>
      <c r="N18" s="751"/>
      <c r="O18" s="751"/>
      <c r="P18" s="345"/>
      <c r="Q18" s="18"/>
      <c r="R18" s="18"/>
      <c r="S18" s="18"/>
    </row>
    <row r="19" spans="2:21" s="19" customFormat="1" ht="55.5" customHeight="1" x14ac:dyDescent="0.25">
      <c r="B19" s="347"/>
      <c r="C19" s="347"/>
      <c r="D19" s="332" t="s">
        <v>789</v>
      </c>
      <c r="E19" s="748" t="str">
        <f>'PDI-02'!E21</f>
        <v>3. Poca cobertura para procesos de formación avanzada.</v>
      </c>
      <c r="F19" s="748"/>
      <c r="G19" s="294" t="s">
        <v>792</v>
      </c>
      <c r="H19" s="750" t="s">
        <v>1077</v>
      </c>
      <c r="I19" s="751"/>
      <c r="J19" s="751"/>
      <c r="K19" s="751"/>
      <c r="L19" s="751"/>
      <c r="M19" s="751"/>
      <c r="N19" s="751"/>
      <c r="O19" s="751"/>
      <c r="P19" s="345"/>
      <c r="Q19" s="18"/>
      <c r="R19" s="18"/>
      <c r="S19" s="18"/>
    </row>
    <row r="20" spans="2:21" s="19" customFormat="1" ht="24.75" customHeight="1" x14ac:dyDescent="0.25">
      <c r="B20" s="347"/>
      <c r="C20" s="347"/>
      <c r="D20" s="347"/>
      <c r="E20" s="345"/>
      <c r="F20" s="345"/>
      <c r="G20" s="345"/>
      <c r="H20" s="18"/>
      <c r="I20" s="18"/>
      <c r="J20" s="18"/>
      <c r="K20" s="18"/>
      <c r="L20" s="18"/>
      <c r="M20" s="18"/>
      <c r="N20" s="18"/>
      <c r="O20" s="18"/>
      <c r="P20" s="18"/>
      <c r="Q20" s="18"/>
      <c r="R20" s="18"/>
      <c r="S20" s="18"/>
    </row>
    <row r="21" spans="2:21" s="2" customFormat="1" ht="16.5" x14ac:dyDescent="0.3">
      <c r="D21" s="21"/>
    </row>
    <row r="22" spans="2:21" s="2" customFormat="1" ht="27.75" customHeight="1" x14ac:dyDescent="0.3">
      <c r="D22" s="339" t="s">
        <v>25</v>
      </c>
    </row>
    <row r="23" spans="2:21" s="2" customFormat="1" ht="34.5" customHeight="1" x14ac:dyDescent="0.3">
      <c r="D23" s="655" t="s">
        <v>31</v>
      </c>
      <c r="E23" s="739"/>
      <c r="F23" s="739"/>
      <c r="G23" s="739"/>
      <c r="H23" s="739"/>
      <c r="I23" s="739"/>
      <c r="J23" s="739"/>
      <c r="K23" s="739"/>
      <c r="L23" s="739"/>
      <c r="M23" s="739"/>
      <c r="N23" s="739"/>
      <c r="O23" s="739"/>
      <c r="P23" s="739"/>
      <c r="Q23" s="739"/>
      <c r="R23" s="656"/>
      <c r="S23" s="22"/>
      <c r="T23" s="22"/>
    </row>
    <row r="24" spans="2:21" s="2" customFormat="1" ht="34.5" customHeight="1" x14ac:dyDescent="0.3">
      <c r="D24" s="23"/>
      <c r="E24" s="23"/>
      <c r="F24" s="23"/>
      <c r="G24" s="23"/>
      <c r="H24" s="23"/>
      <c r="I24" s="23"/>
      <c r="J24" s="23"/>
      <c r="K24" s="23"/>
      <c r="L24" s="23"/>
      <c r="M24" s="23"/>
      <c r="N24" s="23"/>
      <c r="O24" s="23"/>
      <c r="P24" s="23"/>
      <c r="Q24" s="23"/>
      <c r="R24" s="23"/>
      <c r="S24" s="23"/>
      <c r="T24" s="22"/>
    </row>
    <row r="25" spans="2:21" s="24" customFormat="1" ht="30" customHeight="1" x14ac:dyDescent="0.3">
      <c r="D25" s="747" t="s">
        <v>1035</v>
      </c>
      <c r="E25" s="747"/>
      <c r="F25" s="747"/>
      <c r="G25" s="747"/>
      <c r="H25" s="747"/>
      <c r="I25" s="747"/>
      <c r="J25" s="747"/>
      <c r="K25" s="747"/>
      <c r="L25" s="747"/>
      <c r="M25" s="747"/>
      <c r="N25" s="747"/>
      <c r="O25" s="747"/>
      <c r="P25" s="747"/>
      <c r="Q25" s="747"/>
      <c r="R25" s="747"/>
      <c r="S25" s="747"/>
      <c r="T25" s="25"/>
    </row>
    <row r="26" spans="2:21" s="2" customFormat="1" ht="18" customHeight="1" x14ac:dyDescent="0.3">
      <c r="B26" s="738" t="s">
        <v>793</v>
      </c>
      <c r="D26" s="728" t="s">
        <v>863</v>
      </c>
      <c r="E26" s="655" t="s">
        <v>18</v>
      </c>
      <c r="F26" s="739"/>
      <c r="G26" s="739"/>
      <c r="H26" s="739"/>
      <c r="I26" s="739"/>
      <c r="J26" s="739"/>
      <c r="K26" s="739"/>
      <c r="L26" s="739"/>
      <c r="M26" s="739"/>
      <c r="N26" s="739"/>
      <c r="O26" s="739"/>
      <c r="P26" s="656"/>
      <c r="Q26" s="728" t="s">
        <v>19</v>
      </c>
      <c r="R26" s="728" t="s">
        <v>89</v>
      </c>
      <c r="S26" s="728" t="s">
        <v>864</v>
      </c>
    </row>
    <row r="27" spans="2:21" s="2" customFormat="1" ht="93" customHeight="1" x14ac:dyDescent="0.3">
      <c r="B27" s="738"/>
      <c r="D27" s="731"/>
      <c r="E27" s="339" t="s">
        <v>1015</v>
      </c>
      <c r="F27" s="341" t="s">
        <v>15</v>
      </c>
      <c r="G27" s="339" t="s">
        <v>16</v>
      </c>
      <c r="H27" s="339" t="s">
        <v>17</v>
      </c>
      <c r="I27" s="339" t="s">
        <v>944</v>
      </c>
      <c r="J27" s="339" t="s">
        <v>794</v>
      </c>
      <c r="K27" s="536" t="s">
        <v>795</v>
      </c>
      <c r="L27" s="536" t="s">
        <v>1183</v>
      </c>
      <c r="M27" s="339" t="s">
        <v>1175</v>
      </c>
      <c r="N27" s="341" t="s">
        <v>1200</v>
      </c>
      <c r="O27" s="341" t="s">
        <v>1013</v>
      </c>
      <c r="P27" s="341" t="s">
        <v>1014</v>
      </c>
      <c r="Q27" s="731"/>
      <c r="R27" s="742"/>
      <c r="S27" s="742"/>
      <c r="U27" s="26">
        <v>3</v>
      </c>
    </row>
    <row r="28" spans="2:21" s="17" customFormat="1" ht="116.25" customHeight="1" x14ac:dyDescent="0.25">
      <c r="B28" s="738"/>
      <c r="D28" s="743" t="s">
        <v>998</v>
      </c>
      <c r="E28" s="498" t="s">
        <v>1091</v>
      </c>
      <c r="F28" s="498" t="s">
        <v>1127</v>
      </c>
      <c r="G28" s="503" t="s">
        <v>1093</v>
      </c>
      <c r="H28" s="498" t="s">
        <v>1128</v>
      </c>
      <c r="I28" s="504">
        <v>0.6</v>
      </c>
      <c r="J28" s="504">
        <v>0.7</v>
      </c>
      <c r="K28" s="504">
        <v>0.56000000000000005</v>
      </c>
      <c r="L28" s="504">
        <v>0.75</v>
      </c>
      <c r="M28" s="504">
        <v>0.75</v>
      </c>
      <c r="N28" s="504">
        <v>0.75</v>
      </c>
      <c r="O28" s="504">
        <v>0.77</v>
      </c>
      <c r="P28" s="504">
        <v>0.85</v>
      </c>
      <c r="Q28" s="497" t="s">
        <v>1094</v>
      </c>
      <c r="R28" s="554" t="s">
        <v>1095</v>
      </c>
      <c r="S28" s="553" t="s">
        <v>623</v>
      </c>
      <c r="U28" s="256" t="s">
        <v>0</v>
      </c>
    </row>
    <row r="29" spans="2:21" s="17" customFormat="1" ht="110.25" customHeight="1" x14ac:dyDescent="0.25">
      <c r="B29" s="738"/>
      <c r="D29" s="744"/>
      <c r="E29" s="555" t="s">
        <v>1142</v>
      </c>
      <c r="F29" s="556" t="s">
        <v>1212</v>
      </c>
      <c r="G29" s="557" t="s">
        <v>1093</v>
      </c>
      <c r="H29" s="555" t="s">
        <v>1213</v>
      </c>
      <c r="I29" s="557" t="s">
        <v>1092</v>
      </c>
      <c r="J29" s="558">
        <v>0.1</v>
      </c>
      <c r="K29" s="558">
        <v>0.15</v>
      </c>
      <c r="L29" s="558">
        <v>0.25</v>
      </c>
      <c r="M29" s="558">
        <v>0.4</v>
      </c>
      <c r="N29" s="559">
        <v>0.5</v>
      </c>
      <c r="O29" s="559">
        <v>0.5</v>
      </c>
      <c r="P29" s="559">
        <v>0.9</v>
      </c>
      <c r="Q29" s="551" t="s">
        <v>1214</v>
      </c>
      <c r="R29" s="560" t="s">
        <v>1095</v>
      </c>
      <c r="S29" s="497" t="s">
        <v>623</v>
      </c>
      <c r="U29" s="256"/>
    </row>
    <row r="30" spans="2:21" s="17" customFormat="1" ht="121.5" customHeight="1" x14ac:dyDescent="0.25">
      <c r="B30" s="738"/>
      <c r="D30" s="496" t="s">
        <v>999</v>
      </c>
      <c r="E30" s="496" t="s">
        <v>1143</v>
      </c>
      <c r="F30" s="32" t="s">
        <v>1129</v>
      </c>
      <c r="G30" s="32" t="s">
        <v>1093</v>
      </c>
      <c r="H30" s="508" t="s">
        <v>1130</v>
      </c>
      <c r="I30" s="505">
        <v>0.29899999999999999</v>
      </c>
      <c r="J30" s="506">
        <v>0.32</v>
      </c>
      <c r="K30" s="505">
        <v>0.4572</v>
      </c>
      <c r="L30" s="505">
        <v>0.4572</v>
      </c>
      <c r="M30" s="534">
        <v>0.4572</v>
      </c>
      <c r="N30" s="534">
        <v>0.4572</v>
      </c>
      <c r="O30" s="507">
        <v>0.4</v>
      </c>
      <c r="P30" s="507">
        <v>0.55000000000000004</v>
      </c>
      <c r="Q30" s="496" t="s">
        <v>1096</v>
      </c>
      <c r="R30" s="32" t="s">
        <v>1138</v>
      </c>
      <c r="S30" s="496" t="s">
        <v>1131</v>
      </c>
      <c r="U30" s="256"/>
    </row>
    <row r="31" spans="2:21" s="2" customFormat="1" ht="21.75" customHeight="1" x14ac:dyDescent="0.3">
      <c r="B31" s="27"/>
      <c r="C31" s="24"/>
      <c r="D31" s="28"/>
      <c r="F31" s="29"/>
    </row>
    <row r="32" spans="2:21" s="2" customFormat="1" ht="31.5" customHeight="1" x14ac:dyDescent="0.3">
      <c r="B32" s="30"/>
      <c r="D32" s="740" t="s">
        <v>1036</v>
      </c>
      <c r="E32" s="740"/>
      <c r="F32" s="740"/>
      <c r="G32" s="740"/>
      <c r="H32" s="740"/>
      <c r="I32" s="740"/>
      <c r="J32" s="740"/>
      <c r="K32" s="740"/>
      <c r="L32" s="740"/>
      <c r="M32" s="740"/>
      <c r="N32" s="740"/>
      <c r="O32" s="740"/>
      <c r="P32" s="740"/>
      <c r="Q32" s="740"/>
      <c r="R32" s="740"/>
      <c r="S32" s="740"/>
    </row>
    <row r="33" spans="2:21" s="2" customFormat="1" ht="21.75" customHeight="1" x14ac:dyDescent="0.3">
      <c r="B33" s="738" t="s">
        <v>796</v>
      </c>
      <c r="D33" s="728" t="s">
        <v>1139</v>
      </c>
      <c r="E33" s="655" t="s">
        <v>18</v>
      </c>
      <c r="F33" s="739"/>
      <c r="G33" s="739"/>
      <c r="H33" s="739"/>
      <c r="I33" s="739"/>
      <c r="J33" s="739"/>
      <c r="K33" s="739"/>
      <c r="L33" s="739"/>
      <c r="M33" s="739"/>
      <c r="N33" s="739"/>
      <c r="O33" s="739"/>
      <c r="P33" s="656"/>
      <c r="Q33" s="728" t="s">
        <v>19</v>
      </c>
      <c r="R33" s="728" t="s">
        <v>89</v>
      </c>
      <c r="S33" s="728" t="s">
        <v>942</v>
      </c>
    </row>
    <row r="34" spans="2:21" s="2" customFormat="1" ht="109.5" customHeight="1" x14ac:dyDescent="0.3">
      <c r="B34" s="738"/>
      <c r="D34" s="731"/>
      <c r="E34" s="339" t="s">
        <v>1012</v>
      </c>
      <c r="F34" s="341" t="s">
        <v>15</v>
      </c>
      <c r="G34" s="339" t="s">
        <v>16</v>
      </c>
      <c r="H34" s="339" t="s">
        <v>17</v>
      </c>
      <c r="I34" s="339" t="s">
        <v>944</v>
      </c>
      <c r="J34" s="339" t="s">
        <v>794</v>
      </c>
      <c r="K34" s="536" t="s">
        <v>795</v>
      </c>
      <c r="L34" s="536" t="s">
        <v>1183</v>
      </c>
      <c r="M34" s="339" t="s">
        <v>1175</v>
      </c>
      <c r="N34" s="341" t="s">
        <v>1200</v>
      </c>
      <c r="O34" s="341" t="s">
        <v>1013</v>
      </c>
      <c r="P34" s="341" t="s">
        <v>1014</v>
      </c>
      <c r="Q34" s="731"/>
      <c r="R34" s="741"/>
      <c r="S34" s="742"/>
    </row>
    <row r="35" spans="2:21" s="2" customFormat="1" ht="80.25" customHeight="1" x14ac:dyDescent="0.3">
      <c r="B35" s="738"/>
      <c r="D35" s="752" t="s">
        <v>1181</v>
      </c>
      <c r="E35" s="498" t="s">
        <v>1083</v>
      </c>
      <c r="F35" s="498" t="s">
        <v>1132</v>
      </c>
      <c r="G35" s="498" t="s">
        <v>1133</v>
      </c>
      <c r="H35" s="498" t="s">
        <v>2</v>
      </c>
      <c r="I35" s="275">
        <v>0.4</v>
      </c>
      <c r="J35" s="275">
        <v>0.5</v>
      </c>
      <c r="K35" s="275">
        <v>0.67</v>
      </c>
      <c r="L35" s="275">
        <v>0.55000000000000004</v>
      </c>
      <c r="M35" s="275">
        <v>0.55000000000000004</v>
      </c>
      <c r="N35" s="533">
        <v>0.56999999999999995</v>
      </c>
      <c r="O35" s="533">
        <v>0.57999999999999996</v>
      </c>
      <c r="P35" s="275">
        <v>0.65</v>
      </c>
      <c r="Q35" s="492" t="s">
        <v>1089</v>
      </c>
      <c r="R35" s="743" t="s">
        <v>1087</v>
      </c>
      <c r="S35" s="743" t="s">
        <v>623</v>
      </c>
    </row>
    <row r="36" spans="2:21" s="2" customFormat="1" ht="58.5" customHeight="1" x14ac:dyDescent="0.3">
      <c r="B36" s="738"/>
      <c r="D36" s="753"/>
      <c r="E36" s="498" t="s">
        <v>1084</v>
      </c>
      <c r="F36" s="498" t="s">
        <v>1086</v>
      </c>
      <c r="G36" s="498" t="s">
        <v>1134</v>
      </c>
      <c r="H36" s="498" t="s">
        <v>2</v>
      </c>
      <c r="I36" s="275">
        <v>0.44</v>
      </c>
      <c r="J36" s="275">
        <v>0.5</v>
      </c>
      <c r="K36" s="275">
        <v>0.6</v>
      </c>
      <c r="L36" s="275">
        <v>0.6</v>
      </c>
      <c r="M36" s="275">
        <v>0.64</v>
      </c>
      <c r="N36" s="533">
        <v>0.64</v>
      </c>
      <c r="O36" s="533">
        <v>0.6</v>
      </c>
      <c r="P36" s="275">
        <v>0.8</v>
      </c>
      <c r="Q36" s="492" t="s">
        <v>1137</v>
      </c>
      <c r="R36" s="744"/>
      <c r="S36" s="744"/>
    </row>
    <row r="37" spans="2:21" s="2" customFormat="1" ht="47.25" customHeight="1" x14ac:dyDescent="0.3">
      <c r="B37" s="738"/>
      <c r="D37" s="754"/>
      <c r="E37" s="498" t="s">
        <v>1085</v>
      </c>
      <c r="F37" s="498" t="s">
        <v>1135</v>
      </c>
      <c r="G37" s="498" t="s">
        <v>1136</v>
      </c>
      <c r="H37" s="498" t="s">
        <v>2</v>
      </c>
      <c r="I37" s="275">
        <v>0.28999999999999998</v>
      </c>
      <c r="J37" s="275">
        <v>0.3</v>
      </c>
      <c r="K37" s="549">
        <v>0.32700000000000001</v>
      </c>
      <c r="L37" s="275">
        <v>0.33</v>
      </c>
      <c r="M37" s="275">
        <v>0.38</v>
      </c>
      <c r="N37" s="533">
        <v>0.39</v>
      </c>
      <c r="O37" s="533">
        <v>0.39</v>
      </c>
      <c r="P37" s="275">
        <v>0.45</v>
      </c>
      <c r="Q37" s="492" t="s">
        <v>1088</v>
      </c>
      <c r="R37" s="745"/>
      <c r="S37" s="745"/>
    </row>
    <row r="38" spans="2:21" s="2" customFormat="1" ht="21.75" customHeight="1" x14ac:dyDescent="0.3">
      <c r="B38" s="27"/>
      <c r="C38" s="24"/>
      <c r="D38" s="25"/>
      <c r="F38" s="29"/>
    </row>
    <row r="39" spans="2:21" s="2" customFormat="1" ht="32.25" customHeight="1" x14ac:dyDescent="0.3">
      <c r="D39" s="747" t="s">
        <v>1140</v>
      </c>
      <c r="E39" s="747"/>
      <c r="F39" s="747"/>
      <c r="G39" s="747"/>
      <c r="H39" s="747"/>
      <c r="I39" s="747"/>
      <c r="J39" s="747"/>
      <c r="K39" s="747"/>
      <c r="L39" s="747"/>
      <c r="M39" s="747"/>
      <c r="N39" s="747"/>
      <c r="O39" s="747"/>
      <c r="P39" s="747"/>
      <c r="Q39" s="747"/>
      <c r="R39" s="747"/>
      <c r="S39" s="548"/>
      <c r="T39" s="31"/>
      <c r="U39" s="31"/>
    </row>
    <row r="40" spans="2:21" s="2" customFormat="1" ht="17.25" customHeight="1" x14ac:dyDescent="0.3">
      <c r="B40" s="738" t="s">
        <v>797</v>
      </c>
      <c r="D40" s="728" t="s">
        <v>945</v>
      </c>
      <c r="E40" s="731" t="s">
        <v>100</v>
      </c>
      <c r="F40" s="655" t="s">
        <v>18</v>
      </c>
      <c r="G40" s="739"/>
      <c r="H40" s="739"/>
      <c r="I40" s="739"/>
      <c r="J40" s="739"/>
      <c r="K40" s="739"/>
      <c r="L40" s="739"/>
      <c r="M40" s="739"/>
      <c r="N40" s="739"/>
      <c r="O40" s="656"/>
      <c r="P40" s="715" t="s">
        <v>19</v>
      </c>
      <c r="Q40" s="731" t="s">
        <v>89</v>
      </c>
      <c r="R40" s="731" t="s">
        <v>90</v>
      </c>
    </row>
    <row r="41" spans="2:21" s="2" customFormat="1" ht="105.75" customHeight="1" x14ac:dyDescent="0.3">
      <c r="B41" s="738"/>
      <c r="D41" s="731"/>
      <c r="E41" s="731"/>
      <c r="F41" s="339" t="s">
        <v>14</v>
      </c>
      <c r="G41" s="339" t="s">
        <v>15</v>
      </c>
      <c r="H41" s="339" t="s">
        <v>16</v>
      </c>
      <c r="I41" s="339" t="s">
        <v>17</v>
      </c>
      <c r="J41" s="339" t="s">
        <v>794</v>
      </c>
      <c r="K41" s="339" t="s">
        <v>795</v>
      </c>
      <c r="L41" s="339" t="s">
        <v>1183</v>
      </c>
      <c r="M41" s="339" t="s">
        <v>1175</v>
      </c>
      <c r="N41" s="339" t="s">
        <v>1200</v>
      </c>
      <c r="O41" s="563" t="s">
        <v>1013</v>
      </c>
      <c r="P41" s="728"/>
      <c r="Q41" s="670"/>
      <c r="R41" s="731"/>
    </row>
    <row r="42" spans="2:21" s="2" customFormat="1" ht="261" customHeight="1" x14ac:dyDescent="0.3">
      <c r="B42" s="738"/>
      <c r="D42" s="500" t="s">
        <v>1216</v>
      </c>
      <c r="E42" s="495" t="s">
        <v>1051</v>
      </c>
      <c r="F42" s="32" t="s">
        <v>1059</v>
      </c>
      <c r="G42" s="32" t="s">
        <v>1079</v>
      </c>
      <c r="H42" s="32" t="s">
        <v>2</v>
      </c>
      <c r="I42" s="32" t="s">
        <v>1060</v>
      </c>
      <c r="J42" s="491">
        <v>1</v>
      </c>
      <c r="K42" s="491">
        <v>1</v>
      </c>
      <c r="L42" s="491">
        <v>1</v>
      </c>
      <c r="M42" s="491">
        <v>1</v>
      </c>
      <c r="N42" s="491">
        <v>1</v>
      </c>
      <c r="O42" s="491">
        <v>1</v>
      </c>
      <c r="P42" s="564" t="s">
        <v>1089</v>
      </c>
      <c r="Q42" s="32" t="s">
        <v>1062</v>
      </c>
      <c r="R42" s="535" t="s">
        <v>1210</v>
      </c>
    </row>
    <row r="43" spans="2:21" s="2" customFormat="1" ht="137.25" customHeight="1" x14ac:dyDescent="0.3">
      <c r="B43" s="738"/>
      <c r="D43" s="494" t="str">
        <f>H19</f>
        <v>"Consolidar un proceso sistemático de aprendizaje y producción científica de los profesores a través de especializaciones médicas, maestrías y doctorados, que les proporcione herramientas para avanzar en investigación, formación de estudiantes, innovación y proyección social" (Proyecto Educativo Institucional, 2018, p 45).</v>
      </c>
      <c r="E43" s="499" t="s">
        <v>1215</v>
      </c>
      <c r="F43" s="32" t="s">
        <v>1081</v>
      </c>
      <c r="G43" s="32" t="s">
        <v>1080</v>
      </c>
      <c r="H43" s="32" t="s">
        <v>2</v>
      </c>
      <c r="I43" s="32" t="s">
        <v>1078</v>
      </c>
      <c r="J43" s="491">
        <v>1</v>
      </c>
      <c r="K43" s="491">
        <v>1</v>
      </c>
      <c r="L43" s="491">
        <v>1</v>
      </c>
      <c r="M43" s="491">
        <v>1</v>
      </c>
      <c r="N43" s="491">
        <v>1</v>
      </c>
      <c r="O43" s="491">
        <v>1</v>
      </c>
      <c r="P43" s="564" t="s">
        <v>1088</v>
      </c>
      <c r="Q43" s="32" t="s">
        <v>1211</v>
      </c>
      <c r="R43" s="535" t="s">
        <v>1210</v>
      </c>
    </row>
    <row r="44" spans="2:21" s="24" customFormat="1" ht="16.5" x14ac:dyDescent="0.3">
      <c r="B44" s="27"/>
      <c r="D44" s="23"/>
    </row>
    <row r="45" spans="2:21" s="2" customFormat="1" ht="35.25" customHeight="1" x14ac:dyDescent="0.3">
      <c r="D45" s="724" t="s">
        <v>1157</v>
      </c>
      <c r="E45" s="724"/>
      <c r="F45" s="724"/>
      <c r="G45" s="724"/>
      <c r="H45" s="724"/>
      <c r="I45" s="724"/>
      <c r="J45" s="724"/>
      <c r="K45" s="539"/>
      <c r="L45" s="539"/>
      <c r="M45" s="425"/>
      <c r="N45" s="425"/>
      <c r="O45" s="425"/>
      <c r="P45" s="418"/>
    </row>
    <row r="46" spans="2:21" s="2" customFormat="1" ht="16.5" customHeight="1" x14ac:dyDescent="0.3">
      <c r="B46" s="725" t="s">
        <v>1158</v>
      </c>
      <c r="D46" s="728" t="str">
        <f>CONCATENATE("Actividades para Plan Operativo ",E42)</f>
        <v>Actividades para Plan Operativo Plan operativo 1. Formación continua y permanente</v>
      </c>
      <c r="E46" s="728"/>
      <c r="F46" s="728"/>
      <c r="G46" s="346" t="s">
        <v>865</v>
      </c>
      <c r="H46" s="346" t="s">
        <v>866</v>
      </c>
      <c r="I46" s="670" t="s">
        <v>864</v>
      </c>
      <c r="J46" s="670"/>
      <c r="K46" s="540"/>
      <c r="L46" s="540"/>
      <c r="M46" s="541"/>
      <c r="N46" s="541"/>
      <c r="O46" s="541"/>
      <c r="P46" s="541"/>
      <c r="Q46" s="541"/>
    </row>
    <row r="47" spans="2:21" s="21" customFormat="1" ht="16.5" x14ac:dyDescent="0.3">
      <c r="B47" s="726"/>
      <c r="D47" s="339">
        <v>1.1000000000000001</v>
      </c>
      <c r="E47" s="736" t="s">
        <v>1054</v>
      </c>
      <c r="F47" s="737"/>
      <c r="G47" s="501">
        <v>43862</v>
      </c>
      <c r="H47" s="501">
        <v>44042</v>
      </c>
      <c r="I47" s="734" t="s">
        <v>1057</v>
      </c>
      <c r="J47" s="735"/>
      <c r="K47" s="542"/>
      <c r="L47" s="542"/>
      <c r="M47" s="543"/>
      <c r="N47" s="543"/>
      <c r="O47" s="543"/>
      <c r="P47" s="543"/>
      <c r="Q47" s="543"/>
    </row>
    <row r="48" spans="2:21" s="21" customFormat="1" ht="16.5" customHeight="1" x14ac:dyDescent="0.3">
      <c r="B48" s="726"/>
      <c r="D48" s="339">
        <v>1.2</v>
      </c>
      <c r="E48" s="736" t="s">
        <v>1061</v>
      </c>
      <c r="F48" s="737"/>
      <c r="G48" s="501">
        <v>43862</v>
      </c>
      <c r="H48" s="501">
        <v>44180</v>
      </c>
      <c r="I48" s="734" t="s">
        <v>1057</v>
      </c>
      <c r="J48" s="735"/>
      <c r="K48" s="542"/>
      <c r="L48" s="542"/>
      <c r="M48" s="543"/>
      <c r="N48" s="543"/>
      <c r="O48" s="543"/>
      <c r="P48" s="543"/>
      <c r="Q48" s="543"/>
    </row>
    <row r="49" spans="2:17" x14ac:dyDescent="0.25">
      <c r="B49" s="726"/>
      <c r="G49" s="8"/>
      <c r="H49" s="8"/>
      <c r="K49" s="544"/>
      <c r="L49" s="544"/>
      <c r="M49" s="544"/>
      <c r="N49" s="544"/>
      <c r="O49" s="544"/>
      <c r="P49" s="544"/>
      <c r="Q49" s="544"/>
    </row>
    <row r="50" spans="2:17" ht="16.5" customHeight="1" x14ac:dyDescent="0.25">
      <c r="B50" s="726"/>
      <c r="D50" s="731" t="e">
        <f>CONCATENATE("Actividades para Plan Operativo ",#REF!)</f>
        <v>#REF!</v>
      </c>
      <c r="E50" s="731"/>
      <c r="F50" s="731"/>
      <c r="G50" s="339" t="s">
        <v>865</v>
      </c>
      <c r="H50" s="339" t="s">
        <v>866</v>
      </c>
      <c r="I50" s="670" t="s">
        <v>864</v>
      </c>
      <c r="J50" s="670"/>
      <c r="K50" s="540"/>
      <c r="L50" s="540"/>
      <c r="M50" s="544"/>
      <c r="N50" s="544"/>
      <c r="O50" s="544"/>
      <c r="P50" s="544"/>
      <c r="Q50" s="544"/>
    </row>
    <row r="51" spans="2:17" ht="16.5" customHeight="1" x14ac:dyDescent="0.3">
      <c r="B51" s="726"/>
      <c r="D51" s="339">
        <v>2.1</v>
      </c>
      <c r="E51" s="736" t="s">
        <v>1141</v>
      </c>
      <c r="F51" s="737"/>
      <c r="G51" s="501">
        <v>43876</v>
      </c>
      <c r="H51" s="501">
        <v>44042</v>
      </c>
      <c r="I51" s="734" t="s">
        <v>1057</v>
      </c>
      <c r="J51" s="735"/>
      <c r="K51" s="542"/>
      <c r="L51" s="542"/>
      <c r="M51" s="544"/>
      <c r="N51" s="544"/>
      <c r="O51" s="544"/>
      <c r="P51" s="544"/>
      <c r="Q51" s="544"/>
    </row>
    <row r="52" spans="2:17" ht="16.5" customHeight="1" x14ac:dyDescent="0.3">
      <c r="B52" s="726"/>
      <c r="D52" s="339">
        <v>2.2000000000000002</v>
      </c>
      <c r="E52" s="736" t="s">
        <v>1054</v>
      </c>
      <c r="F52" s="737"/>
      <c r="G52" s="501">
        <v>43862</v>
      </c>
      <c r="H52" s="501">
        <v>44042</v>
      </c>
      <c r="I52" s="734" t="s">
        <v>1057</v>
      </c>
      <c r="J52" s="735"/>
      <c r="K52" s="542"/>
      <c r="L52" s="542"/>
      <c r="M52" s="544"/>
      <c r="N52" s="544"/>
      <c r="O52" s="544"/>
      <c r="P52" s="544"/>
      <c r="Q52" s="544"/>
    </row>
    <row r="53" spans="2:17" ht="16.5" x14ac:dyDescent="0.3">
      <c r="B53" s="726"/>
      <c r="D53" s="339">
        <v>2.2999999999999998</v>
      </c>
      <c r="E53" s="736" t="s">
        <v>1053</v>
      </c>
      <c r="F53" s="737"/>
      <c r="G53" s="501">
        <v>43922</v>
      </c>
      <c r="H53" s="501">
        <v>44180</v>
      </c>
      <c r="I53" s="734" t="s">
        <v>1057</v>
      </c>
      <c r="J53" s="735"/>
      <c r="K53" s="542"/>
      <c r="L53" s="542"/>
      <c r="M53" s="544"/>
      <c r="N53" s="544"/>
      <c r="O53" s="544"/>
      <c r="P53" s="544"/>
      <c r="Q53" s="544"/>
    </row>
    <row r="54" spans="2:17" ht="16.5" x14ac:dyDescent="0.3">
      <c r="B54" s="726"/>
      <c r="D54" s="339">
        <v>2.4</v>
      </c>
      <c r="E54" s="736" t="s">
        <v>1052</v>
      </c>
      <c r="F54" s="737"/>
      <c r="G54" s="501">
        <v>43922</v>
      </c>
      <c r="H54" s="501">
        <v>44180</v>
      </c>
      <c r="I54" s="734" t="s">
        <v>1058</v>
      </c>
      <c r="J54" s="735"/>
      <c r="K54" s="542"/>
      <c r="L54" s="542"/>
      <c r="M54" s="544"/>
      <c r="N54" s="544"/>
      <c r="O54" s="544"/>
      <c r="P54" s="544"/>
      <c r="Q54" s="544"/>
    </row>
    <row r="55" spans="2:17" ht="16.5" x14ac:dyDescent="0.3">
      <c r="B55" s="726"/>
      <c r="D55" s="339">
        <v>2.5</v>
      </c>
      <c r="E55" s="736" t="s">
        <v>1056</v>
      </c>
      <c r="F55" s="737"/>
      <c r="G55" s="501">
        <v>43952</v>
      </c>
      <c r="H55" s="501">
        <v>44180</v>
      </c>
      <c r="I55" s="734" t="s">
        <v>1057</v>
      </c>
      <c r="J55" s="735"/>
      <c r="K55" s="542"/>
      <c r="L55" s="542"/>
      <c r="M55" s="544"/>
      <c r="N55" s="544"/>
      <c r="O55" s="544"/>
      <c r="P55" s="544"/>
      <c r="Q55" s="544"/>
    </row>
    <row r="56" spans="2:17" x14ac:dyDescent="0.25">
      <c r="B56" s="726"/>
      <c r="G56" s="8"/>
      <c r="H56" s="8"/>
      <c r="K56" s="544"/>
      <c r="L56" s="544"/>
      <c r="M56" s="544"/>
      <c r="N56" s="544"/>
      <c r="O56" s="544"/>
      <c r="P56" s="544"/>
      <c r="Q56" s="544"/>
    </row>
    <row r="57" spans="2:17" ht="16.5" customHeight="1" x14ac:dyDescent="0.25">
      <c r="B57" s="726"/>
      <c r="D57" s="731" t="str">
        <f>CONCATENATE("Actividades para Plan Operativo ",E43)</f>
        <v>Actividades para Plan Operativo Plan operativo 2. Formación avanzada</v>
      </c>
      <c r="E57" s="731"/>
      <c r="F57" s="731"/>
      <c r="G57" s="339" t="s">
        <v>865</v>
      </c>
      <c r="H57" s="339" t="s">
        <v>866</v>
      </c>
      <c r="I57" s="670" t="s">
        <v>864</v>
      </c>
      <c r="J57" s="670"/>
      <c r="K57" s="540"/>
      <c r="L57" s="540"/>
      <c r="M57" s="544"/>
      <c r="N57" s="544"/>
      <c r="O57" s="544"/>
      <c r="P57" s="544"/>
      <c r="Q57" s="544"/>
    </row>
    <row r="58" spans="2:17" ht="16.5" x14ac:dyDescent="0.3">
      <c r="B58" s="727"/>
      <c r="D58" s="339">
        <v>3.1</v>
      </c>
      <c r="E58" s="736" t="s">
        <v>1074</v>
      </c>
      <c r="F58" s="737"/>
      <c r="G58" s="501">
        <v>43845</v>
      </c>
      <c r="H58" s="501">
        <v>44180</v>
      </c>
      <c r="I58" s="723" t="s">
        <v>623</v>
      </c>
      <c r="J58" s="723"/>
      <c r="K58" s="542"/>
      <c r="L58" s="542"/>
      <c r="M58" s="544"/>
      <c r="N58" s="544"/>
      <c r="O58" s="544"/>
      <c r="P58" s="544"/>
      <c r="Q58" s="544"/>
    </row>
    <row r="59" spans="2:17" x14ac:dyDescent="0.25">
      <c r="I59" s="8"/>
      <c r="J59" s="8"/>
      <c r="K59" s="545"/>
      <c r="L59" s="545"/>
      <c r="M59" s="544"/>
      <c r="N59" s="544"/>
      <c r="O59" s="544"/>
      <c r="P59" s="544"/>
      <c r="Q59" s="544"/>
    </row>
    <row r="60" spans="2:17" x14ac:dyDescent="0.25">
      <c r="K60" s="544"/>
      <c r="L60" s="544"/>
      <c r="M60" s="544"/>
      <c r="N60" s="544"/>
      <c r="O60" s="544"/>
      <c r="P60" s="544"/>
      <c r="Q60" s="544"/>
    </row>
    <row r="61" spans="2:17" x14ac:dyDescent="0.25">
      <c r="K61" s="544"/>
      <c r="L61" s="544"/>
      <c r="M61" s="544"/>
      <c r="N61" s="544"/>
      <c r="O61" s="544"/>
      <c r="P61" s="544"/>
      <c r="Q61" s="544"/>
    </row>
    <row r="62" spans="2:17" ht="16.5" x14ac:dyDescent="0.3">
      <c r="B62" s="2"/>
      <c r="C62" s="2"/>
      <c r="D62" s="724" t="s">
        <v>1159</v>
      </c>
      <c r="E62" s="724"/>
      <c r="F62" s="724"/>
      <c r="G62" s="724"/>
      <c r="H62" s="724"/>
      <c r="I62" s="724"/>
      <c r="J62" s="724"/>
      <c r="K62" s="546"/>
      <c r="L62" s="546"/>
      <c r="M62" s="544"/>
      <c r="N62" s="544"/>
      <c r="O62" s="544"/>
      <c r="P62" s="544"/>
      <c r="Q62" s="544"/>
    </row>
    <row r="63" spans="2:17" ht="16.5" x14ac:dyDescent="0.3">
      <c r="B63" s="725" t="s">
        <v>1162</v>
      </c>
      <c r="C63" s="2"/>
      <c r="D63" s="728" t="str">
        <f>CONCATENATE("Actividades para Plan Operativo ",E42)</f>
        <v>Actividades para Plan Operativo Plan operativo 1. Formación continua y permanente</v>
      </c>
      <c r="E63" s="728"/>
      <c r="F63" s="728"/>
      <c r="G63" s="346" t="s">
        <v>1160</v>
      </c>
      <c r="H63" s="346" t="s">
        <v>1161</v>
      </c>
      <c r="I63" s="670" t="s">
        <v>864</v>
      </c>
      <c r="J63" s="670"/>
      <c r="K63" s="540"/>
      <c r="L63" s="540"/>
      <c r="M63" s="544"/>
      <c r="N63" s="544"/>
      <c r="O63" s="544"/>
      <c r="P63" s="544"/>
      <c r="Q63" s="544"/>
    </row>
    <row r="64" spans="2:17" ht="16.5" x14ac:dyDescent="0.3">
      <c r="B64" s="726"/>
      <c r="C64" s="21"/>
      <c r="D64" s="339">
        <v>1.1000000000000001</v>
      </c>
      <c r="E64" s="721" t="s">
        <v>1163</v>
      </c>
      <c r="F64" s="722"/>
      <c r="G64" s="522">
        <v>44216</v>
      </c>
      <c r="H64" s="522">
        <v>44285</v>
      </c>
      <c r="I64" s="734" t="s">
        <v>1057</v>
      </c>
      <c r="J64" s="735"/>
      <c r="K64" s="542"/>
      <c r="L64" s="542"/>
      <c r="M64" s="544"/>
      <c r="N64" s="544"/>
      <c r="O64" s="544"/>
      <c r="P64" s="544"/>
      <c r="Q64" s="544"/>
    </row>
    <row r="65" spans="2:17" ht="36" customHeight="1" x14ac:dyDescent="0.3">
      <c r="B65" s="726"/>
      <c r="C65" s="21"/>
      <c r="D65" s="339">
        <v>1.2</v>
      </c>
      <c r="E65" s="721" t="s">
        <v>1164</v>
      </c>
      <c r="F65" s="722"/>
      <c r="G65" s="522">
        <v>44228</v>
      </c>
      <c r="H65" s="522">
        <v>44438</v>
      </c>
      <c r="I65" s="734" t="s">
        <v>1057</v>
      </c>
      <c r="J65" s="735"/>
      <c r="K65" s="542"/>
      <c r="L65" s="542"/>
      <c r="M65" s="544"/>
      <c r="N65" s="544"/>
      <c r="O65" s="544"/>
      <c r="P65" s="544"/>
      <c r="Q65" s="544"/>
    </row>
    <row r="66" spans="2:17" ht="16.5" x14ac:dyDescent="0.3">
      <c r="B66" s="726"/>
      <c r="C66" s="21"/>
      <c r="D66" s="339">
        <v>1.3</v>
      </c>
      <c r="E66" s="721" t="s">
        <v>1165</v>
      </c>
      <c r="F66" s="722"/>
      <c r="G66" s="522">
        <v>44228</v>
      </c>
      <c r="H66" s="522">
        <v>44285</v>
      </c>
      <c r="I66" s="734" t="s">
        <v>1057</v>
      </c>
      <c r="J66" s="735"/>
      <c r="K66" s="542"/>
      <c r="L66" s="542"/>
      <c r="M66" s="544"/>
      <c r="N66" s="544"/>
      <c r="O66" s="544"/>
      <c r="P66" s="544"/>
      <c r="Q66" s="544"/>
    </row>
    <row r="67" spans="2:17" ht="16.5" x14ac:dyDescent="0.3">
      <c r="B67" s="726"/>
      <c r="C67" s="21"/>
      <c r="D67" s="339">
        <v>1.4</v>
      </c>
      <c r="E67" s="721" t="s">
        <v>1166</v>
      </c>
      <c r="F67" s="722"/>
      <c r="G67" s="522">
        <v>44228</v>
      </c>
      <c r="H67" s="522">
        <v>44545</v>
      </c>
      <c r="I67" s="734" t="s">
        <v>1057</v>
      </c>
      <c r="J67" s="735"/>
      <c r="K67" s="542"/>
      <c r="L67" s="542"/>
      <c r="M67" s="544"/>
      <c r="N67" s="544"/>
      <c r="O67" s="544"/>
      <c r="P67" s="544"/>
      <c r="Q67" s="544"/>
    </row>
    <row r="68" spans="2:17" ht="16.5" x14ac:dyDescent="0.3">
      <c r="B68" s="726"/>
      <c r="C68" s="21"/>
      <c r="D68" s="339">
        <v>1.5</v>
      </c>
      <c r="E68" s="721" t="s">
        <v>1167</v>
      </c>
      <c r="F68" s="722"/>
      <c r="G68" s="522">
        <v>44237</v>
      </c>
      <c r="H68" s="522">
        <v>44285</v>
      </c>
      <c r="I68" s="734" t="s">
        <v>1057</v>
      </c>
      <c r="J68" s="735"/>
      <c r="K68" s="542"/>
      <c r="L68" s="542"/>
      <c r="M68" s="544"/>
      <c r="N68" s="544"/>
      <c r="O68" s="544"/>
      <c r="P68" s="544"/>
      <c r="Q68" s="544"/>
    </row>
    <row r="69" spans="2:17" ht="16.5" x14ac:dyDescent="0.3">
      <c r="B69" s="726"/>
      <c r="C69" s="21"/>
      <c r="D69" s="339">
        <v>1.6</v>
      </c>
      <c r="E69" s="721" t="s">
        <v>1168</v>
      </c>
      <c r="F69" s="722"/>
      <c r="G69" s="522">
        <v>44228</v>
      </c>
      <c r="H69" s="522">
        <v>44547</v>
      </c>
      <c r="I69" s="734" t="s">
        <v>1057</v>
      </c>
      <c r="J69" s="735"/>
      <c r="K69" s="542"/>
      <c r="L69" s="542"/>
      <c r="M69" s="544"/>
      <c r="N69" s="544"/>
      <c r="O69" s="544"/>
      <c r="P69" s="544"/>
      <c r="Q69" s="544"/>
    </row>
    <row r="70" spans="2:17" ht="35.25" customHeight="1" x14ac:dyDescent="0.3">
      <c r="B70" s="726"/>
      <c r="C70" s="21"/>
      <c r="D70" s="339">
        <v>1.7</v>
      </c>
      <c r="E70" s="721" t="s">
        <v>1176</v>
      </c>
      <c r="F70" s="722"/>
      <c r="G70" s="522">
        <v>44216</v>
      </c>
      <c r="H70" s="522">
        <v>44547</v>
      </c>
      <c r="I70" s="729" t="s">
        <v>1057</v>
      </c>
      <c r="J70" s="730"/>
      <c r="K70" s="547"/>
      <c r="L70" s="547"/>
      <c r="M70" s="544"/>
      <c r="N70" s="544"/>
      <c r="O70" s="544"/>
      <c r="P70" s="544"/>
      <c r="Q70" s="544"/>
    </row>
    <row r="71" spans="2:17" x14ac:dyDescent="0.25">
      <c r="B71" s="726"/>
      <c r="G71" s="521"/>
      <c r="H71" s="521"/>
      <c r="K71" s="544"/>
      <c r="L71" s="544"/>
      <c r="M71" s="544"/>
      <c r="N71" s="544"/>
      <c r="O71" s="544"/>
      <c r="P71" s="544"/>
      <c r="Q71" s="544"/>
    </row>
    <row r="72" spans="2:17" ht="16.5" x14ac:dyDescent="0.25">
      <c r="B72" s="726"/>
      <c r="D72" s="731" t="s">
        <v>1217</v>
      </c>
      <c r="E72" s="731"/>
      <c r="F72" s="731"/>
      <c r="G72" s="339" t="s">
        <v>1160</v>
      </c>
      <c r="H72" s="339" t="s">
        <v>1161</v>
      </c>
      <c r="I72" s="670" t="s">
        <v>864</v>
      </c>
      <c r="J72" s="670"/>
      <c r="K72" s="540"/>
      <c r="L72" s="540"/>
      <c r="M72" s="544"/>
      <c r="N72" s="544"/>
      <c r="O72" s="544"/>
      <c r="P72" s="544"/>
      <c r="Q72" s="544"/>
    </row>
    <row r="73" spans="2:17" ht="16.5" x14ac:dyDescent="0.3">
      <c r="B73" s="726"/>
      <c r="D73" s="339">
        <v>2.1</v>
      </c>
      <c r="E73" s="721" t="s">
        <v>1169</v>
      </c>
      <c r="F73" s="722"/>
      <c r="G73" s="522">
        <v>44210</v>
      </c>
      <c r="H73" s="522">
        <v>44285</v>
      </c>
      <c r="I73" s="734" t="s">
        <v>1057</v>
      </c>
      <c r="J73" s="735"/>
      <c r="K73" s="542"/>
      <c r="L73" s="542"/>
      <c r="M73" s="544"/>
      <c r="N73" s="544"/>
      <c r="O73" s="544"/>
      <c r="P73" s="544"/>
      <c r="Q73" s="544"/>
    </row>
    <row r="74" spans="2:17" ht="16.5" x14ac:dyDescent="0.3">
      <c r="B74" s="726"/>
      <c r="D74" s="339">
        <v>2.2000000000000002</v>
      </c>
      <c r="E74" s="721" t="s">
        <v>1170</v>
      </c>
      <c r="F74" s="722"/>
      <c r="G74" s="522">
        <v>44256</v>
      </c>
      <c r="H74" s="522">
        <v>44545</v>
      </c>
      <c r="I74" s="734" t="s">
        <v>1057</v>
      </c>
      <c r="J74" s="735"/>
      <c r="K74" s="542"/>
      <c r="L74" s="542"/>
      <c r="M74" s="544"/>
      <c r="N74" s="544"/>
      <c r="O74" s="544"/>
      <c r="P74" s="544"/>
      <c r="Q74" s="544"/>
    </row>
    <row r="75" spans="2:17" ht="16.5" x14ac:dyDescent="0.3">
      <c r="B75" s="726"/>
      <c r="D75" s="339">
        <v>2.2999999999999998</v>
      </c>
      <c r="E75" s="721" t="s">
        <v>1171</v>
      </c>
      <c r="F75" s="722"/>
      <c r="G75" s="522">
        <v>44287</v>
      </c>
      <c r="H75" s="522">
        <v>44377</v>
      </c>
      <c r="I75" s="734" t="s">
        <v>1057</v>
      </c>
      <c r="J75" s="735"/>
      <c r="K75" s="542"/>
      <c r="L75" s="542"/>
      <c r="M75" s="544"/>
      <c r="N75" s="544"/>
      <c r="O75" s="544"/>
      <c r="P75" s="544"/>
      <c r="Q75" s="544"/>
    </row>
    <row r="76" spans="2:17" ht="16.5" x14ac:dyDescent="0.3">
      <c r="B76" s="726"/>
      <c r="D76" s="339">
        <v>2.4</v>
      </c>
      <c r="E76" s="721" t="s">
        <v>1172</v>
      </c>
      <c r="F76" s="722"/>
      <c r="G76" s="522">
        <v>44378</v>
      </c>
      <c r="H76" s="522">
        <v>44545</v>
      </c>
      <c r="I76" s="734" t="s">
        <v>1058</v>
      </c>
      <c r="J76" s="735"/>
      <c r="K76" s="542"/>
      <c r="L76" s="542"/>
      <c r="M76" s="544"/>
      <c r="N76" s="544"/>
      <c r="O76" s="544"/>
      <c r="P76" s="544"/>
      <c r="Q76" s="544"/>
    </row>
    <row r="77" spans="2:17" ht="16.5" x14ac:dyDescent="0.3">
      <c r="B77" s="726"/>
      <c r="D77" s="339">
        <v>2.5</v>
      </c>
      <c r="E77" s="721" t="s">
        <v>1173</v>
      </c>
      <c r="F77" s="722"/>
      <c r="G77" s="522">
        <v>44501</v>
      </c>
      <c r="H77" s="522">
        <v>44545</v>
      </c>
      <c r="I77" s="734" t="s">
        <v>1057</v>
      </c>
      <c r="J77" s="735"/>
      <c r="K77" s="542"/>
      <c r="L77" s="542"/>
      <c r="M77" s="544"/>
      <c r="N77" s="544"/>
      <c r="O77" s="544"/>
      <c r="P77" s="544"/>
      <c r="Q77" s="544"/>
    </row>
    <row r="78" spans="2:17" x14ac:dyDescent="0.25">
      <c r="B78" s="726"/>
      <c r="G78" s="521"/>
      <c r="H78" s="521"/>
      <c r="K78" s="544"/>
      <c r="L78" s="544"/>
      <c r="M78" s="544"/>
      <c r="N78" s="544"/>
      <c r="O78" s="544"/>
      <c r="P78" s="544"/>
      <c r="Q78" s="544"/>
    </row>
    <row r="79" spans="2:17" ht="16.5" x14ac:dyDescent="0.25">
      <c r="B79" s="726"/>
      <c r="D79" s="731" t="str">
        <f>CONCATENATE("Actividades para Plan Operativo ",E43)</f>
        <v>Actividades para Plan Operativo Plan operativo 2. Formación avanzada</v>
      </c>
      <c r="E79" s="731"/>
      <c r="F79" s="731"/>
      <c r="G79" s="339" t="s">
        <v>1160</v>
      </c>
      <c r="H79" s="339" t="s">
        <v>1161</v>
      </c>
      <c r="I79" s="670" t="s">
        <v>864</v>
      </c>
      <c r="J79" s="670"/>
      <c r="K79" s="540"/>
      <c r="L79" s="540"/>
      <c r="M79" s="544"/>
      <c r="N79" s="544"/>
      <c r="O79" s="544"/>
      <c r="P79" s="544"/>
      <c r="Q79" s="544"/>
    </row>
    <row r="80" spans="2:17" ht="16.5" x14ac:dyDescent="0.3">
      <c r="B80" s="726"/>
      <c r="D80" s="339">
        <v>3.1</v>
      </c>
      <c r="E80" s="721" t="s">
        <v>1074</v>
      </c>
      <c r="F80" s="722"/>
      <c r="G80" s="518">
        <v>44206</v>
      </c>
      <c r="H80" s="518">
        <v>44545</v>
      </c>
      <c r="I80" s="723" t="s">
        <v>623</v>
      </c>
      <c r="J80" s="723"/>
      <c r="K80" s="542"/>
      <c r="L80" s="542"/>
      <c r="M80" s="544"/>
      <c r="N80" s="544"/>
      <c r="O80" s="544"/>
      <c r="P80" s="544"/>
      <c r="Q80" s="544"/>
    </row>
    <row r="81" spans="2:17" ht="16.5" x14ac:dyDescent="0.3">
      <c r="B81" s="727"/>
      <c r="D81" s="339">
        <v>3.2</v>
      </c>
      <c r="E81" s="721" t="s">
        <v>1174</v>
      </c>
      <c r="F81" s="722"/>
      <c r="G81" s="518">
        <v>44206</v>
      </c>
      <c r="H81" s="518">
        <v>44545</v>
      </c>
      <c r="I81" s="723" t="s">
        <v>623</v>
      </c>
      <c r="J81" s="723"/>
      <c r="K81" s="542"/>
      <c r="L81" s="542"/>
      <c r="M81" s="544"/>
      <c r="N81" s="544"/>
      <c r="O81" s="544"/>
      <c r="P81" s="544"/>
      <c r="Q81" s="544"/>
    </row>
    <row r="82" spans="2:17" x14ac:dyDescent="0.25">
      <c r="K82" s="544"/>
      <c r="L82" s="544"/>
      <c r="M82" s="544"/>
      <c r="N82" s="544"/>
      <c r="O82" s="544"/>
      <c r="P82" s="544"/>
      <c r="Q82" s="544"/>
    </row>
    <row r="83" spans="2:17" x14ac:dyDescent="0.25">
      <c r="K83" s="544"/>
      <c r="L83" s="544"/>
      <c r="M83" s="544"/>
      <c r="N83" s="544"/>
      <c r="O83" s="544"/>
      <c r="P83" s="544"/>
      <c r="Q83" s="544"/>
    </row>
    <row r="84" spans="2:17" x14ac:dyDescent="0.25">
      <c r="K84" s="544"/>
      <c r="L84" s="544"/>
      <c r="M84" s="544"/>
      <c r="N84" s="544"/>
      <c r="O84" s="544"/>
      <c r="P84" s="544"/>
      <c r="Q84" s="544"/>
    </row>
    <row r="85" spans="2:17" ht="16.5" x14ac:dyDescent="0.3">
      <c r="B85" s="2"/>
      <c r="C85" s="2"/>
      <c r="D85" s="724" t="s">
        <v>1186</v>
      </c>
      <c r="E85" s="724"/>
      <c r="F85" s="724"/>
      <c r="G85" s="724"/>
      <c r="H85" s="724"/>
      <c r="I85" s="724"/>
      <c r="J85" s="724"/>
      <c r="K85" s="546"/>
      <c r="L85" s="546"/>
      <c r="M85" s="544"/>
      <c r="N85" s="544"/>
      <c r="O85" s="544"/>
      <c r="P85" s="544"/>
      <c r="Q85" s="544"/>
    </row>
    <row r="86" spans="2:17" ht="16.5" x14ac:dyDescent="0.3">
      <c r="B86" s="725" t="s">
        <v>1192</v>
      </c>
      <c r="C86" s="2"/>
      <c r="D86" s="728" t="str">
        <f>CONCATENATE("Actividades para Plan Operativo ",E42)</f>
        <v>Actividades para Plan Operativo Plan operativo 1. Formación continua y permanente</v>
      </c>
      <c r="E86" s="728"/>
      <c r="F86" s="728"/>
      <c r="G86" s="346" t="s">
        <v>1184</v>
      </c>
      <c r="H86" s="346" t="s">
        <v>1185</v>
      </c>
      <c r="I86" s="670" t="s">
        <v>864</v>
      </c>
      <c r="J86" s="670"/>
      <c r="K86" s="540"/>
      <c r="L86" s="540"/>
      <c r="M86" s="544"/>
      <c r="N86" s="544"/>
      <c r="O86" s="544"/>
      <c r="P86" s="544"/>
      <c r="Q86" s="544"/>
    </row>
    <row r="87" spans="2:17" ht="16.5" x14ac:dyDescent="0.3">
      <c r="B87" s="726"/>
      <c r="C87" s="21"/>
      <c r="D87" s="339">
        <v>1.1000000000000001</v>
      </c>
      <c r="E87" s="721" t="s">
        <v>1163</v>
      </c>
      <c r="F87" s="722"/>
      <c r="G87" s="518">
        <v>44581</v>
      </c>
      <c r="H87" s="518">
        <v>44866</v>
      </c>
      <c r="I87" s="734" t="s">
        <v>1057</v>
      </c>
      <c r="J87" s="735"/>
      <c r="K87" s="542"/>
      <c r="L87" s="542"/>
      <c r="M87" s="544"/>
      <c r="N87" s="544"/>
      <c r="O87" s="544"/>
      <c r="P87" s="544"/>
      <c r="Q87" s="544"/>
    </row>
    <row r="88" spans="2:17" ht="36" customHeight="1" x14ac:dyDescent="0.3">
      <c r="B88" s="726"/>
      <c r="C88" s="21"/>
      <c r="D88" s="339">
        <v>1.2</v>
      </c>
      <c r="E88" s="721" t="s">
        <v>1164</v>
      </c>
      <c r="F88" s="722" t="s">
        <v>1164</v>
      </c>
      <c r="G88" s="518">
        <v>44582</v>
      </c>
      <c r="H88" s="518">
        <v>44867</v>
      </c>
      <c r="I88" s="734" t="s">
        <v>1057</v>
      </c>
      <c r="J88" s="735"/>
      <c r="K88" s="542"/>
      <c r="L88" s="542"/>
      <c r="M88" s="544"/>
      <c r="N88" s="544"/>
      <c r="O88" s="544"/>
      <c r="P88" s="544"/>
      <c r="Q88" s="544"/>
    </row>
    <row r="89" spans="2:17" ht="16.5" x14ac:dyDescent="0.3">
      <c r="B89" s="726"/>
      <c r="C89" s="21"/>
      <c r="D89" s="339">
        <v>1.3</v>
      </c>
      <c r="E89" s="721" t="s">
        <v>1168</v>
      </c>
      <c r="F89" s="722" t="s">
        <v>1168</v>
      </c>
      <c r="G89" s="518">
        <v>44593</v>
      </c>
      <c r="H89" s="518">
        <v>44912</v>
      </c>
      <c r="I89" s="734" t="s">
        <v>1057</v>
      </c>
      <c r="J89" s="735"/>
      <c r="K89" s="542"/>
      <c r="L89" s="542"/>
      <c r="M89" s="544"/>
      <c r="N89" s="544"/>
      <c r="O89" s="544"/>
      <c r="P89" s="544"/>
      <c r="Q89" s="544"/>
    </row>
    <row r="90" spans="2:17" ht="41.25" customHeight="1" x14ac:dyDescent="0.3">
      <c r="B90" s="726"/>
      <c r="C90" s="21"/>
      <c r="D90" s="339">
        <v>1.4</v>
      </c>
      <c r="E90" s="721" t="s">
        <v>1187</v>
      </c>
      <c r="F90" s="722" t="s">
        <v>1187</v>
      </c>
      <c r="G90" s="518">
        <v>44596</v>
      </c>
      <c r="H90" s="518">
        <v>44912</v>
      </c>
      <c r="I90" s="734" t="s">
        <v>1057</v>
      </c>
      <c r="J90" s="735"/>
      <c r="K90" s="542"/>
      <c r="L90" s="542"/>
      <c r="M90" s="544"/>
      <c r="N90" s="544"/>
      <c r="O90" s="544"/>
      <c r="P90" s="544"/>
      <c r="Q90" s="544"/>
    </row>
    <row r="91" spans="2:17" x14ac:dyDescent="0.25">
      <c r="B91" s="726"/>
      <c r="G91" s="521"/>
      <c r="H91" s="521"/>
      <c r="K91" s="544"/>
      <c r="L91" s="544"/>
      <c r="M91" s="544"/>
      <c r="N91" s="544"/>
      <c r="O91" s="544"/>
      <c r="P91" s="544"/>
      <c r="Q91" s="544"/>
    </row>
    <row r="92" spans="2:17" ht="16.5" x14ac:dyDescent="0.25">
      <c r="B92" s="726"/>
      <c r="D92" s="731" t="s">
        <v>1217</v>
      </c>
      <c r="E92" s="731"/>
      <c r="F92" s="731"/>
      <c r="G92" s="339" t="s">
        <v>1184</v>
      </c>
      <c r="H92" s="339" t="s">
        <v>1185</v>
      </c>
      <c r="I92" s="670" t="s">
        <v>864</v>
      </c>
      <c r="J92" s="670"/>
      <c r="K92" s="540"/>
      <c r="L92" s="540"/>
      <c r="M92" s="544"/>
      <c r="N92" s="544"/>
      <c r="O92" s="544"/>
      <c r="P92" s="544"/>
      <c r="Q92" s="544"/>
    </row>
    <row r="93" spans="2:17" ht="16.5" x14ac:dyDescent="0.3">
      <c r="B93" s="726"/>
      <c r="D93" s="339">
        <v>2.1</v>
      </c>
      <c r="E93" s="721" t="s">
        <v>1188</v>
      </c>
      <c r="F93" s="722" t="s">
        <v>1188</v>
      </c>
      <c r="G93" s="518">
        <v>44593</v>
      </c>
      <c r="H93" s="518">
        <v>44712</v>
      </c>
      <c r="I93" s="734" t="s">
        <v>1057</v>
      </c>
      <c r="J93" s="735"/>
      <c r="K93" s="542"/>
      <c r="L93" s="542"/>
      <c r="M93" s="544"/>
      <c r="N93" s="544"/>
      <c r="O93" s="544"/>
      <c r="P93" s="544"/>
      <c r="Q93" s="544"/>
    </row>
    <row r="94" spans="2:17" ht="16.5" x14ac:dyDescent="0.3">
      <c r="B94" s="726"/>
      <c r="D94" s="339">
        <v>2.2000000000000002</v>
      </c>
      <c r="E94" s="721" t="s">
        <v>1189</v>
      </c>
      <c r="F94" s="722" t="s">
        <v>1189</v>
      </c>
      <c r="G94" s="518">
        <v>44713</v>
      </c>
      <c r="H94" s="518">
        <v>44912</v>
      </c>
      <c r="I94" s="734" t="s">
        <v>1057</v>
      </c>
      <c r="J94" s="735"/>
      <c r="K94" s="542"/>
      <c r="L94" s="542"/>
      <c r="M94" s="544"/>
      <c r="N94" s="544"/>
      <c r="O94" s="544"/>
      <c r="P94" s="544"/>
      <c r="Q94" s="544"/>
    </row>
    <row r="95" spans="2:17" ht="16.5" x14ac:dyDescent="0.3">
      <c r="B95" s="726"/>
      <c r="D95" s="339">
        <v>2.2999999999999998</v>
      </c>
      <c r="E95" s="721" t="s">
        <v>1190</v>
      </c>
      <c r="F95" s="722" t="s">
        <v>1190</v>
      </c>
      <c r="G95" s="518">
        <v>44593</v>
      </c>
      <c r="H95" s="518">
        <v>44912</v>
      </c>
      <c r="I95" s="734" t="s">
        <v>1057</v>
      </c>
      <c r="J95" s="735"/>
      <c r="K95" s="542"/>
      <c r="L95" s="542"/>
      <c r="M95" s="544"/>
      <c r="N95" s="544"/>
      <c r="O95" s="544"/>
      <c r="P95" s="544"/>
      <c r="Q95" s="544"/>
    </row>
    <row r="96" spans="2:17" x14ac:dyDescent="0.25">
      <c r="B96" s="726"/>
      <c r="G96" s="521"/>
      <c r="H96" s="521"/>
      <c r="K96" s="544"/>
      <c r="L96" s="544"/>
      <c r="M96" s="544"/>
      <c r="N96" s="544"/>
      <c r="O96" s="544"/>
      <c r="P96" s="544"/>
      <c r="Q96" s="544"/>
    </row>
    <row r="97" spans="2:17" ht="16.5" x14ac:dyDescent="0.25">
      <c r="B97" s="726"/>
      <c r="D97" s="731" t="str">
        <f>CONCATENATE("Actividades para Plan Operativo ",E43)</f>
        <v>Actividades para Plan Operativo Plan operativo 2. Formación avanzada</v>
      </c>
      <c r="E97" s="731"/>
      <c r="F97" s="731"/>
      <c r="G97" s="339" t="s">
        <v>1184</v>
      </c>
      <c r="H97" s="339" t="s">
        <v>1185</v>
      </c>
      <c r="I97" s="670" t="s">
        <v>864</v>
      </c>
      <c r="J97" s="670"/>
      <c r="K97" s="540"/>
      <c r="L97" s="540"/>
      <c r="M97" s="544"/>
      <c r="N97" s="544"/>
      <c r="O97" s="544"/>
      <c r="P97" s="544"/>
      <c r="Q97" s="544"/>
    </row>
    <row r="98" spans="2:17" ht="16.5" x14ac:dyDescent="0.3">
      <c r="B98" s="726"/>
      <c r="D98" s="339">
        <v>3.1</v>
      </c>
      <c r="E98" s="721" t="s">
        <v>1074</v>
      </c>
      <c r="F98" s="722"/>
      <c r="G98" s="518">
        <v>44571</v>
      </c>
      <c r="H98" s="518">
        <v>44910</v>
      </c>
      <c r="I98" s="723" t="s">
        <v>623</v>
      </c>
      <c r="J98" s="723"/>
      <c r="K98" s="542"/>
      <c r="L98" s="542"/>
      <c r="M98" s="544"/>
      <c r="N98" s="544"/>
      <c r="O98" s="544"/>
      <c r="P98" s="544"/>
      <c r="Q98" s="544"/>
    </row>
    <row r="99" spans="2:17" ht="16.5" x14ac:dyDescent="0.3">
      <c r="B99" s="727"/>
      <c r="D99" s="339">
        <v>3.2</v>
      </c>
      <c r="E99" s="721" t="s">
        <v>1193</v>
      </c>
      <c r="F99" s="722" t="s">
        <v>1191</v>
      </c>
      <c r="G99" s="518">
        <v>44572</v>
      </c>
      <c r="H99" s="518">
        <v>44911</v>
      </c>
      <c r="I99" s="723" t="s">
        <v>623</v>
      </c>
      <c r="J99" s="723"/>
      <c r="K99" s="542"/>
      <c r="L99" s="542"/>
      <c r="M99" s="544"/>
      <c r="N99" s="544"/>
      <c r="O99" s="544"/>
      <c r="P99" s="544"/>
      <c r="Q99" s="544"/>
    </row>
    <row r="100" spans="2:17" x14ac:dyDescent="0.25">
      <c r="K100" s="544"/>
      <c r="L100" s="544"/>
      <c r="M100" s="544"/>
      <c r="N100" s="544"/>
      <c r="O100" s="544"/>
      <c r="P100" s="544"/>
      <c r="Q100" s="544"/>
    </row>
    <row r="101" spans="2:17" x14ac:dyDescent="0.25">
      <c r="K101" s="544"/>
      <c r="L101" s="544"/>
      <c r="M101" s="544"/>
      <c r="N101" s="544"/>
      <c r="O101" s="544"/>
      <c r="P101" s="544"/>
      <c r="Q101" s="544"/>
    </row>
    <row r="102" spans="2:17" x14ac:dyDescent="0.25">
      <c r="K102" s="544"/>
      <c r="L102" s="544"/>
      <c r="M102" s="544"/>
      <c r="N102" s="544"/>
      <c r="O102" s="544"/>
      <c r="P102" s="544"/>
      <c r="Q102" s="544"/>
    </row>
    <row r="103" spans="2:17" ht="16.5" x14ac:dyDescent="0.3">
      <c r="B103" s="2"/>
      <c r="C103" s="2"/>
      <c r="D103" s="724" t="s">
        <v>1194</v>
      </c>
      <c r="E103" s="724"/>
      <c r="F103" s="724"/>
      <c r="G103" s="724"/>
      <c r="H103" s="724"/>
      <c r="I103" s="724"/>
      <c r="J103" s="724"/>
      <c r="K103" s="546"/>
      <c r="L103" s="546"/>
      <c r="M103" s="544"/>
      <c r="N103" s="544"/>
      <c r="O103" s="544"/>
      <c r="P103" s="544"/>
      <c r="Q103" s="544"/>
    </row>
    <row r="104" spans="2:17" ht="16.5" x14ac:dyDescent="0.3">
      <c r="B104" s="725" t="s">
        <v>1197</v>
      </c>
      <c r="C104" s="2"/>
      <c r="D104" s="728" t="str">
        <f>CONCATENATE("Actividades para Plan Operativo ",E42)</f>
        <v>Actividades para Plan Operativo Plan operativo 1. Formación continua y permanente</v>
      </c>
      <c r="E104" s="728"/>
      <c r="F104" s="728"/>
      <c r="G104" s="346" t="s">
        <v>1195</v>
      </c>
      <c r="H104" s="346" t="s">
        <v>1196</v>
      </c>
      <c r="I104" s="670" t="s">
        <v>864</v>
      </c>
      <c r="J104" s="670"/>
      <c r="K104" s="540"/>
      <c r="L104" s="540"/>
      <c r="M104" s="544"/>
      <c r="N104" s="544"/>
      <c r="O104" s="544"/>
      <c r="P104" s="544"/>
      <c r="Q104" s="544"/>
    </row>
    <row r="105" spans="2:17" ht="16.5" x14ac:dyDescent="0.3">
      <c r="B105" s="726"/>
      <c r="C105" s="21"/>
      <c r="D105" s="339">
        <v>1.1000000000000001</v>
      </c>
      <c r="E105" s="721" t="s">
        <v>1163</v>
      </c>
      <c r="F105" s="722"/>
      <c r="G105" s="518">
        <v>44949</v>
      </c>
      <c r="H105" s="518">
        <v>45277</v>
      </c>
      <c r="I105" s="729" t="s">
        <v>1209</v>
      </c>
      <c r="J105" s="730"/>
      <c r="K105" s="547"/>
      <c r="L105" s="547"/>
      <c r="M105" s="544"/>
      <c r="N105" s="544"/>
      <c r="O105" s="544"/>
      <c r="P105" s="544"/>
      <c r="Q105" s="544"/>
    </row>
    <row r="106" spans="2:17" ht="41.25" customHeight="1" x14ac:dyDescent="0.3">
      <c r="B106" s="726"/>
      <c r="C106" s="21"/>
      <c r="D106" s="339">
        <v>1.2</v>
      </c>
      <c r="E106" s="721" t="s">
        <v>1164</v>
      </c>
      <c r="F106" s="722" t="s">
        <v>1164</v>
      </c>
      <c r="G106" s="518">
        <v>44949</v>
      </c>
      <c r="H106" s="518">
        <v>45277</v>
      </c>
      <c r="I106" s="729" t="s">
        <v>1209</v>
      </c>
      <c r="J106" s="730"/>
      <c r="K106" s="547"/>
      <c r="L106" s="547"/>
      <c r="M106" s="544"/>
      <c r="N106" s="544"/>
      <c r="O106" s="544"/>
      <c r="P106" s="544"/>
      <c r="Q106" s="544"/>
    </row>
    <row r="107" spans="2:17" ht="16.5" customHeight="1" x14ac:dyDescent="0.3">
      <c r="B107" s="726"/>
      <c r="C107" s="21"/>
      <c r="D107" s="339">
        <v>1.3</v>
      </c>
      <c r="E107" s="721" t="s">
        <v>1168</v>
      </c>
      <c r="F107" s="722" t="s">
        <v>1168</v>
      </c>
      <c r="G107" s="518">
        <v>44949</v>
      </c>
      <c r="H107" s="518">
        <v>45277</v>
      </c>
      <c r="I107" s="729" t="s">
        <v>1209</v>
      </c>
      <c r="J107" s="730"/>
      <c r="K107" s="547"/>
      <c r="L107" s="547"/>
      <c r="M107" s="544"/>
      <c r="N107" s="544"/>
      <c r="O107" s="544"/>
      <c r="P107" s="544"/>
      <c r="Q107" s="544"/>
    </row>
    <row r="108" spans="2:17" ht="36.75" customHeight="1" x14ac:dyDescent="0.3">
      <c r="B108" s="726"/>
      <c r="C108" s="21"/>
      <c r="D108" s="339">
        <v>1.4</v>
      </c>
      <c r="E108" s="721" t="s">
        <v>1187</v>
      </c>
      <c r="F108" s="722" t="s">
        <v>1187</v>
      </c>
      <c r="G108" s="518">
        <v>44949</v>
      </c>
      <c r="H108" s="518">
        <v>45277</v>
      </c>
      <c r="I108" s="729" t="s">
        <v>1209</v>
      </c>
      <c r="J108" s="730"/>
      <c r="K108" s="547"/>
      <c r="L108" s="547"/>
      <c r="M108" s="544"/>
      <c r="N108" s="544"/>
      <c r="O108" s="544"/>
      <c r="P108" s="544"/>
      <c r="Q108" s="544"/>
    </row>
    <row r="109" spans="2:17" x14ac:dyDescent="0.25">
      <c r="B109" s="726"/>
      <c r="G109" s="521"/>
      <c r="H109" s="521"/>
      <c r="K109" s="544"/>
      <c r="L109" s="544"/>
      <c r="M109" s="544"/>
      <c r="N109" s="544"/>
      <c r="O109" s="544"/>
      <c r="P109" s="544"/>
      <c r="Q109" s="544"/>
    </row>
    <row r="110" spans="2:17" ht="16.5" x14ac:dyDescent="0.25">
      <c r="B110" s="726"/>
      <c r="D110" s="731" t="s">
        <v>1217</v>
      </c>
      <c r="E110" s="731"/>
      <c r="F110" s="731"/>
      <c r="G110" s="339" t="s">
        <v>1195</v>
      </c>
      <c r="H110" s="339" t="s">
        <v>1196</v>
      </c>
      <c r="I110" s="670" t="s">
        <v>864</v>
      </c>
      <c r="J110" s="670"/>
      <c r="K110" s="540"/>
      <c r="L110" s="540"/>
      <c r="M110" s="544"/>
      <c r="N110" s="544"/>
      <c r="O110" s="544"/>
      <c r="P110" s="544"/>
      <c r="Q110" s="544"/>
    </row>
    <row r="111" spans="2:17" ht="16.5" customHeight="1" x14ac:dyDescent="0.3">
      <c r="B111" s="726"/>
      <c r="D111" s="339">
        <v>2.1</v>
      </c>
      <c r="E111" s="732" t="s">
        <v>1198</v>
      </c>
      <c r="F111" s="733"/>
      <c r="G111" s="518">
        <v>44958</v>
      </c>
      <c r="H111" s="518">
        <v>45277</v>
      </c>
      <c r="I111" s="734" t="s">
        <v>1209</v>
      </c>
      <c r="J111" s="735"/>
      <c r="K111" s="542"/>
      <c r="L111" s="542"/>
      <c r="M111" s="544"/>
      <c r="N111" s="544"/>
      <c r="O111" s="544"/>
      <c r="P111" s="544"/>
      <c r="Q111" s="544"/>
    </row>
    <row r="112" spans="2:17" ht="16.5" customHeight="1" x14ac:dyDescent="0.3">
      <c r="B112" s="726"/>
      <c r="D112" s="339">
        <v>2.2000000000000002</v>
      </c>
      <c r="E112" s="732" t="s">
        <v>1199</v>
      </c>
      <c r="F112" s="733" t="s">
        <v>1199</v>
      </c>
      <c r="G112" s="518">
        <v>45078</v>
      </c>
      <c r="H112" s="518">
        <v>45277</v>
      </c>
      <c r="I112" s="734" t="s">
        <v>1209</v>
      </c>
      <c r="J112" s="735"/>
      <c r="K112" s="542"/>
      <c r="L112" s="542"/>
      <c r="M112" s="544"/>
      <c r="N112" s="544"/>
      <c r="O112" s="544"/>
      <c r="P112" s="544"/>
      <c r="Q112" s="544"/>
    </row>
    <row r="113" spans="2:17" ht="16.5" customHeight="1" x14ac:dyDescent="0.3">
      <c r="B113" s="726"/>
      <c r="D113" s="339">
        <v>2.2999999999999998</v>
      </c>
      <c r="E113" s="732" t="s">
        <v>1190</v>
      </c>
      <c r="F113" s="733" t="s">
        <v>1190</v>
      </c>
      <c r="G113" s="518">
        <v>44593</v>
      </c>
      <c r="H113" s="518">
        <v>45277</v>
      </c>
      <c r="I113" s="734" t="s">
        <v>1209</v>
      </c>
      <c r="J113" s="735"/>
      <c r="K113" s="542"/>
      <c r="L113" s="542"/>
      <c r="M113" s="544"/>
      <c r="N113" s="544"/>
      <c r="O113" s="544"/>
      <c r="P113" s="544"/>
      <c r="Q113" s="544"/>
    </row>
    <row r="114" spans="2:17" x14ac:dyDescent="0.25">
      <c r="B114" s="726"/>
      <c r="G114" s="521"/>
      <c r="H114" s="521"/>
      <c r="K114" s="544"/>
      <c r="L114" s="544"/>
      <c r="M114" s="544"/>
      <c r="N114" s="544"/>
      <c r="O114" s="544"/>
      <c r="P114" s="544"/>
      <c r="Q114" s="544"/>
    </row>
    <row r="115" spans="2:17" ht="16.5" x14ac:dyDescent="0.25">
      <c r="B115" s="726"/>
      <c r="D115" s="731" t="str">
        <f>CONCATENATE("Actividades para Plan Operativo ",E43)</f>
        <v>Actividades para Plan Operativo Plan operativo 2. Formación avanzada</v>
      </c>
      <c r="E115" s="731"/>
      <c r="F115" s="731"/>
      <c r="G115" s="339" t="s">
        <v>1195</v>
      </c>
      <c r="H115" s="339" t="s">
        <v>1196</v>
      </c>
      <c r="I115" s="670" t="s">
        <v>864</v>
      </c>
      <c r="J115" s="670"/>
      <c r="K115" s="540"/>
      <c r="L115" s="540"/>
      <c r="M115" s="544"/>
      <c r="N115" s="544"/>
      <c r="O115" s="544"/>
      <c r="P115" s="544"/>
      <c r="Q115" s="544"/>
    </row>
    <row r="116" spans="2:17" ht="16.5" x14ac:dyDescent="0.3">
      <c r="B116" s="726"/>
      <c r="D116" s="339">
        <v>3.1</v>
      </c>
      <c r="E116" s="721" t="s">
        <v>1074</v>
      </c>
      <c r="F116" s="722"/>
      <c r="G116" s="518">
        <v>44938</v>
      </c>
      <c r="H116" s="518">
        <v>45276</v>
      </c>
      <c r="I116" s="723" t="s">
        <v>1210</v>
      </c>
      <c r="J116" s="723"/>
      <c r="K116" s="542"/>
      <c r="L116" s="542"/>
      <c r="M116" s="544"/>
      <c r="N116" s="544"/>
      <c r="O116" s="544"/>
      <c r="P116" s="544"/>
      <c r="Q116" s="544"/>
    </row>
    <row r="117" spans="2:17" ht="16.5" customHeight="1" x14ac:dyDescent="0.3">
      <c r="B117" s="727"/>
      <c r="D117" s="339">
        <v>3.2</v>
      </c>
      <c r="E117" s="721" t="s">
        <v>1193</v>
      </c>
      <c r="F117" s="722" t="s">
        <v>1193</v>
      </c>
      <c r="G117" s="518">
        <v>44938</v>
      </c>
      <c r="H117" s="518">
        <v>45276</v>
      </c>
      <c r="I117" s="723" t="s">
        <v>1210</v>
      </c>
      <c r="J117" s="723"/>
      <c r="K117" s="542"/>
      <c r="L117" s="542"/>
      <c r="M117" s="544"/>
      <c r="N117" s="544"/>
      <c r="O117" s="544"/>
      <c r="P117" s="544"/>
      <c r="Q117" s="544"/>
    </row>
    <row r="118" spans="2:17" x14ac:dyDescent="0.25">
      <c r="K118" s="544"/>
      <c r="L118" s="544"/>
      <c r="M118" s="544"/>
      <c r="N118" s="544"/>
      <c r="O118" s="544"/>
      <c r="P118" s="544"/>
      <c r="Q118" s="544"/>
    </row>
    <row r="119" spans="2:17" x14ac:dyDescent="0.25">
      <c r="K119" s="544"/>
      <c r="L119" s="544"/>
      <c r="M119" s="544"/>
      <c r="N119" s="544"/>
      <c r="O119" s="544"/>
      <c r="P119" s="544"/>
      <c r="Q119" s="544"/>
    </row>
    <row r="120" spans="2:17" x14ac:dyDescent="0.25">
      <c r="K120" s="544"/>
      <c r="L120" s="544"/>
      <c r="M120" s="544"/>
      <c r="N120" s="544"/>
      <c r="O120" s="544"/>
      <c r="P120" s="544"/>
      <c r="Q120" s="544"/>
    </row>
    <row r="121" spans="2:17" ht="16.5" x14ac:dyDescent="0.3">
      <c r="B121" s="2"/>
      <c r="C121" s="2"/>
      <c r="D121" s="724" t="s">
        <v>1201</v>
      </c>
      <c r="E121" s="724"/>
      <c r="F121" s="724"/>
      <c r="G121" s="724"/>
      <c r="H121" s="724"/>
      <c r="I121" s="724"/>
      <c r="J121" s="724"/>
      <c r="K121" s="546"/>
      <c r="L121" s="546"/>
      <c r="M121" s="544"/>
      <c r="N121" s="544"/>
      <c r="O121" s="544"/>
      <c r="P121" s="544"/>
      <c r="Q121" s="544"/>
    </row>
    <row r="122" spans="2:17" ht="16.5" x14ac:dyDescent="0.3">
      <c r="B122" s="725" t="s">
        <v>1204</v>
      </c>
      <c r="C122" s="2"/>
      <c r="D122" s="728" t="str">
        <f>CONCATENATE("Actividades para Plan Operativo ",E42)</f>
        <v>Actividades para Plan Operativo Plan operativo 1. Formación continua y permanente</v>
      </c>
      <c r="E122" s="728"/>
      <c r="F122" s="728"/>
      <c r="G122" s="346" t="s">
        <v>1202</v>
      </c>
      <c r="H122" s="346" t="s">
        <v>1203</v>
      </c>
      <c r="I122" s="670" t="s">
        <v>864</v>
      </c>
      <c r="J122" s="670"/>
      <c r="K122" s="540"/>
      <c r="L122" s="540"/>
      <c r="M122" s="544"/>
      <c r="N122" s="544"/>
      <c r="O122" s="544"/>
      <c r="P122" s="544"/>
      <c r="Q122" s="544"/>
    </row>
    <row r="123" spans="2:17" ht="16.5" customHeight="1" x14ac:dyDescent="0.3">
      <c r="B123" s="726"/>
      <c r="C123" s="21"/>
      <c r="D123" s="339">
        <v>1.1000000000000001</v>
      </c>
      <c r="E123" s="721" t="s">
        <v>1205</v>
      </c>
      <c r="F123" s="722"/>
      <c r="G123" s="518">
        <v>45301</v>
      </c>
      <c r="H123" s="518">
        <v>45639</v>
      </c>
      <c r="I123" s="676" t="s">
        <v>1210</v>
      </c>
      <c r="J123" s="676"/>
      <c r="K123" s="547"/>
      <c r="L123" s="547"/>
      <c r="M123" s="544"/>
      <c r="N123" s="544"/>
      <c r="O123" s="544"/>
      <c r="P123" s="544"/>
      <c r="Q123" s="544"/>
    </row>
    <row r="124" spans="2:17" ht="34.5" customHeight="1" x14ac:dyDescent="0.3">
      <c r="B124" s="726"/>
      <c r="C124" s="21"/>
      <c r="D124" s="339">
        <v>1.2</v>
      </c>
      <c r="E124" s="721" t="s">
        <v>1206</v>
      </c>
      <c r="F124" s="722"/>
      <c r="G124" s="518">
        <v>45301</v>
      </c>
      <c r="H124" s="518">
        <v>45639</v>
      </c>
      <c r="I124" s="676" t="s">
        <v>1210</v>
      </c>
      <c r="J124" s="676"/>
      <c r="K124" s="547"/>
      <c r="L124" s="547"/>
      <c r="M124" s="544"/>
      <c r="N124" s="544"/>
      <c r="O124" s="544"/>
      <c r="P124" s="544"/>
      <c r="Q124" s="544"/>
    </row>
    <row r="125" spans="2:17" x14ac:dyDescent="0.25">
      <c r="B125" s="726"/>
      <c r="G125" s="521"/>
      <c r="H125" s="521"/>
      <c r="K125" s="544"/>
      <c r="L125" s="544"/>
      <c r="M125" s="544"/>
      <c r="N125" s="544"/>
      <c r="O125" s="544"/>
      <c r="P125" s="544"/>
      <c r="Q125" s="544"/>
    </row>
    <row r="126" spans="2:17" ht="16.5" x14ac:dyDescent="0.25">
      <c r="B126" s="726"/>
      <c r="D126" s="731" t="s">
        <v>1217</v>
      </c>
      <c r="E126" s="731"/>
      <c r="F126" s="731"/>
      <c r="G126" s="339" t="s">
        <v>1202</v>
      </c>
      <c r="H126" s="339" t="s">
        <v>1203</v>
      </c>
      <c r="I126" s="670" t="s">
        <v>864</v>
      </c>
      <c r="J126" s="670"/>
      <c r="K126" s="540"/>
      <c r="L126" s="540"/>
      <c r="M126" s="544"/>
      <c r="N126" s="544"/>
      <c r="O126" s="544"/>
      <c r="P126" s="544"/>
      <c r="Q126" s="544"/>
    </row>
    <row r="127" spans="2:17" ht="31.5" customHeight="1" x14ac:dyDescent="0.25">
      <c r="B127" s="726"/>
      <c r="D127" s="339">
        <v>2.1</v>
      </c>
      <c r="E127" s="732" t="s">
        <v>1207</v>
      </c>
      <c r="F127" s="733"/>
      <c r="G127" s="518">
        <v>45301</v>
      </c>
      <c r="H127" s="518">
        <v>45639</v>
      </c>
      <c r="I127" s="676" t="s">
        <v>1210</v>
      </c>
      <c r="J127" s="676"/>
      <c r="K127" s="547"/>
      <c r="L127" s="547"/>
      <c r="M127" s="544"/>
      <c r="N127" s="544"/>
      <c r="O127" s="544"/>
      <c r="P127" s="544"/>
      <c r="Q127" s="544"/>
    </row>
    <row r="128" spans="2:17" ht="16.5" customHeight="1" x14ac:dyDescent="0.25">
      <c r="B128" s="726"/>
      <c r="D128" s="339">
        <v>2.2000000000000002</v>
      </c>
      <c r="E128" s="732" t="s">
        <v>1208</v>
      </c>
      <c r="F128" s="733" t="s">
        <v>1208</v>
      </c>
      <c r="G128" s="518">
        <v>45301</v>
      </c>
      <c r="H128" s="518">
        <v>45639</v>
      </c>
      <c r="I128" s="676" t="s">
        <v>1210</v>
      </c>
      <c r="J128" s="676"/>
      <c r="K128" s="547"/>
      <c r="L128" s="547"/>
      <c r="M128" s="544"/>
      <c r="N128" s="544"/>
      <c r="O128" s="544"/>
      <c r="P128" s="544"/>
      <c r="Q128" s="544"/>
    </row>
    <row r="129" spans="2:17" x14ac:dyDescent="0.25">
      <c r="B129" s="726"/>
      <c r="G129" s="521"/>
      <c r="H129" s="521"/>
      <c r="K129" s="544"/>
      <c r="L129" s="544"/>
      <c r="M129" s="544"/>
      <c r="N129" s="544"/>
      <c r="O129" s="544"/>
      <c r="P129" s="544"/>
      <c r="Q129" s="544"/>
    </row>
    <row r="130" spans="2:17" ht="16.5" x14ac:dyDescent="0.25">
      <c r="B130" s="726"/>
      <c r="D130" s="731" t="str">
        <f>CONCATENATE("Actividades para Plan Operativo ",E43)</f>
        <v>Actividades para Plan Operativo Plan operativo 2. Formación avanzada</v>
      </c>
      <c r="E130" s="731"/>
      <c r="F130" s="731"/>
      <c r="G130" s="339" t="s">
        <v>1202</v>
      </c>
      <c r="H130" s="339" t="s">
        <v>1203</v>
      </c>
      <c r="I130" s="670" t="s">
        <v>864</v>
      </c>
      <c r="J130" s="670"/>
      <c r="K130" s="540"/>
      <c r="L130" s="540"/>
      <c r="M130" s="544"/>
      <c r="N130" s="544"/>
      <c r="O130" s="544"/>
      <c r="P130" s="544"/>
      <c r="Q130" s="544"/>
    </row>
    <row r="131" spans="2:17" ht="16.5" customHeight="1" x14ac:dyDescent="0.25">
      <c r="B131" s="726"/>
      <c r="D131" s="339">
        <v>3.1</v>
      </c>
      <c r="E131" s="721" t="s">
        <v>1074</v>
      </c>
      <c r="F131" s="722"/>
      <c r="G131" s="518">
        <v>45301</v>
      </c>
      <c r="H131" s="518">
        <v>45641</v>
      </c>
      <c r="I131" s="676" t="s">
        <v>1210</v>
      </c>
      <c r="J131" s="676"/>
      <c r="K131" s="547"/>
      <c r="L131" s="547"/>
      <c r="M131" s="544"/>
      <c r="N131" s="544"/>
      <c r="O131" s="544"/>
      <c r="P131" s="544"/>
      <c r="Q131" s="544"/>
    </row>
    <row r="132" spans="2:17" ht="16.5" customHeight="1" x14ac:dyDescent="0.25">
      <c r="B132" s="727"/>
      <c r="D132" s="339">
        <v>3.2</v>
      </c>
      <c r="E132" s="721" t="s">
        <v>1174</v>
      </c>
      <c r="F132" s="722" t="s">
        <v>1174</v>
      </c>
      <c r="G132" s="518">
        <v>45301</v>
      </c>
      <c r="H132" s="518">
        <v>45641</v>
      </c>
      <c r="I132" s="676" t="s">
        <v>1210</v>
      </c>
      <c r="J132" s="676"/>
      <c r="K132" s="547"/>
      <c r="L132" s="547"/>
      <c r="M132" s="544"/>
      <c r="N132" s="544"/>
      <c r="O132" s="544"/>
      <c r="P132" s="544"/>
      <c r="Q132" s="544"/>
    </row>
    <row r="133" spans="2:17" x14ac:dyDescent="0.25">
      <c r="K133" s="544"/>
      <c r="L133" s="544"/>
      <c r="M133" s="544"/>
      <c r="N133" s="544"/>
      <c r="O133" s="544"/>
      <c r="P133" s="544"/>
      <c r="Q133" s="544"/>
    </row>
    <row r="134" spans="2:17" x14ac:dyDescent="0.25">
      <c r="K134" s="544"/>
      <c r="L134" s="544"/>
      <c r="M134" s="544"/>
      <c r="N134" s="544"/>
      <c r="O134" s="544"/>
      <c r="P134" s="544"/>
      <c r="Q134" s="544"/>
    </row>
    <row r="135" spans="2:17" x14ac:dyDescent="0.25">
      <c r="K135" s="544"/>
      <c r="L135" s="544"/>
      <c r="M135" s="544"/>
      <c r="N135" s="544"/>
      <c r="O135" s="544"/>
      <c r="P135" s="544"/>
      <c r="Q135" s="544"/>
    </row>
    <row r="136" spans="2:17" ht="16.5" x14ac:dyDescent="0.3">
      <c r="B136" s="2"/>
      <c r="C136" s="2"/>
      <c r="D136" s="724" t="s">
        <v>1218</v>
      </c>
      <c r="E136" s="724"/>
      <c r="F136" s="724"/>
      <c r="G136" s="724"/>
      <c r="H136" s="724"/>
      <c r="I136" s="724"/>
      <c r="J136" s="724"/>
      <c r="K136" s="544"/>
      <c r="L136" s="544"/>
      <c r="M136" s="544"/>
      <c r="N136" s="544"/>
      <c r="O136" s="544"/>
      <c r="P136" s="544"/>
      <c r="Q136" s="544"/>
    </row>
    <row r="137" spans="2:17" ht="16.5" x14ac:dyDescent="0.3">
      <c r="B137" s="725" t="s">
        <v>1219</v>
      </c>
      <c r="C137" s="2"/>
      <c r="D137" s="728" t="str">
        <f>CONCATENATE("Actividades para Plan Operativo ",E42)</f>
        <v>Actividades para Plan Operativo Plan operativo 1. Formación continua y permanente</v>
      </c>
      <c r="E137" s="728"/>
      <c r="F137" s="728"/>
      <c r="G137" s="552" t="s">
        <v>1220</v>
      </c>
      <c r="H137" s="552" t="s">
        <v>1221</v>
      </c>
      <c r="I137" s="670" t="s">
        <v>864</v>
      </c>
      <c r="J137" s="670"/>
      <c r="K137" s="544"/>
      <c r="L137" s="544"/>
      <c r="M137" s="544"/>
      <c r="N137" s="544"/>
      <c r="O137" s="544"/>
      <c r="P137" s="544"/>
      <c r="Q137" s="544"/>
    </row>
    <row r="138" spans="2:17" ht="16.5" customHeight="1" x14ac:dyDescent="0.3">
      <c r="B138" s="726"/>
      <c r="C138" s="21"/>
      <c r="D138" s="550">
        <v>1.1000000000000001</v>
      </c>
      <c r="E138" s="755" t="s">
        <v>1207</v>
      </c>
      <c r="F138" s="756"/>
      <c r="G138" s="649">
        <v>45672</v>
      </c>
      <c r="H138" s="649">
        <v>46003</v>
      </c>
      <c r="I138" s="676" t="s">
        <v>1210</v>
      </c>
      <c r="J138" s="676"/>
      <c r="K138" s="544"/>
      <c r="L138" s="544"/>
      <c r="M138" s="544"/>
      <c r="N138" s="544"/>
      <c r="O138" s="544"/>
      <c r="P138" s="544"/>
      <c r="Q138" s="544"/>
    </row>
    <row r="139" spans="2:17" ht="16.5" customHeight="1" x14ac:dyDescent="0.3">
      <c r="B139" s="726"/>
      <c r="C139" s="21"/>
      <c r="D139" s="550" t="s">
        <v>1222</v>
      </c>
      <c r="E139" s="755" t="s">
        <v>1229</v>
      </c>
      <c r="F139" s="756"/>
      <c r="G139" s="649">
        <v>45672</v>
      </c>
      <c r="H139" s="649">
        <v>46003</v>
      </c>
      <c r="I139" s="676" t="s">
        <v>1210</v>
      </c>
      <c r="J139" s="676"/>
      <c r="K139" s="544"/>
      <c r="L139" s="544"/>
      <c r="M139" s="544"/>
      <c r="N139" s="544"/>
      <c r="O139" s="544"/>
      <c r="P139" s="544"/>
      <c r="Q139" s="544"/>
    </row>
    <row r="140" spans="2:17" ht="16.5" customHeight="1" x14ac:dyDescent="0.3">
      <c r="B140" s="726"/>
      <c r="C140" s="21"/>
      <c r="D140" s="550" t="s">
        <v>1223</v>
      </c>
      <c r="E140" s="755" t="s">
        <v>1230</v>
      </c>
      <c r="F140" s="756"/>
      <c r="G140" s="649">
        <v>45672</v>
      </c>
      <c r="H140" s="649">
        <v>46003</v>
      </c>
      <c r="I140" s="676" t="s">
        <v>1210</v>
      </c>
      <c r="J140" s="676"/>
      <c r="K140" s="544"/>
      <c r="L140" s="544"/>
      <c r="M140" s="544"/>
      <c r="N140" s="544"/>
      <c r="O140" s="544"/>
      <c r="P140" s="544"/>
      <c r="Q140" s="544"/>
    </row>
    <row r="141" spans="2:17" ht="16.5" x14ac:dyDescent="0.3">
      <c r="B141" s="726"/>
      <c r="C141" s="21"/>
      <c r="D141" s="550">
        <v>1.4</v>
      </c>
      <c r="E141" s="755" t="s">
        <v>1231</v>
      </c>
      <c r="F141" s="756"/>
      <c r="G141" s="649">
        <v>45672</v>
      </c>
      <c r="H141" s="649">
        <v>46003</v>
      </c>
      <c r="I141" s="676" t="s">
        <v>1210</v>
      </c>
      <c r="J141" s="676"/>
      <c r="K141" s="544"/>
      <c r="L141" s="544"/>
      <c r="M141" s="544"/>
      <c r="N141" s="544"/>
      <c r="O141" s="544"/>
      <c r="P141" s="544"/>
      <c r="Q141" s="544"/>
    </row>
    <row r="142" spans="2:17" x14ac:dyDescent="0.25">
      <c r="B142" s="726"/>
      <c r="G142" s="521"/>
      <c r="H142" s="521"/>
      <c r="K142" s="544"/>
      <c r="L142" s="544"/>
      <c r="M142" s="544"/>
      <c r="N142" s="544"/>
      <c r="O142" s="544"/>
      <c r="P142" s="544"/>
      <c r="Q142" s="544"/>
    </row>
    <row r="143" spans="2:17" ht="16.5" x14ac:dyDescent="0.25">
      <c r="B143" s="726"/>
      <c r="D143" s="731" t="str">
        <f>CONCATENATE("Actividades para Plan Operativo ",E43)</f>
        <v>Actividades para Plan Operativo Plan operativo 2. Formación avanzada</v>
      </c>
      <c r="E143" s="731"/>
      <c r="F143" s="731"/>
      <c r="G143" s="550" t="s">
        <v>1220</v>
      </c>
      <c r="H143" s="550" t="s">
        <v>1221</v>
      </c>
      <c r="I143" s="670" t="s">
        <v>864</v>
      </c>
      <c r="J143" s="670"/>
      <c r="K143" s="544"/>
      <c r="L143" s="544"/>
      <c r="M143" s="544"/>
      <c r="N143" s="544"/>
      <c r="O143" s="544"/>
      <c r="P143" s="544"/>
      <c r="Q143" s="544"/>
    </row>
    <row r="144" spans="2:17" ht="16.5" customHeight="1" x14ac:dyDescent="0.25">
      <c r="B144" s="726"/>
      <c r="D144" s="550">
        <v>1.1000000000000001</v>
      </c>
      <c r="E144" s="755" t="s">
        <v>1232</v>
      </c>
      <c r="F144" s="756"/>
      <c r="G144" s="649">
        <v>45672</v>
      </c>
      <c r="H144" s="649">
        <v>46003</v>
      </c>
      <c r="I144" s="676" t="s">
        <v>1210</v>
      </c>
      <c r="J144" s="676"/>
      <c r="K144" s="544"/>
      <c r="L144" s="544"/>
      <c r="M144" s="544"/>
      <c r="N144" s="544"/>
      <c r="O144" s="544"/>
      <c r="P144" s="544"/>
      <c r="Q144" s="544"/>
    </row>
    <row r="145" spans="2:17" ht="16.5" customHeight="1" x14ac:dyDescent="0.25">
      <c r="B145" s="726"/>
      <c r="D145" s="550" t="s">
        <v>1222</v>
      </c>
      <c r="E145" s="755" t="s">
        <v>1233</v>
      </c>
      <c r="F145" s="756"/>
      <c r="G145" s="649">
        <v>45672</v>
      </c>
      <c r="H145" s="649">
        <v>46003</v>
      </c>
      <c r="I145" s="676" t="s">
        <v>1210</v>
      </c>
      <c r="J145" s="676"/>
      <c r="K145" s="544"/>
      <c r="L145" s="544"/>
      <c r="M145" s="544"/>
      <c r="N145" s="544"/>
      <c r="O145" s="544"/>
      <c r="P145" s="544"/>
      <c r="Q145" s="544"/>
    </row>
    <row r="146" spans="2:17" ht="16.5" customHeight="1" x14ac:dyDescent="0.25">
      <c r="B146" s="726"/>
      <c r="D146" s="550" t="s">
        <v>1223</v>
      </c>
      <c r="E146" s="755" t="s">
        <v>1234</v>
      </c>
      <c r="F146" s="756"/>
      <c r="G146" s="649">
        <v>45672</v>
      </c>
      <c r="H146" s="649">
        <v>46003</v>
      </c>
      <c r="I146" s="676" t="s">
        <v>1210</v>
      </c>
      <c r="J146" s="676"/>
      <c r="K146" s="544"/>
      <c r="L146" s="544"/>
      <c r="M146" s="544"/>
      <c r="N146" s="544"/>
      <c r="O146" s="544"/>
      <c r="P146" s="544"/>
      <c r="Q146" s="544"/>
    </row>
    <row r="147" spans="2:17" ht="16.5" customHeight="1" x14ac:dyDescent="0.25">
      <c r="B147" s="727"/>
      <c r="D147" s="550">
        <v>1.4</v>
      </c>
      <c r="E147" s="755" t="s">
        <v>1174</v>
      </c>
      <c r="F147" s="756"/>
      <c r="G147" s="649">
        <v>45672</v>
      </c>
      <c r="H147" s="649">
        <v>46003</v>
      </c>
      <c r="I147" s="676" t="s">
        <v>1210</v>
      </c>
      <c r="J147" s="676"/>
      <c r="K147" s="544"/>
      <c r="L147" s="544"/>
      <c r="M147" s="544"/>
      <c r="N147" s="544"/>
      <c r="O147" s="544"/>
      <c r="P147" s="544"/>
      <c r="Q147" s="544"/>
    </row>
    <row r="148" spans="2:17" x14ac:dyDescent="0.25">
      <c r="K148" s="544"/>
      <c r="L148" s="544"/>
      <c r="M148" s="544"/>
      <c r="N148" s="544"/>
      <c r="O148" s="544"/>
      <c r="P148" s="544"/>
      <c r="Q148" s="544"/>
    </row>
    <row r="149" spans="2:17" x14ac:dyDescent="0.25">
      <c r="K149" s="544"/>
      <c r="L149" s="544"/>
      <c r="M149" s="544"/>
      <c r="N149" s="544"/>
      <c r="O149" s="544"/>
      <c r="P149" s="544"/>
      <c r="Q149" s="544"/>
    </row>
    <row r="150" spans="2:17" x14ac:dyDescent="0.25">
      <c r="K150" s="544"/>
      <c r="L150" s="544"/>
      <c r="M150" s="544"/>
      <c r="N150" s="544"/>
      <c r="O150" s="544"/>
      <c r="P150" s="544"/>
      <c r="Q150" s="544"/>
    </row>
    <row r="151" spans="2:17" x14ac:dyDescent="0.25">
      <c r="K151" s="544"/>
      <c r="L151" s="544"/>
      <c r="M151" s="544"/>
      <c r="N151" s="544"/>
      <c r="O151" s="544"/>
      <c r="P151" s="544"/>
      <c r="Q151" s="544"/>
    </row>
    <row r="152" spans="2:17" x14ac:dyDescent="0.25">
      <c r="K152" s="544"/>
      <c r="L152" s="544"/>
      <c r="M152" s="544"/>
      <c r="N152" s="544"/>
      <c r="O152" s="544"/>
      <c r="P152" s="544"/>
      <c r="Q152" s="544"/>
    </row>
    <row r="153" spans="2:17" x14ac:dyDescent="0.25">
      <c r="K153" s="544"/>
      <c r="L153" s="544"/>
      <c r="M153" s="544"/>
      <c r="N153" s="544"/>
      <c r="O153" s="544"/>
      <c r="P153" s="544"/>
      <c r="Q153" s="544"/>
    </row>
    <row r="154" spans="2:17" x14ac:dyDescent="0.25">
      <c r="K154" s="544"/>
      <c r="L154" s="544"/>
      <c r="M154" s="544"/>
      <c r="N154" s="544"/>
      <c r="O154" s="544"/>
      <c r="P154" s="544"/>
      <c r="Q154" s="544"/>
    </row>
    <row r="155" spans="2:17" x14ac:dyDescent="0.25">
      <c r="K155" s="544"/>
      <c r="L155" s="544"/>
      <c r="M155" s="544"/>
      <c r="N155" s="544"/>
      <c r="O155" s="544"/>
      <c r="P155" s="544"/>
      <c r="Q155" s="544"/>
    </row>
    <row r="156" spans="2:17" x14ac:dyDescent="0.25">
      <c r="K156" s="544"/>
      <c r="L156" s="544"/>
      <c r="M156" s="544"/>
      <c r="N156" s="544"/>
      <c r="O156" s="544"/>
      <c r="P156" s="544"/>
      <c r="Q156" s="544"/>
    </row>
    <row r="157" spans="2:17" x14ac:dyDescent="0.25">
      <c r="K157" s="544"/>
      <c r="L157" s="544"/>
      <c r="M157" s="544"/>
      <c r="N157" s="544"/>
      <c r="O157" s="544"/>
      <c r="P157" s="544"/>
      <c r="Q157" s="544"/>
    </row>
    <row r="158" spans="2:17" x14ac:dyDescent="0.25">
      <c r="K158" s="544"/>
      <c r="L158" s="544"/>
      <c r="M158" s="544"/>
      <c r="N158" s="544"/>
      <c r="O158" s="544"/>
      <c r="P158" s="544"/>
      <c r="Q158" s="544"/>
    </row>
    <row r="159" spans="2:17" x14ac:dyDescent="0.25">
      <c r="K159" s="544"/>
      <c r="L159" s="544"/>
      <c r="M159" s="544"/>
      <c r="N159" s="544"/>
      <c r="O159" s="544"/>
      <c r="P159" s="544"/>
      <c r="Q159" s="544"/>
    </row>
    <row r="160" spans="2:17" x14ac:dyDescent="0.25">
      <c r="K160" s="544"/>
      <c r="L160" s="544"/>
      <c r="M160" s="544"/>
      <c r="N160" s="544"/>
      <c r="O160" s="544"/>
      <c r="P160" s="544"/>
      <c r="Q160" s="544"/>
    </row>
    <row r="161" spans="11:17" x14ac:dyDescent="0.25">
      <c r="K161" s="544"/>
      <c r="L161" s="544"/>
      <c r="M161" s="544"/>
      <c r="N161" s="544"/>
      <c r="O161" s="544"/>
      <c r="P161" s="544"/>
      <c r="Q161" s="544"/>
    </row>
    <row r="162" spans="11:17" x14ac:dyDescent="0.25">
      <c r="K162" s="544"/>
      <c r="L162" s="544"/>
      <c r="M162" s="544"/>
      <c r="N162" s="544"/>
      <c r="O162" s="544"/>
      <c r="P162" s="544"/>
      <c r="Q162" s="544"/>
    </row>
    <row r="163" spans="11:17" x14ac:dyDescent="0.25">
      <c r="K163" s="544"/>
      <c r="L163" s="544"/>
      <c r="M163" s="544"/>
      <c r="N163" s="544"/>
      <c r="O163" s="544"/>
      <c r="P163" s="544"/>
      <c r="Q163" s="544"/>
    </row>
    <row r="164" spans="11:17" x14ac:dyDescent="0.25">
      <c r="K164" s="544"/>
      <c r="L164" s="544"/>
      <c r="M164" s="544"/>
      <c r="N164" s="544"/>
      <c r="O164" s="544"/>
      <c r="P164" s="544"/>
      <c r="Q164" s="544"/>
    </row>
    <row r="165" spans="11:17" x14ac:dyDescent="0.25">
      <c r="K165" s="544"/>
      <c r="L165" s="544"/>
      <c r="M165" s="544"/>
      <c r="N165" s="544"/>
      <c r="O165" s="544"/>
      <c r="P165" s="544"/>
      <c r="Q165" s="544"/>
    </row>
    <row r="166" spans="11:17" x14ac:dyDescent="0.25">
      <c r="K166" s="544"/>
      <c r="L166" s="544"/>
      <c r="M166" s="544"/>
      <c r="N166" s="544"/>
      <c r="O166" s="544"/>
      <c r="P166" s="544"/>
      <c r="Q166" s="544"/>
    </row>
    <row r="167" spans="11:17" x14ac:dyDescent="0.25">
      <c r="K167" s="544"/>
      <c r="L167" s="544"/>
      <c r="M167" s="544"/>
      <c r="N167" s="544"/>
      <c r="O167" s="544"/>
      <c r="P167" s="544"/>
      <c r="Q167" s="544"/>
    </row>
    <row r="168" spans="11:17" x14ac:dyDescent="0.25">
      <c r="K168" s="544"/>
      <c r="L168" s="544"/>
      <c r="M168" s="544"/>
      <c r="N168" s="544"/>
      <c r="O168" s="544"/>
      <c r="P168" s="544"/>
      <c r="Q168" s="544"/>
    </row>
    <row r="169" spans="11:17" x14ac:dyDescent="0.25">
      <c r="K169" s="544"/>
      <c r="L169" s="544"/>
      <c r="M169" s="544"/>
      <c r="N169" s="544"/>
      <c r="O169" s="544"/>
      <c r="P169" s="544"/>
      <c r="Q169" s="544"/>
    </row>
    <row r="170" spans="11:17" x14ac:dyDescent="0.25">
      <c r="K170" s="544"/>
      <c r="L170" s="544"/>
      <c r="M170" s="544"/>
      <c r="N170" s="544"/>
      <c r="O170" s="544"/>
      <c r="P170" s="544"/>
      <c r="Q170" s="544"/>
    </row>
    <row r="171" spans="11:17" x14ac:dyDescent="0.25">
      <c r="K171" s="544"/>
      <c r="L171" s="544"/>
      <c r="M171" s="544"/>
      <c r="N171" s="544"/>
      <c r="O171" s="544"/>
      <c r="P171" s="544"/>
      <c r="Q171" s="544"/>
    </row>
    <row r="172" spans="11:17" x14ac:dyDescent="0.25">
      <c r="K172" s="544"/>
      <c r="L172" s="544"/>
      <c r="M172" s="544"/>
      <c r="N172" s="544"/>
      <c r="O172" s="544"/>
      <c r="P172" s="544"/>
      <c r="Q172" s="544"/>
    </row>
    <row r="173" spans="11:17" x14ac:dyDescent="0.25">
      <c r="K173" s="544"/>
      <c r="L173" s="544"/>
      <c r="M173" s="544"/>
      <c r="N173" s="544"/>
      <c r="O173" s="544"/>
      <c r="P173" s="544"/>
      <c r="Q173" s="544"/>
    </row>
    <row r="174" spans="11:17" x14ac:dyDescent="0.25">
      <c r="K174" s="544"/>
      <c r="L174" s="544"/>
      <c r="M174" s="544"/>
      <c r="N174" s="544"/>
      <c r="O174" s="544"/>
      <c r="P174" s="544"/>
      <c r="Q174" s="544"/>
    </row>
    <row r="175" spans="11:17" x14ac:dyDescent="0.25">
      <c r="K175" s="544"/>
      <c r="L175" s="544"/>
      <c r="M175" s="544"/>
      <c r="N175" s="544"/>
      <c r="O175" s="544"/>
      <c r="P175" s="544"/>
      <c r="Q175" s="544"/>
    </row>
    <row r="176" spans="11:17" x14ac:dyDescent="0.25">
      <c r="K176" s="544"/>
      <c r="L176" s="544"/>
      <c r="M176" s="544"/>
      <c r="N176" s="544"/>
      <c r="O176" s="544"/>
      <c r="P176" s="544"/>
      <c r="Q176" s="544"/>
    </row>
    <row r="177" spans="11:17" x14ac:dyDescent="0.25">
      <c r="K177" s="544"/>
      <c r="L177" s="544"/>
      <c r="M177" s="544"/>
      <c r="N177" s="544"/>
      <c r="O177" s="544"/>
      <c r="P177" s="544"/>
      <c r="Q177" s="544"/>
    </row>
    <row r="178" spans="11:17" x14ac:dyDescent="0.25">
      <c r="K178" s="544"/>
      <c r="L178" s="544"/>
      <c r="M178" s="544"/>
      <c r="N178" s="544"/>
      <c r="O178" s="544"/>
      <c r="P178" s="544"/>
      <c r="Q178" s="544"/>
    </row>
    <row r="179" spans="11:17" x14ac:dyDescent="0.25">
      <c r="K179" s="544"/>
      <c r="L179" s="544"/>
      <c r="M179" s="544"/>
      <c r="N179" s="544"/>
      <c r="O179" s="544"/>
      <c r="P179" s="544"/>
      <c r="Q179" s="544"/>
    </row>
    <row r="180" spans="11:17" x14ac:dyDescent="0.25">
      <c r="K180" s="544"/>
      <c r="L180" s="544"/>
      <c r="M180" s="544"/>
      <c r="N180" s="544"/>
      <c r="O180" s="544"/>
      <c r="P180" s="544"/>
      <c r="Q180" s="544"/>
    </row>
    <row r="181" spans="11:17" x14ac:dyDescent="0.25">
      <c r="K181" s="544"/>
      <c r="L181" s="544"/>
      <c r="M181" s="544"/>
      <c r="N181" s="544"/>
      <c r="O181" s="544"/>
      <c r="P181" s="544"/>
      <c r="Q181" s="544"/>
    </row>
    <row r="182" spans="11:17" x14ac:dyDescent="0.25">
      <c r="K182" s="544"/>
      <c r="L182" s="544"/>
      <c r="M182" s="544"/>
      <c r="N182" s="544"/>
      <c r="O182" s="544"/>
      <c r="P182" s="544"/>
      <c r="Q182" s="544"/>
    </row>
    <row r="183" spans="11:17" x14ac:dyDescent="0.25">
      <c r="K183" s="544"/>
      <c r="L183" s="544"/>
      <c r="M183" s="544"/>
      <c r="N183" s="544"/>
      <c r="O183" s="544"/>
      <c r="P183" s="544"/>
      <c r="Q183" s="544"/>
    </row>
    <row r="184" spans="11:17" x14ac:dyDescent="0.25">
      <c r="K184" s="544"/>
      <c r="L184" s="544"/>
      <c r="M184" s="544"/>
      <c r="N184" s="544"/>
      <c r="O184" s="544"/>
      <c r="P184" s="544"/>
      <c r="Q184" s="544"/>
    </row>
    <row r="185" spans="11:17" x14ac:dyDescent="0.25">
      <c r="K185" s="544"/>
      <c r="L185" s="544"/>
      <c r="M185" s="544"/>
      <c r="N185" s="544"/>
      <c r="O185" s="544"/>
      <c r="P185" s="544"/>
      <c r="Q185" s="544"/>
    </row>
    <row r="186" spans="11:17" x14ac:dyDescent="0.25">
      <c r="K186" s="544"/>
      <c r="L186" s="544"/>
      <c r="M186" s="544"/>
      <c r="N186" s="544"/>
      <c r="O186" s="544"/>
      <c r="P186" s="544"/>
      <c r="Q186" s="544"/>
    </row>
    <row r="187" spans="11:17" x14ac:dyDescent="0.25">
      <c r="K187" s="544"/>
      <c r="L187" s="544"/>
      <c r="M187" s="544"/>
      <c r="N187" s="544"/>
      <c r="O187" s="544"/>
      <c r="P187" s="544"/>
      <c r="Q187" s="544"/>
    </row>
    <row r="188" spans="11:17" x14ac:dyDescent="0.25">
      <c r="K188" s="544"/>
      <c r="L188" s="544"/>
      <c r="M188" s="544"/>
      <c r="N188" s="544"/>
      <c r="O188" s="544"/>
      <c r="P188" s="544"/>
      <c r="Q188" s="544"/>
    </row>
    <row r="189" spans="11:17" x14ac:dyDescent="0.25">
      <c r="K189" s="544"/>
      <c r="L189" s="544"/>
      <c r="M189" s="544"/>
      <c r="N189" s="544"/>
      <c r="O189" s="544"/>
      <c r="P189" s="544"/>
      <c r="Q189" s="544"/>
    </row>
    <row r="190" spans="11:17" x14ac:dyDescent="0.25">
      <c r="K190" s="544"/>
      <c r="L190" s="544"/>
      <c r="M190" s="544"/>
      <c r="N190" s="544"/>
      <c r="O190" s="544"/>
      <c r="P190" s="544"/>
      <c r="Q190" s="544"/>
    </row>
    <row r="191" spans="11:17" x14ac:dyDescent="0.25">
      <c r="K191" s="544"/>
      <c r="L191" s="544"/>
      <c r="M191" s="544"/>
      <c r="N191" s="544"/>
      <c r="O191" s="544"/>
      <c r="P191" s="544"/>
      <c r="Q191" s="544"/>
    </row>
    <row r="192" spans="11:17" x14ac:dyDescent="0.25">
      <c r="K192" s="544"/>
      <c r="L192" s="544"/>
      <c r="M192" s="544"/>
      <c r="N192" s="544"/>
      <c r="O192" s="544"/>
      <c r="P192" s="544"/>
      <c r="Q192" s="544"/>
    </row>
    <row r="193" spans="11:17" x14ac:dyDescent="0.25">
      <c r="K193" s="544"/>
      <c r="L193" s="544"/>
      <c r="M193" s="544"/>
      <c r="N193" s="544"/>
      <c r="O193" s="544"/>
      <c r="P193" s="544"/>
      <c r="Q193" s="544"/>
    </row>
    <row r="194" spans="11:17" x14ac:dyDescent="0.25">
      <c r="K194" s="544"/>
      <c r="L194" s="544"/>
      <c r="M194" s="544"/>
      <c r="N194" s="544"/>
      <c r="O194" s="544"/>
      <c r="P194" s="544"/>
      <c r="Q194" s="544"/>
    </row>
    <row r="195" spans="11:17" x14ac:dyDescent="0.25">
      <c r="K195" s="544"/>
      <c r="L195" s="544"/>
      <c r="M195" s="544"/>
      <c r="N195" s="544"/>
      <c r="O195" s="544"/>
      <c r="P195" s="544"/>
      <c r="Q195" s="544"/>
    </row>
    <row r="196" spans="11:17" x14ac:dyDescent="0.25">
      <c r="K196" s="544"/>
      <c r="L196" s="544"/>
      <c r="M196" s="544"/>
      <c r="N196" s="544"/>
      <c r="O196" s="544"/>
      <c r="P196" s="544"/>
      <c r="Q196" s="544"/>
    </row>
    <row r="197" spans="11:17" x14ac:dyDescent="0.25">
      <c r="K197" s="544"/>
      <c r="L197" s="544"/>
      <c r="M197" s="544"/>
      <c r="N197" s="544"/>
      <c r="O197" s="544"/>
      <c r="P197" s="544"/>
      <c r="Q197" s="544"/>
    </row>
    <row r="198" spans="11:17" x14ac:dyDescent="0.25">
      <c r="K198" s="544"/>
      <c r="L198" s="544"/>
      <c r="M198" s="544"/>
      <c r="N198" s="544"/>
      <c r="O198" s="544"/>
      <c r="P198" s="544"/>
      <c r="Q198" s="544"/>
    </row>
    <row r="199" spans="11:17" x14ac:dyDescent="0.25">
      <c r="K199" s="544"/>
      <c r="L199" s="544"/>
      <c r="M199" s="544"/>
      <c r="N199" s="544"/>
      <c r="O199" s="544"/>
      <c r="P199" s="544"/>
      <c r="Q199" s="544"/>
    </row>
    <row r="200" spans="11:17" x14ac:dyDescent="0.25">
      <c r="K200" s="544"/>
      <c r="L200" s="544"/>
      <c r="M200" s="544"/>
      <c r="N200" s="544"/>
      <c r="O200" s="544"/>
      <c r="P200" s="544"/>
      <c r="Q200" s="544"/>
    </row>
    <row r="201" spans="11:17" x14ac:dyDescent="0.25">
      <c r="K201" s="544"/>
      <c r="L201" s="544"/>
      <c r="M201" s="544"/>
      <c r="N201" s="544"/>
      <c r="O201" s="544"/>
      <c r="P201" s="544"/>
      <c r="Q201" s="544"/>
    </row>
    <row r="202" spans="11:17" x14ac:dyDescent="0.25">
      <c r="K202" s="544"/>
      <c r="L202" s="544"/>
      <c r="M202" s="544"/>
      <c r="N202" s="544"/>
      <c r="O202" s="544"/>
      <c r="P202" s="544"/>
      <c r="Q202" s="544"/>
    </row>
    <row r="203" spans="11:17" x14ac:dyDescent="0.25">
      <c r="K203" s="544"/>
      <c r="L203" s="544"/>
      <c r="M203" s="544"/>
      <c r="N203" s="544"/>
      <c r="O203" s="544"/>
      <c r="P203" s="544"/>
      <c r="Q203" s="544"/>
    </row>
    <row r="204" spans="11:17" x14ac:dyDescent="0.25">
      <c r="K204" s="544"/>
      <c r="L204" s="544"/>
      <c r="M204" s="544"/>
      <c r="N204" s="544"/>
      <c r="O204" s="544"/>
      <c r="P204" s="544"/>
      <c r="Q204" s="544"/>
    </row>
    <row r="205" spans="11:17" x14ac:dyDescent="0.25">
      <c r="K205" s="544"/>
      <c r="L205" s="544"/>
      <c r="M205" s="544"/>
      <c r="N205" s="544"/>
      <c r="O205" s="544"/>
      <c r="P205" s="544"/>
      <c r="Q205" s="544"/>
    </row>
    <row r="206" spans="11:17" x14ac:dyDescent="0.25">
      <c r="K206" s="544"/>
      <c r="L206" s="544"/>
      <c r="M206" s="544"/>
      <c r="N206" s="544"/>
      <c r="O206" s="544"/>
      <c r="P206" s="544"/>
      <c r="Q206" s="544"/>
    </row>
    <row r="207" spans="11:17" x14ac:dyDescent="0.25">
      <c r="K207" s="544"/>
      <c r="L207" s="544"/>
      <c r="M207" s="544"/>
      <c r="N207" s="544"/>
      <c r="O207" s="544"/>
      <c r="P207" s="544"/>
      <c r="Q207" s="544"/>
    </row>
    <row r="208" spans="11:17" x14ac:dyDescent="0.25">
      <c r="K208" s="544"/>
      <c r="L208" s="544"/>
      <c r="M208" s="544"/>
      <c r="N208" s="544"/>
      <c r="O208" s="544"/>
      <c r="P208" s="544"/>
      <c r="Q208" s="544"/>
    </row>
    <row r="209" spans="11:17" x14ac:dyDescent="0.25">
      <c r="K209" s="544"/>
      <c r="L209" s="544"/>
      <c r="M209" s="544"/>
      <c r="N209" s="544"/>
      <c r="O209" s="544"/>
      <c r="P209" s="544"/>
      <c r="Q209" s="544"/>
    </row>
    <row r="210" spans="11:17" x14ac:dyDescent="0.25">
      <c r="K210" s="544"/>
      <c r="L210" s="544"/>
      <c r="M210" s="544"/>
      <c r="N210" s="544"/>
      <c r="O210" s="544"/>
      <c r="P210" s="544"/>
      <c r="Q210" s="544"/>
    </row>
    <row r="211" spans="11:17" x14ac:dyDescent="0.25">
      <c r="K211" s="544"/>
      <c r="L211" s="544"/>
      <c r="M211" s="544"/>
      <c r="N211" s="544"/>
      <c r="O211" s="544"/>
      <c r="P211" s="544"/>
      <c r="Q211" s="544"/>
    </row>
    <row r="212" spans="11:17" x14ac:dyDescent="0.25"/>
    <row r="213" spans="11:17" x14ac:dyDescent="0.25"/>
    <row r="214" spans="11:17" x14ac:dyDescent="0.25"/>
    <row r="215" spans="11:17" x14ac:dyDescent="0.25"/>
    <row r="216" spans="11:17" x14ac:dyDescent="0.25"/>
    <row r="217" spans="11:17" x14ac:dyDescent="0.25"/>
    <row r="218" spans="11:17" x14ac:dyDescent="0.25"/>
    <row r="219" spans="11:17" x14ac:dyDescent="0.25"/>
    <row r="220" spans="11:17" x14ac:dyDescent="0.25"/>
  </sheetData>
  <sheetProtection formatCells="0"/>
  <mergeCells count="195">
    <mergeCell ref="B63:B81"/>
    <mergeCell ref="I139:J139"/>
    <mergeCell ref="I140:J140"/>
    <mergeCell ref="I145:J145"/>
    <mergeCell ref="I146:J146"/>
    <mergeCell ref="D136:J136"/>
    <mergeCell ref="B137:B147"/>
    <mergeCell ref="D137:F137"/>
    <mergeCell ref="I137:J137"/>
    <mergeCell ref="E138:F138"/>
    <mergeCell ref="I138:J138"/>
    <mergeCell ref="E141:F141"/>
    <mergeCell ref="I141:J141"/>
    <mergeCell ref="D143:F143"/>
    <mergeCell ref="I143:J143"/>
    <mergeCell ref="E144:F144"/>
    <mergeCell ref="I144:J144"/>
    <mergeCell ref="E147:F147"/>
    <mergeCell ref="I147:J147"/>
    <mergeCell ref="E139:F139"/>
    <mergeCell ref="E140:F140"/>
    <mergeCell ref="E145:F145"/>
    <mergeCell ref="E146:F146"/>
    <mergeCell ref="E64:F64"/>
    <mergeCell ref="R40:R41"/>
    <mergeCell ref="D39:R39"/>
    <mergeCell ref="I99:J99"/>
    <mergeCell ref="E95:F95"/>
    <mergeCell ref="E76:F76"/>
    <mergeCell ref="E132:F132"/>
    <mergeCell ref="I132:J132"/>
    <mergeCell ref="D121:J121"/>
    <mergeCell ref="I70:J70"/>
    <mergeCell ref="E70:F70"/>
    <mergeCell ref="I98:J98"/>
    <mergeCell ref="D85:J85"/>
    <mergeCell ref="I64:J64"/>
    <mergeCell ref="E69:F69"/>
    <mergeCell ref="I69:J69"/>
    <mergeCell ref="D72:F72"/>
    <mergeCell ref="I72:J72"/>
    <mergeCell ref="E73:F73"/>
    <mergeCell ref="I73:J73"/>
    <mergeCell ref="E74:F74"/>
    <mergeCell ref="I74:J74"/>
    <mergeCell ref="E87:F87"/>
    <mergeCell ref="D63:F63"/>
    <mergeCell ref="I63:J63"/>
    <mergeCell ref="B122:B132"/>
    <mergeCell ref="D122:F122"/>
    <mergeCell ref="I122:J122"/>
    <mergeCell ref="E123:F123"/>
    <mergeCell ref="I123:J123"/>
    <mergeCell ref="E124:F124"/>
    <mergeCell ref="I124:J124"/>
    <mergeCell ref="D126:F126"/>
    <mergeCell ref="I126:J126"/>
    <mergeCell ref="E127:F127"/>
    <mergeCell ref="I127:J127"/>
    <mergeCell ref="E128:F128"/>
    <mergeCell ref="I128:J128"/>
    <mergeCell ref="D130:F130"/>
    <mergeCell ref="I130:J130"/>
    <mergeCell ref="E131:F131"/>
    <mergeCell ref="I131:J131"/>
    <mergeCell ref="B86:B99"/>
    <mergeCell ref="D86:F86"/>
    <mergeCell ref="I86:J86"/>
    <mergeCell ref="E94:F94"/>
    <mergeCell ref="I94:J94"/>
    <mergeCell ref="E99:F99"/>
    <mergeCell ref="E81:F81"/>
    <mergeCell ref="I81:J81"/>
    <mergeCell ref="E65:F65"/>
    <mergeCell ref="E66:F66"/>
    <mergeCell ref="E67:F67"/>
    <mergeCell ref="E68:F68"/>
    <mergeCell ref="I65:J65"/>
    <mergeCell ref="I66:J66"/>
    <mergeCell ref="I67:J67"/>
    <mergeCell ref="I87:J87"/>
    <mergeCell ref="E88:F88"/>
    <mergeCell ref="I88:J88"/>
    <mergeCell ref="E89:F89"/>
    <mergeCell ref="I89:J89"/>
    <mergeCell ref="E90:F90"/>
    <mergeCell ref="I90:J90"/>
    <mergeCell ref="E93:F93"/>
    <mergeCell ref="D92:F92"/>
    <mergeCell ref="I92:J92"/>
    <mergeCell ref="I93:J93"/>
    <mergeCell ref="E9:G9"/>
    <mergeCell ref="E13:G13"/>
    <mergeCell ref="B13:D13"/>
    <mergeCell ref="B9:D9"/>
    <mergeCell ref="D25:S25"/>
    <mergeCell ref="E16:F16"/>
    <mergeCell ref="E17:F17"/>
    <mergeCell ref="E18:F18"/>
    <mergeCell ref="E19:F19"/>
    <mergeCell ref="H16:O16"/>
    <mergeCell ref="H17:O17"/>
    <mergeCell ref="H18:O18"/>
    <mergeCell ref="H19:O19"/>
    <mergeCell ref="B11:D11"/>
    <mergeCell ref="E11:G11"/>
    <mergeCell ref="D23:R23"/>
    <mergeCell ref="B33:B37"/>
    <mergeCell ref="D35:D37"/>
    <mergeCell ref="D28:D29"/>
    <mergeCell ref="B26:B30"/>
    <mergeCell ref="D26:D27"/>
    <mergeCell ref="Q26:Q27"/>
    <mergeCell ref="D32:S32"/>
    <mergeCell ref="R33:R34"/>
    <mergeCell ref="Q33:Q34"/>
    <mergeCell ref="S33:S34"/>
    <mergeCell ref="S26:S27"/>
    <mergeCell ref="R35:R37"/>
    <mergeCell ref="S35:S37"/>
    <mergeCell ref="R26:R27"/>
    <mergeCell ref="D33:D34"/>
    <mergeCell ref="E26:P26"/>
    <mergeCell ref="E33:P33"/>
    <mergeCell ref="B46:B58"/>
    <mergeCell ref="E55:F55"/>
    <mergeCell ref="D57:F57"/>
    <mergeCell ref="E58:F58"/>
    <mergeCell ref="Q40:Q41"/>
    <mergeCell ref="E40:E41"/>
    <mergeCell ref="E54:F54"/>
    <mergeCell ref="I53:J53"/>
    <mergeCell ref="I54:J54"/>
    <mergeCell ref="I46:J46"/>
    <mergeCell ref="I52:J52"/>
    <mergeCell ref="B40:B43"/>
    <mergeCell ref="E53:F53"/>
    <mergeCell ref="D40:D41"/>
    <mergeCell ref="D50:F50"/>
    <mergeCell ref="E51:F51"/>
    <mergeCell ref="E52:F52"/>
    <mergeCell ref="D46:F46"/>
    <mergeCell ref="E47:F47"/>
    <mergeCell ref="E48:F48"/>
    <mergeCell ref="I50:J50"/>
    <mergeCell ref="P40:P41"/>
    <mergeCell ref="F40:O40"/>
    <mergeCell ref="E116:F116"/>
    <mergeCell ref="I116:J116"/>
    <mergeCell ref="I57:J57"/>
    <mergeCell ref="I55:J55"/>
    <mergeCell ref="I51:J51"/>
    <mergeCell ref="I47:J47"/>
    <mergeCell ref="I48:J48"/>
    <mergeCell ref="I58:J58"/>
    <mergeCell ref="D45:J45"/>
    <mergeCell ref="D62:J62"/>
    <mergeCell ref="I95:J95"/>
    <mergeCell ref="D97:F97"/>
    <mergeCell ref="I97:J97"/>
    <mergeCell ref="E98:F98"/>
    <mergeCell ref="I68:J68"/>
    <mergeCell ref="I80:J80"/>
    <mergeCell ref="E80:F80"/>
    <mergeCell ref="I76:J76"/>
    <mergeCell ref="E77:F77"/>
    <mergeCell ref="I77:J77"/>
    <mergeCell ref="D79:F79"/>
    <mergeCell ref="I79:J79"/>
    <mergeCell ref="E75:F75"/>
    <mergeCell ref="I75:J75"/>
    <mergeCell ref="E117:F117"/>
    <mergeCell ref="I117:J117"/>
    <mergeCell ref="D103:J103"/>
    <mergeCell ref="B104:B117"/>
    <mergeCell ref="D104:F104"/>
    <mergeCell ref="I104:J104"/>
    <mergeCell ref="E105:F105"/>
    <mergeCell ref="I105:J105"/>
    <mergeCell ref="E106:F106"/>
    <mergeCell ref="I106:J106"/>
    <mergeCell ref="E107:F107"/>
    <mergeCell ref="I107:J107"/>
    <mergeCell ref="E108:F108"/>
    <mergeCell ref="I108:J108"/>
    <mergeCell ref="D110:F110"/>
    <mergeCell ref="I110:J110"/>
    <mergeCell ref="E111:F111"/>
    <mergeCell ref="I111:J111"/>
    <mergeCell ref="E112:F112"/>
    <mergeCell ref="I112:J112"/>
    <mergeCell ref="E113:F113"/>
    <mergeCell ref="I113:J113"/>
    <mergeCell ref="D115:F115"/>
    <mergeCell ref="I115:J115"/>
  </mergeCells>
  <phoneticPr fontId="0" type="noConversion"/>
  <dataValidations count="1">
    <dataValidation type="list" allowBlank="1" showInputMessage="1" showErrorMessage="1" sqref="E35:E37">
      <formula1>INDIRECT(#REF!)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D28 D30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13"/>
  <sheetViews>
    <sheetView topLeftCell="A2" workbookViewId="0">
      <selection activeCell="G204" sqref="G204"/>
    </sheetView>
  </sheetViews>
  <sheetFormatPr baseColWidth="10" defaultColWidth="0" defaultRowHeight="15" x14ac:dyDescent="0.25"/>
  <cols>
    <col min="1" max="1" width="8.5703125" style="587" customWidth="1"/>
    <col min="2" max="2" width="38.42578125" style="577" customWidth="1"/>
    <col min="3" max="3" width="28.140625" style="577" customWidth="1"/>
    <col min="4" max="4" width="32.140625" style="577" customWidth="1"/>
    <col min="5" max="5" width="30.28515625" style="577" customWidth="1"/>
    <col min="6" max="6" width="25.140625" style="577" customWidth="1"/>
    <col min="7" max="7" width="25.85546875" style="577" customWidth="1"/>
    <col min="8" max="9" width="25.140625" style="577" customWidth="1"/>
    <col min="10" max="10" width="36.42578125" style="577" customWidth="1"/>
    <col min="11" max="11" width="35.140625" style="577" customWidth="1"/>
    <col min="12" max="12" width="31" style="577" customWidth="1"/>
    <col min="13" max="13" width="24.5703125" style="577" customWidth="1"/>
    <col min="14" max="14" width="25.85546875" style="577" customWidth="1"/>
    <col min="15" max="15" width="22.7109375" style="588" customWidth="1"/>
    <col min="16" max="16" width="20.28515625" style="577" customWidth="1"/>
    <col min="17" max="17" width="17.42578125" style="577" customWidth="1"/>
    <col min="18" max="18" width="21.7109375" style="577" customWidth="1"/>
    <col min="19" max="19" width="5" style="577" customWidth="1"/>
    <col min="20" max="20" width="11.42578125" style="577" hidden="1" customWidth="1"/>
    <col min="21" max="21" width="27.140625" style="577" hidden="1" customWidth="1"/>
    <col min="22" max="36" width="11.42578125" style="577" hidden="1" customWidth="1"/>
    <col min="37" max="16384" width="0" style="577" hidden="1"/>
  </cols>
  <sheetData>
    <row r="1" spans="1:52" ht="18.75" customHeight="1" x14ac:dyDescent="0.25">
      <c r="A1" s="572"/>
      <c r="B1" s="573"/>
      <c r="C1" s="574"/>
      <c r="D1" s="574"/>
      <c r="E1" s="574"/>
      <c r="F1" s="574"/>
      <c r="G1" s="574"/>
      <c r="H1" s="574"/>
      <c r="I1" s="574"/>
      <c r="J1" s="574"/>
      <c r="K1" s="574"/>
      <c r="L1" s="574"/>
      <c r="M1" s="574"/>
      <c r="N1" s="574"/>
      <c r="O1" s="575"/>
      <c r="P1" s="574"/>
      <c r="Q1" s="574"/>
      <c r="R1" s="574"/>
      <c r="S1" s="574"/>
      <c r="T1" s="576"/>
      <c r="U1" s="576"/>
    </row>
    <row r="2" spans="1:52" ht="18.75" customHeight="1" x14ac:dyDescent="0.25">
      <c r="A2" s="572"/>
      <c r="B2" s="573"/>
      <c r="C2" s="578"/>
      <c r="D2" s="578"/>
      <c r="E2" s="578"/>
      <c r="F2" s="578"/>
      <c r="G2" s="578"/>
      <c r="H2" s="578"/>
      <c r="I2" s="578"/>
      <c r="J2" s="578"/>
      <c r="K2" s="578"/>
      <c r="L2" s="574"/>
      <c r="M2" s="579" t="s">
        <v>1</v>
      </c>
      <c r="N2" s="580" t="s">
        <v>6</v>
      </c>
      <c r="O2" s="575"/>
      <c r="P2" s="574"/>
      <c r="Q2" s="572"/>
      <c r="R2" s="572"/>
      <c r="S2" s="581"/>
      <c r="T2" s="576"/>
      <c r="U2" s="576"/>
    </row>
    <row r="3" spans="1:52" ht="18.75" customHeight="1" x14ac:dyDescent="0.25">
      <c r="A3" s="572"/>
      <c r="B3" s="573"/>
      <c r="C3" s="578"/>
      <c r="D3" s="578"/>
      <c r="E3" s="578"/>
      <c r="F3" s="578"/>
      <c r="G3" s="578"/>
      <c r="H3" s="578"/>
      <c r="I3" s="578"/>
      <c r="J3" s="578"/>
      <c r="K3" s="578"/>
      <c r="L3" s="574"/>
      <c r="M3" s="582" t="s">
        <v>3</v>
      </c>
      <c r="N3" s="583">
        <v>7</v>
      </c>
      <c r="O3" s="575"/>
      <c r="P3" s="574"/>
      <c r="Q3" s="572"/>
      <c r="R3" s="572"/>
      <c r="S3" s="581"/>
      <c r="T3" s="576"/>
      <c r="U3" s="576"/>
    </row>
    <row r="4" spans="1:52" ht="18.75" customHeight="1" x14ac:dyDescent="0.25">
      <c r="A4" s="572"/>
      <c r="B4" s="573"/>
      <c r="C4" s="578"/>
      <c r="D4" s="578"/>
      <c r="E4" s="578"/>
      <c r="F4" s="578"/>
      <c r="G4" s="578"/>
      <c r="H4" s="578"/>
      <c r="I4" s="578"/>
      <c r="J4" s="578"/>
      <c r="K4" s="578"/>
      <c r="L4" s="574"/>
      <c r="M4" s="579" t="s">
        <v>4</v>
      </c>
      <c r="N4" s="584">
        <v>44250</v>
      </c>
      <c r="O4" s="575"/>
      <c r="P4" s="574"/>
      <c r="Q4" s="572"/>
      <c r="R4" s="572"/>
      <c r="S4" s="585"/>
      <c r="T4" s="576"/>
      <c r="U4" s="576"/>
    </row>
    <row r="5" spans="1:52" ht="18.75" customHeight="1" x14ac:dyDescent="0.25">
      <c r="A5" s="572"/>
      <c r="B5" s="573"/>
      <c r="C5" s="574"/>
      <c r="D5" s="574"/>
      <c r="E5" s="574"/>
      <c r="F5" s="574"/>
      <c r="G5" s="574"/>
      <c r="H5" s="574"/>
      <c r="I5" s="574"/>
      <c r="J5" s="574"/>
      <c r="K5" s="574"/>
      <c r="L5" s="574"/>
      <c r="M5" s="579" t="s">
        <v>5</v>
      </c>
      <c r="N5" s="580" t="s">
        <v>1235</v>
      </c>
      <c r="O5" s="575"/>
      <c r="P5" s="574"/>
      <c r="Q5" s="572"/>
      <c r="R5" s="572"/>
      <c r="S5" s="581"/>
      <c r="T5" s="576"/>
      <c r="U5" s="576"/>
    </row>
    <row r="6" spans="1:52" ht="18.75" customHeight="1" x14ac:dyDescent="0.25">
      <c r="A6" s="572"/>
      <c r="B6" s="573"/>
      <c r="C6" s="574"/>
      <c r="D6" s="574"/>
      <c r="E6" s="574"/>
      <c r="F6" s="574"/>
      <c r="G6" s="574"/>
      <c r="H6" s="574"/>
      <c r="I6" s="574"/>
      <c r="J6" s="574"/>
      <c r="K6" s="574"/>
      <c r="L6" s="574"/>
      <c r="M6" s="574"/>
      <c r="N6" s="574"/>
      <c r="O6" s="575"/>
      <c r="P6" s="574"/>
      <c r="Q6" s="574"/>
      <c r="R6" s="574"/>
      <c r="S6" s="574"/>
      <c r="T6" s="576"/>
      <c r="U6" s="576"/>
    </row>
    <row r="7" spans="1:52" ht="18.75" customHeight="1" x14ac:dyDescent="0.25">
      <c r="A7" s="572"/>
      <c r="B7" s="573"/>
      <c r="C7" s="586"/>
      <c r="D7" s="586"/>
      <c r="E7" s="586"/>
      <c r="F7" s="586"/>
      <c r="G7" s="586"/>
      <c r="H7" s="586"/>
      <c r="I7" s="586"/>
      <c r="J7" s="586"/>
      <c r="K7" s="586"/>
      <c r="L7" s="586"/>
      <c r="M7" s="586"/>
      <c r="N7" s="586"/>
      <c r="O7" s="586"/>
      <c r="P7" s="586"/>
      <c r="Q7" s="586"/>
      <c r="R7" s="586"/>
      <c r="S7" s="586"/>
      <c r="T7" s="576"/>
      <c r="U7" s="576"/>
    </row>
    <row r="8" spans="1:52" s="587" customFormat="1" x14ac:dyDescent="0.25">
      <c r="O8" s="588"/>
    </row>
    <row r="9" spans="1:52" x14ac:dyDescent="0.25">
      <c r="B9" s="589" t="s">
        <v>935</v>
      </c>
      <c r="C9" s="757" t="s">
        <v>1108</v>
      </c>
      <c r="D9" s="758"/>
      <c r="E9" s="758"/>
      <c r="F9" s="758"/>
      <c r="G9" s="758"/>
      <c r="H9" s="758"/>
      <c r="I9" s="758"/>
      <c r="J9" s="758"/>
      <c r="K9" s="759"/>
      <c r="L9" s="590"/>
      <c r="M9" s="590"/>
      <c r="N9" s="590"/>
      <c r="O9" s="590"/>
      <c r="P9" s="590"/>
      <c r="Q9" s="590"/>
      <c r="R9" s="590"/>
      <c r="S9" s="590"/>
      <c r="T9" s="587"/>
      <c r="U9" s="587"/>
      <c r="V9" s="587"/>
      <c r="W9" s="587"/>
      <c r="X9" s="587"/>
      <c r="Y9" s="587"/>
      <c r="Z9" s="587"/>
      <c r="AA9" s="587"/>
      <c r="AB9" s="587"/>
      <c r="AC9" s="587"/>
      <c r="AD9" s="587"/>
      <c r="AE9" s="587"/>
      <c r="AF9" s="587"/>
      <c r="AG9" s="587"/>
      <c r="AH9" s="587"/>
      <c r="AI9" s="587"/>
      <c r="AJ9" s="587"/>
      <c r="AK9" s="587"/>
      <c r="AL9" s="587"/>
      <c r="AM9" s="587"/>
      <c r="AN9" s="587"/>
      <c r="AO9" s="587"/>
      <c r="AP9" s="587"/>
      <c r="AQ9" s="587"/>
      <c r="AR9" s="587"/>
      <c r="AS9" s="587"/>
      <c r="AT9" s="587"/>
      <c r="AU9" s="587"/>
      <c r="AV9" s="587"/>
      <c r="AW9" s="587"/>
      <c r="AX9" s="587"/>
      <c r="AY9" s="587"/>
      <c r="AZ9" s="587"/>
    </row>
    <row r="10" spans="1:52" s="587" customFormat="1" x14ac:dyDescent="0.25">
      <c r="B10" s="591"/>
      <c r="C10" s="591"/>
      <c r="D10" s="591"/>
      <c r="E10" s="591"/>
      <c r="F10" s="591"/>
      <c r="G10" s="591"/>
      <c r="H10" s="591"/>
      <c r="I10" s="591"/>
      <c r="J10" s="591"/>
      <c r="K10" s="591"/>
      <c r="L10" s="592"/>
      <c r="M10" s="592"/>
      <c r="N10" s="592"/>
      <c r="O10" s="592"/>
      <c r="P10" s="592"/>
      <c r="Q10" s="592"/>
      <c r="R10" s="592"/>
      <c r="S10" s="592"/>
    </row>
    <row r="11" spans="1:52" x14ac:dyDescent="0.25">
      <c r="B11" s="589" t="s">
        <v>972</v>
      </c>
      <c r="C11" s="757" t="s">
        <v>1016</v>
      </c>
      <c r="D11" s="758"/>
      <c r="E11" s="758"/>
      <c r="F11" s="758"/>
      <c r="G11" s="758"/>
      <c r="H11" s="758"/>
      <c r="I11" s="758"/>
      <c r="J11" s="758"/>
      <c r="K11" s="759"/>
      <c r="L11" s="590"/>
      <c r="M11" s="590"/>
      <c r="N11" s="590"/>
      <c r="O11" s="590"/>
      <c r="P11" s="590"/>
      <c r="Q11" s="590"/>
      <c r="R11" s="590"/>
      <c r="S11" s="590"/>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587"/>
      <c r="AV11" s="587"/>
      <c r="AW11" s="587"/>
      <c r="AX11" s="587"/>
      <c r="AY11" s="587"/>
      <c r="AZ11" s="587"/>
    </row>
    <row r="12" spans="1:52" s="587" customFormat="1" x14ac:dyDescent="0.25">
      <c r="B12" s="593"/>
      <c r="C12" s="593"/>
      <c r="D12" s="593"/>
      <c r="E12" s="593"/>
      <c r="F12" s="593"/>
      <c r="G12" s="593"/>
      <c r="H12" s="593"/>
      <c r="I12" s="593"/>
      <c r="J12" s="593"/>
      <c r="K12" s="593"/>
      <c r="L12" s="594"/>
      <c r="M12" s="594"/>
      <c r="N12" s="594"/>
      <c r="O12" s="594"/>
      <c r="P12" s="594"/>
      <c r="Q12" s="594"/>
      <c r="R12" s="594"/>
      <c r="S12" s="594"/>
    </row>
    <row r="13" spans="1:52" x14ac:dyDescent="0.25">
      <c r="B13" s="589" t="s">
        <v>12</v>
      </c>
      <c r="C13" s="757" t="s">
        <v>1125</v>
      </c>
      <c r="D13" s="758"/>
      <c r="E13" s="758"/>
      <c r="F13" s="758"/>
      <c r="G13" s="758"/>
      <c r="H13" s="758"/>
      <c r="I13" s="758"/>
      <c r="J13" s="758"/>
      <c r="K13" s="759"/>
      <c r="L13" s="590"/>
      <c r="M13" s="590"/>
      <c r="N13" s="590"/>
      <c r="O13" s="590"/>
      <c r="P13" s="590"/>
      <c r="Q13" s="590"/>
      <c r="R13" s="590"/>
      <c r="S13" s="590"/>
      <c r="T13" s="587"/>
      <c r="U13" s="587"/>
      <c r="V13" s="587"/>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587"/>
      <c r="AV13" s="587"/>
      <c r="AW13" s="587"/>
      <c r="AX13" s="587"/>
      <c r="AY13" s="587"/>
      <c r="AZ13" s="587"/>
    </row>
    <row r="14" spans="1:52" s="587" customFormat="1" x14ac:dyDescent="0.25">
      <c r="B14" s="595"/>
      <c r="C14" s="595"/>
      <c r="D14" s="595"/>
      <c r="E14" s="595"/>
      <c r="F14" s="595"/>
      <c r="G14" s="595"/>
      <c r="H14" s="595"/>
      <c r="I14" s="595"/>
      <c r="J14" s="595"/>
      <c r="K14" s="595"/>
      <c r="L14" s="596"/>
      <c r="M14" s="596"/>
      <c r="N14" s="596"/>
      <c r="O14" s="596"/>
      <c r="P14" s="596"/>
      <c r="Q14" s="596"/>
      <c r="R14" s="596"/>
      <c r="S14" s="596"/>
    </row>
    <row r="15" spans="1:52" s="588" customFormat="1" ht="80.25" customHeight="1" x14ac:dyDescent="0.25">
      <c r="A15" s="587"/>
      <c r="B15" s="760" t="s">
        <v>34</v>
      </c>
      <c r="C15" s="761"/>
      <c r="D15" s="762" t="s">
        <v>1236</v>
      </c>
      <c r="E15" s="762"/>
      <c r="F15" s="762"/>
      <c r="G15" s="762"/>
      <c r="H15" s="762"/>
      <c r="I15" s="762"/>
      <c r="J15" s="762"/>
      <c r="K15" s="762"/>
      <c r="L15" s="597"/>
      <c r="M15" s="597"/>
      <c r="N15" s="597"/>
      <c r="O15" s="597"/>
      <c r="P15" s="597"/>
      <c r="Q15" s="597"/>
      <c r="R15" s="597"/>
      <c r="S15" s="597"/>
    </row>
    <row r="16" spans="1:52" s="588" customFormat="1" ht="21.75" customHeight="1" x14ac:dyDescent="0.25">
      <c r="A16" s="587"/>
      <c r="B16" s="763" t="s">
        <v>801</v>
      </c>
      <c r="C16" s="763"/>
      <c r="D16" s="763"/>
      <c r="E16" s="763"/>
      <c r="F16" s="763"/>
      <c r="G16" s="763"/>
      <c r="H16" s="763"/>
      <c r="I16" s="763"/>
      <c r="J16" s="763"/>
      <c r="K16" s="763"/>
      <c r="L16" s="598"/>
      <c r="M16" s="598"/>
      <c r="N16" s="598"/>
      <c r="O16" s="598"/>
      <c r="P16" s="598"/>
      <c r="Q16" s="598"/>
      <c r="R16" s="598"/>
      <c r="S16" s="598"/>
    </row>
    <row r="17" spans="1:19" s="588" customFormat="1" x14ac:dyDescent="0.25">
      <c r="A17" s="587"/>
      <c r="B17" s="587"/>
      <c r="C17" s="587"/>
      <c r="D17" s="587"/>
      <c r="E17" s="587"/>
      <c r="F17" s="587"/>
      <c r="G17" s="587"/>
      <c r="H17" s="587"/>
      <c r="I17" s="587"/>
      <c r="J17" s="587"/>
      <c r="K17" s="587"/>
    </row>
    <row r="18" spans="1:19" s="588" customFormat="1" hidden="1" x14ac:dyDescent="0.25">
      <c r="A18" s="587"/>
      <c r="B18" s="770" t="s">
        <v>1237</v>
      </c>
      <c r="C18" s="771"/>
      <c r="D18" s="771"/>
      <c r="E18" s="771"/>
      <c r="F18" s="771"/>
      <c r="G18" s="771"/>
      <c r="H18" s="771"/>
      <c r="I18" s="771"/>
      <c r="J18" s="771"/>
      <c r="K18" s="771"/>
    </row>
    <row r="19" spans="1:19" s="588" customFormat="1" hidden="1" x14ac:dyDescent="0.25">
      <c r="A19" s="587"/>
      <c r="B19" s="771"/>
      <c r="C19" s="771"/>
      <c r="D19" s="771"/>
      <c r="E19" s="771"/>
      <c r="F19" s="771"/>
      <c r="G19" s="771"/>
      <c r="H19" s="771"/>
      <c r="I19" s="771"/>
      <c r="J19" s="771"/>
      <c r="K19" s="771"/>
    </row>
    <row r="20" spans="1:19" s="588" customFormat="1" hidden="1" x14ac:dyDescent="0.25">
      <c r="A20" s="587"/>
      <c r="B20" s="771"/>
      <c r="C20" s="771"/>
      <c r="D20" s="771"/>
      <c r="E20" s="771"/>
      <c r="F20" s="771"/>
      <c r="G20" s="771"/>
      <c r="H20" s="771"/>
      <c r="I20" s="771"/>
      <c r="J20" s="771"/>
      <c r="K20" s="771"/>
    </row>
    <row r="21" spans="1:19" s="588" customFormat="1" hidden="1" x14ac:dyDescent="0.25">
      <c r="A21" s="587"/>
      <c r="B21" s="771"/>
      <c r="C21" s="771"/>
      <c r="D21" s="771"/>
      <c r="E21" s="771"/>
      <c r="F21" s="771"/>
      <c r="G21" s="771"/>
      <c r="H21" s="771"/>
      <c r="I21" s="771"/>
      <c r="J21" s="771"/>
      <c r="K21" s="771"/>
    </row>
    <row r="22" spans="1:19" s="588" customFormat="1" hidden="1" x14ac:dyDescent="0.25">
      <c r="A22" s="587"/>
      <c r="B22" s="771"/>
      <c r="C22" s="771"/>
      <c r="D22" s="771"/>
      <c r="E22" s="771"/>
      <c r="F22" s="771"/>
      <c r="G22" s="771"/>
      <c r="H22" s="771"/>
      <c r="I22" s="771"/>
      <c r="J22" s="771"/>
      <c r="K22" s="771"/>
    </row>
    <row r="23" spans="1:19" s="588" customFormat="1" hidden="1" x14ac:dyDescent="0.25">
      <c r="A23" s="587"/>
      <c r="B23" s="771"/>
      <c r="C23" s="771"/>
      <c r="D23" s="771"/>
      <c r="E23" s="771"/>
      <c r="F23" s="771"/>
      <c r="G23" s="771"/>
      <c r="H23" s="771"/>
      <c r="I23" s="771"/>
      <c r="J23" s="771"/>
      <c r="K23" s="771"/>
    </row>
    <row r="24" spans="1:19" s="588" customFormat="1" hidden="1" x14ac:dyDescent="0.25">
      <c r="A24" s="587"/>
      <c r="B24" s="771"/>
      <c r="C24" s="771"/>
      <c r="D24" s="771"/>
      <c r="E24" s="771"/>
      <c r="F24" s="771"/>
      <c r="G24" s="771"/>
      <c r="H24" s="771"/>
      <c r="I24" s="771"/>
      <c r="J24" s="771"/>
      <c r="K24" s="771"/>
    </row>
    <row r="25" spans="1:19" s="588" customFormat="1" hidden="1" x14ac:dyDescent="0.25">
      <c r="A25" s="587"/>
      <c r="B25" s="771"/>
      <c r="C25" s="771"/>
      <c r="D25" s="771"/>
      <c r="E25" s="771"/>
      <c r="F25" s="771"/>
      <c r="G25" s="771"/>
      <c r="H25" s="771"/>
      <c r="I25" s="771"/>
      <c r="J25" s="771"/>
      <c r="K25" s="771"/>
    </row>
    <row r="26" spans="1:19" s="588" customFormat="1" hidden="1" x14ac:dyDescent="0.25">
      <c r="A26" s="587"/>
      <c r="B26" s="587"/>
      <c r="C26" s="587"/>
      <c r="D26" s="587"/>
      <c r="E26" s="587"/>
      <c r="F26" s="587"/>
      <c r="G26" s="587"/>
      <c r="H26" s="587"/>
      <c r="I26" s="587"/>
      <c r="J26" s="587"/>
      <c r="K26" s="587"/>
    </row>
    <row r="27" spans="1:19" s="588" customFormat="1" hidden="1" x14ac:dyDescent="0.25">
      <c r="A27" s="587"/>
      <c r="B27" s="587"/>
      <c r="C27" s="587"/>
      <c r="D27" s="587"/>
      <c r="E27" s="587"/>
      <c r="F27" s="587"/>
      <c r="G27" s="587"/>
      <c r="H27" s="587"/>
      <c r="I27" s="587"/>
      <c r="J27" s="587"/>
      <c r="K27" s="587"/>
    </row>
    <row r="28" spans="1:19" s="588" customFormat="1" ht="16.5" hidden="1" x14ac:dyDescent="0.25">
      <c r="A28" s="587"/>
      <c r="B28" s="599"/>
      <c r="C28" s="599"/>
      <c r="D28" s="599"/>
      <c r="E28" s="772" t="s">
        <v>93</v>
      </c>
      <c r="F28" s="772"/>
      <c r="G28" s="772"/>
      <c r="H28" s="772"/>
      <c r="I28" s="772"/>
      <c r="J28" s="772"/>
      <c r="K28" s="772"/>
    </row>
    <row r="29" spans="1:19" s="604" customFormat="1" ht="33.75" hidden="1" customHeight="1" x14ac:dyDescent="0.3">
      <c r="A29" s="600"/>
      <c r="B29" s="769" t="str">
        <f>CONCATENATE("Items para Plan Operativo ",'[1]PDI-03'!E40)</f>
        <v>Items para Plan Operativo Nombre del Plan Operativo</v>
      </c>
      <c r="C29" s="769"/>
      <c r="D29" s="601" t="s">
        <v>101</v>
      </c>
      <c r="E29" s="602" t="s">
        <v>1238</v>
      </c>
      <c r="F29" s="602" t="s">
        <v>1239</v>
      </c>
      <c r="G29" s="602" t="s">
        <v>1240</v>
      </c>
      <c r="H29" s="602" t="s">
        <v>1241</v>
      </c>
      <c r="I29" s="602" t="s">
        <v>1242</v>
      </c>
      <c r="J29" s="602" t="s">
        <v>1243</v>
      </c>
      <c r="K29" s="603" t="s">
        <v>32</v>
      </c>
      <c r="Q29" s="605"/>
    </row>
    <row r="30" spans="1:19" s="604" customFormat="1" ht="33" hidden="1" x14ac:dyDescent="0.3">
      <c r="A30" s="600"/>
      <c r="B30" s="602">
        <v>1</v>
      </c>
      <c r="C30" s="606" t="s">
        <v>1244</v>
      </c>
      <c r="D30" s="607"/>
      <c r="E30" s="608">
        <v>0</v>
      </c>
      <c r="F30" s="608">
        <v>0</v>
      </c>
      <c r="G30" s="608">
        <v>0</v>
      </c>
      <c r="H30" s="608"/>
      <c r="I30" s="608"/>
      <c r="J30" s="608">
        <v>0</v>
      </c>
      <c r="K30" s="609">
        <f>SUM(E30:J30)</f>
        <v>0</v>
      </c>
      <c r="Q30" s="610"/>
    </row>
    <row r="31" spans="1:19" s="612" customFormat="1" ht="16.5" hidden="1" x14ac:dyDescent="0.3">
      <c r="A31" s="600"/>
      <c r="B31" s="602">
        <v>2</v>
      </c>
      <c r="C31" s="606" t="s">
        <v>1245</v>
      </c>
      <c r="D31" s="607"/>
      <c r="E31" s="608">
        <v>0</v>
      </c>
      <c r="F31" s="608">
        <v>0</v>
      </c>
      <c r="G31" s="608">
        <v>0</v>
      </c>
      <c r="H31" s="608"/>
      <c r="I31" s="608"/>
      <c r="J31" s="608">
        <v>0</v>
      </c>
      <c r="K31" s="609">
        <f t="shared" ref="K31:K38" si="0">SUM(E31:J31)</f>
        <v>0</v>
      </c>
      <c r="L31" s="600"/>
      <c r="M31" s="600"/>
      <c r="N31" s="600"/>
      <c r="O31" s="611"/>
      <c r="P31" s="600"/>
      <c r="Q31" s="610"/>
      <c r="R31" s="600"/>
      <c r="S31" s="600"/>
    </row>
    <row r="32" spans="1:19" s="612" customFormat="1" ht="16.5" hidden="1" x14ac:dyDescent="0.3">
      <c r="A32" s="600"/>
      <c r="B32" s="602">
        <v>3</v>
      </c>
      <c r="C32" s="606" t="s">
        <v>1246</v>
      </c>
      <c r="D32" s="607"/>
      <c r="E32" s="608">
        <v>0</v>
      </c>
      <c r="F32" s="608">
        <v>0</v>
      </c>
      <c r="G32" s="608">
        <v>0</v>
      </c>
      <c r="H32" s="608"/>
      <c r="I32" s="608"/>
      <c r="J32" s="608">
        <v>0</v>
      </c>
      <c r="K32" s="609">
        <f t="shared" si="0"/>
        <v>0</v>
      </c>
      <c r="L32" s="600"/>
      <c r="M32" s="600"/>
      <c r="N32" s="600"/>
      <c r="O32" s="604"/>
      <c r="P32" s="600"/>
      <c r="Q32" s="610"/>
      <c r="R32" s="600"/>
      <c r="S32" s="600"/>
    </row>
    <row r="33" spans="1:22" s="612" customFormat="1" ht="16.5" hidden="1" x14ac:dyDescent="0.3">
      <c r="A33" s="600"/>
      <c r="B33" s="602">
        <v>4</v>
      </c>
      <c r="C33" s="606" t="s">
        <v>859</v>
      </c>
      <c r="D33" s="607"/>
      <c r="E33" s="608">
        <v>0</v>
      </c>
      <c r="F33" s="608">
        <v>0</v>
      </c>
      <c r="G33" s="608">
        <v>0</v>
      </c>
      <c r="H33" s="608"/>
      <c r="I33" s="608"/>
      <c r="J33" s="608">
        <v>0</v>
      </c>
      <c r="K33" s="609">
        <f t="shared" si="0"/>
        <v>0</v>
      </c>
      <c r="L33" s="600"/>
      <c r="M33" s="600"/>
      <c r="N33" s="600"/>
      <c r="O33" s="604"/>
      <c r="P33" s="600"/>
      <c r="Q33" s="610"/>
      <c r="R33" s="600"/>
      <c r="S33" s="600"/>
    </row>
    <row r="34" spans="1:22" s="612" customFormat="1" ht="16.5" hidden="1" x14ac:dyDescent="0.3">
      <c r="A34" s="600"/>
      <c r="B34" s="602">
        <v>5</v>
      </c>
      <c r="C34" s="606" t="s">
        <v>1247</v>
      </c>
      <c r="D34" s="607"/>
      <c r="E34" s="608">
        <v>0</v>
      </c>
      <c r="F34" s="608">
        <v>0</v>
      </c>
      <c r="G34" s="608">
        <v>0</v>
      </c>
      <c r="H34" s="608"/>
      <c r="I34" s="608"/>
      <c r="J34" s="608">
        <v>0</v>
      </c>
      <c r="K34" s="609">
        <f t="shared" si="0"/>
        <v>0</v>
      </c>
      <c r="L34" s="600"/>
      <c r="M34" s="600"/>
      <c r="N34" s="600"/>
      <c r="O34" s="604"/>
      <c r="P34" s="600"/>
      <c r="Q34" s="610"/>
      <c r="R34" s="600"/>
      <c r="S34" s="600"/>
    </row>
    <row r="35" spans="1:22" s="612" customFormat="1" ht="16.5" hidden="1" x14ac:dyDescent="0.3">
      <c r="A35" s="600"/>
      <c r="B35" s="602">
        <v>6</v>
      </c>
      <c r="C35" s="606" t="s">
        <v>1248</v>
      </c>
      <c r="D35" s="607"/>
      <c r="E35" s="608">
        <v>0</v>
      </c>
      <c r="F35" s="608">
        <v>0</v>
      </c>
      <c r="G35" s="608">
        <v>0</v>
      </c>
      <c r="H35" s="608"/>
      <c r="I35" s="608"/>
      <c r="J35" s="608">
        <v>0</v>
      </c>
      <c r="K35" s="609">
        <f t="shared" si="0"/>
        <v>0</v>
      </c>
      <c r="L35" s="600"/>
      <c r="M35" s="600"/>
      <c r="N35" s="600"/>
      <c r="O35" s="604"/>
      <c r="P35" s="600"/>
      <c r="Q35" s="610"/>
      <c r="R35" s="600"/>
      <c r="S35" s="600"/>
    </row>
    <row r="36" spans="1:22" s="612" customFormat="1" ht="33" hidden="1" x14ac:dyDescent="0.3">
      <c r="A36" s="600"/>
      <c r="B36" s="602">
        <v>7</v>
      </c>
      <c r="C36" s="606" t="s">
        <v>1249</v>
      </c>
      <c r="D36" s="607"/>
      <c r="E36" s="608">
        <v>0</v>
      </c>
      <c r="F36" s="608">
        <v>0</v>
      </c>
      <c r="G36" s="608">
        <v>0</v>
      </c>
      <c r="H36" s="608"/>
      <c r="I36" s="608"/>
      <c r="J36" s="608">
        <v>0</v>
      </c>
      <c r="K36" s="609">
        <f t="shared" si="0"/>
        <v>0</v>
      </c>
      <c r="L36" s="600"/>
      <c r="M36" s="600"/>
      <c r="N36" s="600"/>
      <c r="O36" s="604"/>
      <c r="P36" s="600"/>
      <c r="Q36" s="610"/>
      <c r="R36" s="600"/>
      <c r="S36" s="600"/>
    </row>
    <row r="37" spans="1:22" s="612" customFormat="1" ht="33" hidden="1" x14ac:dyDescent="0.3">
      <c r="A37" s="600"/>
      <c r="B37" s="602">
        <v>8</v>
      </c>
      <c r="C37" s="606" t="s">
        <v>1250</v>
      </c>
      <c r="D37" s="607"/>
      <c r="E37" s="608">
        <v>0</v>
      </c>
      <c r="F37" s="608">
        <v>0</v>
      </c>
      <c r="G37" s="608">
        <v>0</v>
      </c>
      <c r="H37" s="608"/>
      <c r="I37" s="608"/>
      <c r="J37" s="608">
        <v>0</v>
      </c>
      <c r="K37" s="609">
        <f t="shared" si="0"/>
        <v>0</v>
      </c>
      <c r="L37" s="600"/>
      <c r="M37" s="600"/>
      <c r="N37" s="600"/>
      <c r="O37" s="604"/>
      <c r="P37" s="600"/>
      <c r="Q37" s="610"/>
      <c r="R37" s="600"/>
      <c r="S37" s="600"/>
    </row>
    <row r="38" spans="1:22" s="612" customFormat="1" ht="16.5" hidden="1" x14ac:dyDescent="0.3">
      <c r="A38" s="600"/>
      <c r="B38" s="602">
        <v>9</v>
      </c>
      <c r="C38" s="606" t="s">
        <v>1251</v>
      </c>
      <c r="D38" s="607"/>
      <c r="E38" s="608">
        <v>0</v>
      </c>
      <c r="F38" s="608">
        <v>0</v>
      </c>
      <c r="G38" s="608">
        <v>0</v>
      </c>
      <c r="H38" s="608"/>
      <c r="I38" s="608"/>
      <c r="J38" s="608">
        <v>0</v>
      </c>
      <c r="K38" s="609">
        <f t="shared" si="0"/>
        <v>0</v>
      </c>
      <c r="L38" s="600"/>
      <c r="M38" s="600"/>
      <c r="N38" s="600"/>
      <c r="O38" s="604"/>
      <c r="P38" s="600"/>
      <c r="Q38" s="610"/>
      <c r="R38" s="600"/>
      <c r="S38" s="600"/>
    </row>
    <row r="39" spans="1:22" s="612" customFormat="1" ht="16.5" hidden="1" x14ac:dyDescent="0.3">
      <c r="A39" s="600"/>
      <c r="B39" s="600"/>
      <c r="C39" s="764" t="s">
        <v>32</v>
      </c>
      <c r="D39" s="765"/>
      <c r="E39" s="613">
        <f>SUM(E30:E38)</f>
        <v>0</v>
      </c>
      <c r="F39" s="613">
        <f>SUM(F30:F38)</f>
        <v>0</v>
      </c>
      <c r="G39" s="613">
        <f>SUM(G30:G38)</f>
        <v>0</v>
      </c>
      <c r="H39" s="613">
        <f t="shared" ref="H39:I39" si="1">SUM(H30:H38)</f>
        <v>0</v>
      </c>
      <c r="I39" s="613">
        <f t="shared" si="1"/>
        <v>0</v>
      </c>
      <c r="J39" s="613">
        <f>SUM(J30:J38)</f>
        <v>0</v>
      </c>
      <c r="K39" s="613">
        <f>SUM(K30:K38)</f>
        <v>0</v>
      </c>
      <c r="L39" s="600"/>
      <c r="M39" s="600"/>
      <c r="N39" s="600"/>
      <c r="O39" s="604"/>
      <c r="P39" s="600"/>
      <c r="Q39" s="600"/>
      <c r="R39" s="600"/>
      <c r="S39" s="600"/>
    </row>
    <row r="40" spans="1:22" s="612" customFormat="1" ht="16.5" hidden="1" x14ac:dyDescent="0.3">
      <c r="A40" s="600"/>
      <c r="B40" s="614"/>
      <c r="C40" s="600"/>
      <c r="D40" s="600"/>
      <c r="E40" s="600"/>
      <c r="F40" s="600"/>
      <c r="G40" s="600"/>
      <c r="H40" s="600"/>
      <c r="I40" s="600"/>
      <c r="J40" s="600"/>
      <c r="K40" s="600"/>
      <c r="L40" s="600"/>
      <c r="M40" s="600"/>
      <c r="N40" s="600"/>
      <c r="O40" s="604"/>
      <c r="P40" s="600"/>
      <c r="Q40" s="600"/>
      <c r="R40" s="600"/>
      <c r="S40" s="600"/>
    </row>
    <row r="41" spans="1:22" s="612" customFormat="1" ht="16.5" hidden="1" x14ac:dyDescent="0.3">
      <c r="A41" s="600"/>
      <c r="B41" s="614"/>
      <c r="C41" s="600"/>
      <c r="D41" s="600"/>
      <c r="E41" s="600"/>
      <c r="F41" s="600"/>
      <c r="G41" s="600"/>
      <c r="H41" s="600"/>
      <c r="I41" s="600"/>
      <c r="J41" s="600"/>
      <c r="K41" s="600"/>
      <c r="L41" s="600"/>
      <c r="M41" s="600"/>
      <c r="N41" s="600"/>
      <c r="O41" s="604"/>
      <c r="P41" s="600"/>
      <c r="Q41" s="600"/>
      <c r="R41" s="600"/>
      <c r="S41" s="600"/>
    </row>
    <row r="42" spans="1:22" s="612" customFormat="1" ht="15.75" hidden="1" customHeight="1" x14ac:dyDescent="0.3">
      <c r="A42" s="600"/>
      <c r="B42" s="615"/>
      <c r="C42" s="600"/>
      <c r="D42" s="600"/>
      <c r="E42" s="616"/>
      <c r="F42" s="617"/>
      <c r="G42" s="618"/>
      <c r="H42" s="618"/>
      <c r="I42" s="618"/>
      <c r="J42" s="618"/>
      <c r="K42" s="618"/>
      <c r="L42" s="618"/>
      <c r="M42" s="618"/>
      <c r="N42" s="618"/>
      <c r="O42" s="618"/>
      <c r="P42" s="618"/>
      <c r="Q42" s="618"/>
      <c r="R42" s="618"/>
      <c r="S42" s="618"/>
    </row>
    <row r="43" spans="1:22" s="612" customFormat="1" ht="16.5" hidden="1" x14ac:dyDescent="0.3">
      <c r="A43" s="600"/>
      <c r="B43" s="599"/>
      <c r="C43" s="599"/>
      <c r="D43" s="599"/>
      <c r="E43" s="766" t="s">
        <v>93</v>
      </c>
      <c r="F43" s="767"/>
      <c r="G43" s="767"/>
      <c r="H43" s="767"/>
      <c r="I43" s="767"/>
      <c r="J43" s="767"/>
      <c r="K43" s="768"/>
      <c r="L43" s="600"/>
      <c r="M43" s="600"/>
      <c r="N43" s="600"/>
      <c r="O43" s="604"/>
      <c r="P43" s="600"/>
      <c r="Q43" s="600"/>
      <c r="R43" s="600"/>
      <c r="S43" s="600"/>
    </row>
    <row r="44" spans="1:22" s="612" customFormat="1" ht="33" hidden="1" x14ac:dyDescent="0.3">
      <c r="A44" s="600"/>
      <c r="B44" s="769" t="str">
        <f>CONCATENATE("Items para Plan Operativo ",'[1]PDI-03'!E41)</f>
        <v xml:space="preserve">Items para Plan Operativo </v>
      </c>
      <c r="C44" s="769"/>
      <c r="D44" s="601" t="s">
        <v>101</v>
      </c>
      <c r="E44" s="602" t="s">
        <v>1238</v>
      </c>
      <c r="F44" s="602" t="s">
        <v>1239</v>
      </c>
      <c r="G44" s="602" t="s">
        <v>1240</v>
      </c>
      <c r="H44" s="602" t="s">
        <v>1241</v>
      </c>
      <c r="I44" s="602" t="s">
        <v>1242</v>
      </c>
      <c r="J44" s="602" t="s">
        <v>1243</v>
      </c>
      <c r="K44" s="603" t="s">
        <v>32</v>
      </c>
      <c r="L44" s="600"/>
      <c r="M44" s="600"/>
      <c r="N44" s="600"/>
      <c r="O44" s="604"/>
      <c r="P44" s="600"/>
      <c r="Q44" s="600"/>
      <c r="R44" s="600"/>
      <c r="S44" s="600"/>
    </row>
    <row r="45" spans="1:22" s="612" customFormat="1" ht="33" hidden="1" x14ac:dyDescent="0.3">
      <c r="A45" s="600"/>
      <c r="B45" s="602">
        <v>1</v>
      </c>
      <c r="C45" s="606" t="s">
        <v>1244</v>
      </c>
      <c r="D45" s="607"/>
      <c r="E45" s="608">
        <v>0</v>
      </c>
      <c r="F45" s="608">
        <v>0</v>
      </c>
      <c r="G45" s="608">
        <v>0</v>
      </c>
      <c r="H45" s="608"/>
      <c r="I45" s="608"/>
      <c r="J45" s="608">
        <v>0</v>
      </c>
      <c r="K45" s="609">
        <f>SUM(E45:J45)</f>
        <v>0</v>
      </c>
      <c r="L45" s="600"/>
      <c r="M45" s="600"/>
      <c r="N45" s="600"/>
      <c r="O45" s="604"/>
      <c r="P45" s="600"/>
      <c r="Q45" s="600"/>
      <c r="R45" s="600"/>
      <c r="S45" s="600"/>
    </row>
    <row r="46" spans="1:22" s="612" customFormat="1" ht="16.5" hidden="1" x14ac:dyDescent="0.3">
      <c r="A46" s="600"/>
      <c r="B46" s="602">
        <v>2</v>
      </c>
      <c r="C46" s="606" t="s">
        <v>1245</v>
      </c>
      <c r="D46" s="607"/>
      <c r="E46" s="608">
        <v>0</v>
      </c>
      <c r="F46" s="608">
        <v>0</v>
      </c>
      <c r="G46" s="608">
        <v>0</v>
      </c>
      <c r="H46" s="608"/>
      <c r="I46" s="608"/>
      <c r="J46" s="608">
        <v>0</v>
      </c>
      <c r="K46" s="609">
        <f t="shared" ref="K46:K53" si="2">SUM(E46:J46)</f>
        <v>0</v>
      </c>
      <c r="L46" s="600"/>
      <c r="M46" s="600"/>
      <c r="N46" s="600"/>
      <c r="O46" s="604"/>
      <c r="P46" s="600"/>
      <c r="Q46" s="600"/>
      <c r="R46" s="600"/>
      <c r="S46" s="600"/>
      <c r="T46" s="619"/>
      <c r="U46" s="619"/>
      <c r="V46" s="619"/>
    </row>
    <row r="47" spans="1:22" s="612" customFormat="1" ht="16.5" hidden="1" x14ac:dyDescent="0.3">
      <c r="A47" s="600"/>
      <c r="B47" s="602">
        <v>3</v>
      </c>
      <c r="C47" s="606" t="s">
        <v>1246</v>
      </c>
      <c r="D47" s="607"/>
      <c r="E47" s="608">
        <v>0</v>
      </c>
      <c r="F47" s="608">
        <v>0</v>
      </c>
      <c r="G47" s="608">
        <v>0</v>
      </c>
      <c r="H47" s="608"/>
      <c r="I47" s="608"/>
      <c r="J47" s="608">
        <v>0</v>
      </c>
      <c r="K47" s="609">
        <f t="shared" si="2"/>
        <v>0</v>
      </c>
      <c r="L47" s="600"/>
      <c r="M47" s="600"/>
      <c r="N47" s="600"/>
      <c r="O47" s="604"/>
      <c r="P47" s="600"/>
      <c r="Q47" s="600"/>
      <c r="R47" s="600"/>
      <c r="S47" s="600"/>
    </row>
    <row r="48" spans="1:22" s="612" customFormat="1" ht="16.5" hidden="1" x14ac:dyDescent="0.3">
      <c r="A48" s="600"/>
      <c r="B48" s="602">
        <v>4</v>
      </c>
      <c r="C48" s="606" t="s">
        <v>859</v>
      </c>
      <c r="D48" s="607"/>
      <c r="E48" s="608">
        <v>0</v>
      </c>
      <c r="F48" s="608">
        <v>0</v>
      </c>
      <c r="G48" s="608">
        <v>0</v>
      </c>
      <c r="H48" s="608"/>
      <c r="I48" s="608"/>
      <c r="J48" s="608">
        <v>0</v>
      </c>
      <c r="K48" s="609">
        <f t="shared" si="2"/>
        <v>0</v>
      </c>
      <c r="L48" s="600"/>
      <c r="M48" s="600"/>
      <c r="N48" s="600"/>
      <c r="O48" s="604"/>
      <c r="P48" s="600"/>
      <c r="Q48" s="600"/>
      <c r="R48" s="600"/>
      <c r="S48" s="600"/>
    </row>
    <row r="49" spans="1:19" s="612" customFormat="1" ht="16.5" hidden="1" x14ac:dyDescent="0.3">
      <c r="A49" s="600"/>
      <c r="B49" s="602">
        <v>5</v>
      </c>
      <c r="C49" s="606" t="s">
        <v>1247</v>
      </c>
      <c r="D49" s="607"/>
      <c r="E49" s="608">
        <v>0</v>
      </c>
      <c r="F49" s="608">
        <v>0</v>
      </c>
      <c r="G49" s="608">
        <v>0</v>
      </c>
      <c r="H49" s="608"/>
      <c r="I49" s="608"/>
      <c r="J49" s="608">
        <v>0</v>
      </c>
      <c r="K49" s="609">
        <f t="shared" si="2"/>
        <v>0</v>
      </c>
      <c r="L49" s="600"/>
      <c r="M49" s="600"/>
      <c r="N49" s="600"/>
      <c r="O49" s="604"/>
      <c r="P49" s="600"/>
      <c r="Q49" s="600"/>
      <c r="R49" s="600"/>
      <c r="S49" s="600"/>
    </row>
    <row r="50" spans="1:19" s="587" customFormat="1" ht="16.5" hidden="1" x14ac:dyDescent="0.3">
      <c r="B50" s="602">
        <v>6</v>
      </c>
      <c r="C50" s="606" t="s">
        <v>1248</v>
      </c>
      <c r="D50" s="607"/>
      <c r="E50" s="608">
        <v>0</v>
      </c>
      <c r="F50" s="608">
        <v>0</v>
      </c>
      <c r="G50" s="608">
        <v>0</v>
      </c>
      <c r="H50" s="608"/>
      <c r="I50" s="608"/>
      <c r="J50" s="608">
        <v>0</v>
      </c>
      <c r="K50" s="609">
        <f t="shared" si="2"/>
        <v>0</v>
      </c>
      <c r="L50" s="600"/>
      <c r="M50" s="600"/>
      <c r="N50" s="600"/>
      <c r="O50" s="604"/>
      <c r="P50" s="600"/>
      <c r="Q50" s="600"/>
      <c r="R50" s="600"/>
      <c r="S50" s="600"/>
    </row>
    <row r="51" spans="1:19" s="587" customFormat="1" ht="33" hidden="1" x14ac:dyDescent="0.3">
      <c r="B51" s="602">
        <v>7</v>
      </c>
      <c r="C51" s="606" t="s">
        <v>1249</v>
      </c>
      <c r="D51" s="607"/>
      <c r="E51" s="608">
        <v>0</v>
      </c>
      <c r="F51" s="608">
        <v>0</v>
      </c>
      <c r="G51" s="608">
        <v>0</v>
      </c>
      <c r="H51" s="608"/>
      <c r="I51" s="608"/>
      <c r="J51" s="608">
        <v>0</v>
      </c>
      <c r="K51" s="609">
        <f t="shared" si="2"/>
        <v>0</v>
      </c>
      <c r="L51" s="600"/>
      <c r="M51" s="600"/>
      <c r="N51" s="600"/>
      <c r="O51" s="604"/>
      <c r="P51" s="600"/>
      <c r="Q51" s="600"/>
      <c r="R51" s="600"/>
      <c r="S51" s="600"/>
    </row>
    <row r="52" spans="1:19" s="587" customFormat="1" ht="33" hidden="1" x14ac:dyDescent="0.3">
      <c r="B52" s="602">
        <v>8</v>
      </c>
      <c r="C52" s="606" t="s">
        <v>1250</v>
      </c>
      <c r="D52" s="607"/>
      <c r="E52" s="608">
        <v>0</v>
      </c>
      <c r="F52" s="608">
        <v>0</v>
      </c>
      <c r="G52" s="608">
        <v>0</v>
      </c>
      <c r="H52" s="608"/>
      <c r="I52" s="608"/>
      <c r="J52" s="608">
        <v>0</v>
      </c>
      <c r="K52" s="609">
        <f t="shared" si="2"/>
        <v>0</v>
      </c>
      <c r="L52" s="600"/>
      <c r="M52" s="600"/>
      <c r="N52" s="600"/>
      <c r="O52" s="604"/>
      <c r="P52" s="600"/>
      <c r="Q52" s="600"/>
      <c r="R52" s="600"/>
      <c r="S52" s="600"/>
    </row>
    <row r="53" spans="1:19" s="587" customFormat="1" ht="16.5" hidden="1" x14ac:dyDescent="0.3">
      <c r="B53" s="602">
        <v>9</v>
      </c>
      <c r="C53" s="606" t="s">
        <v>1251</v>
      </c>
      <c r="D53" s="607"/>
      <c r="E53" s="608">
        <v>0</v>
      </c>
      <c r="F53" s="608">
        <v>0</v>
      </c>
      <c r="G53" s="608">
        <v>0</v>
      </c>
      <c r="H53" s="608"/>
      <c r="I53" s="608"/>
      <c r="J53" s="608">
        <v>0</v>
      </c>
      <c r="K53" s="609">
        <f t="shared" si="2"/>
        <v>0</v>
      </c>
      <c r="L53" s="600"/>
      <c r="M53" s="600"/>
      <c r="N53" s="600"/>
      <c r="O53" s="604"/>
      <c r="P53" s="600"/>
      <c r="Q53" s="600"/>
      <c r="R53" s="600"/>
      <c r="S53" s="600"/>
    </row>
    <row r="54" spans="1:19" s="587" customFormat="1" ht="16.5" hidden="1" x14ac:dyDescent="0.3">
      <c r="B54" s="600"/>
      <c r="C54" s="764" t="s">
        <v>32</v>
      </c>
      <c r="D54" s="765"/>
      <c r="E54" s="613">
        <f>SUM(E45:E53)</f>
        <v>0</v>
      </c>
      <c r="F54" s="613">
        <f>SUM(F45:F53)</f>
        <v>0</v>
      </c>
      <c r="G54" s="613">
        <f>SUM(G45:G53)</f>
        <v>0</v>
      </c>
      <c r="H54" s="613">
        <f t="shared" ref="H54:I54" si="3">SUM(H45:H53)</f>
        <v>0</v>
      </c>
      <c r="I54" s="613">
        <f t="shared" si="3"/>
        <v>0</v>
      </c>
      <c r="J54" s="613">
        <f>SUM(J45:J53)</f>
        <v>0</v>
      </c>
      <c r="K54" s="613">
        <f>SUM(K45:K53)</f>
        <v>0</v>
      </c>
      <c r="L54" s="600"/>
      <c r="M54" s="600"/>
      <c r="N54" s="600"/>
      <c r="O54" s="604"/>
      <c r="P54" s="600"/>
      <c r="Q54" s="600"/>
      <c r="R54" s="600"/>
      <c r="S54" s="600"/>
    </row>
    <row r="55" spans="1:19" s="587" customFormat="1" ht="16.5" hidden="1" x14ac:dyDescent="0.3">
      <c r="B55" s="614"/>
      <c r="C55" s="600"/>
      <c r="D55" s="600"/>
      <c r="E55" s="600"/>
      <c r="F55" s="600"/>
      <c r="G55" s="600"/>
      <c r="H55" s="600"/>
      <c r="I55" s="600"/>
      <c r="J55" s="600"/>
      <c r="K55" s="600"/>
      <c r="L55" s="600"/>
      <c r="M55" s="600"/>
      <c r="N55" s="600"/>
      <c r="O55" s="604"/>
      <c r="P55" s="600"/>
      <c r="Q55" s="600"/>
      <c r="R55" s="600"/>
      <c r="S55" s="600"/>
    </row>
    <row r="56" spans="1:19" s="587" customFormat="1" ht="16.5" hidden="1" x14ac:dyDescent="0.3">
      <c r="B56" s="600"/>
      <c r="C56" s="600"/>
      <c r="D56" s="600"/>
      <c r="E56" s="600"/>
      <c r="F56" s="600"/>
      <c r="G56" s="600"/>
      <c r="H56" s="600"/>
      <c r="I56" s="600"/>
      <c r="J56" s="600"/>
      <c r="K56" s="600"/>
      <c r="L56" s="600"/>
      <c r="M56" s="600"/>
      <c r="N56" s="600"/>
      <c r="O56" s="604"/>
      <c r="P56" s="600"/>
      <c r="Q56" s="600"/>
      <c r="R56" s="600"/>
      <c r="S56" s="600"/>
    </row>
    <row r="57" spans="1:19" s="587" customFormat="1" ht="16.5" hidden="1" x14ac:dyDescent="0.3">
      <c r="B57" s="599"/>
      <c r="C57" s="599"/>
      <c r="D57" s="599"/>
      <c r="E57" s="766" t="s">
        <v>93</v>
      </c>
      <c r="F57" s="767"/>
      <c r="G57" s="767"/>
      <c r="H57" s="767"/>
      <c r="I57" s="767"/>
      <c r="J57" s="767"/>
      <c r="K57" s="768"/>
      <c r="L57" s="600"/>
      <c r="M57" s="600"/>
      <c r="N57" s="600"/>
      <c r="O57" s="604"/>
      <c r="P57" s="600"/>
      <c r="Q57" s="600"/>
      <c r="R57" s="600"/>
      <c r="S57" s="600"/>
    </row>
    <row r="58" spans="1:19" s="587" customFormat="1" ht="33" hidden="1" x14ac:dyDescent="0.3">
      <c r="B58" s="769" t="str">
        <f>CONCATENATE("Items para Plan Operativo ",'[1]PDI-03'!E42)</f>
        <v xml:space="preserve">Items para Plan Operativo </v>
      </c>
      <c r="C58" s="769"/>
      <c r="D58" s="601" t="s">
        <v>101</v>
      </c>
      <c r="E58" s="602" t="s">
        <v>1238</v>
      </c>
      <c r="F58" s="602" t="s">
        <v>1239</v>
      </c>
      <c r="G58" s="602" t="s">
        <v>1240</v>
      </c>
      <c r="H58" s="602" t="s">
        <v>1241</v>
      </c>
      <c r="I58" s="602" t="s">
        <v>1242</v>
      </c>
      <c r="J58" s="602" t="s">
        <v>1243</v>
      </c>
      <c r="K58" s="603" t="s">
        <v>32</v>
      </c>
      <c r="L58" s="600"/>
      <c r="M58" s="600"/>
      <c r="N58" s="600"/>
      <c r="O58" s="604"/>
      <c r="P58" s="600"/>
      <c r="Q58" s="600"/>
      <c r="R58" s="600"/>
      <c r="S58" s="600"/>
    </row>
    <row r="59" spans="1:19" s="587" customFormat="1" ht="33" hidden="1" x14ac:dyDescent="0.3">
      <c r="B59" s="602">
        <v>1</v>
      </c>
      <c r="C59" s="606" t="s">
        <v>1244</v>
      </c>
      <c r="D59" s="607"/>
      <c r="E59" s="608">
        <v>0</v>
      </c>
      <c r="F59" s="608">
        <v>0</v>
      </c>
      <c r="G59" s="608">
        <v>0</v>
      </c>
      <c r="H59" s="608"/>
      <c r="I59" s="608"/>
      <c r="J59" s="608">
        <v>0</v>
      </c>
      <c r="K59" s="609">
        <f>SUM(E59:J59)</f>
        <v>0</v>
      </c>
      <c r="L59" s="600"/>
      <c r="M59" s="600"/>
      <c r="N59" s="600"/>
      <c r="O59" s="604"/>
      <c r="P59" s="600"/>
      <c r="Q59" s="600"/>
      <c r="R59" s="600"/>
      <c r="S59" s="600"/>
    </row>
    <row r="60" spans="1:19" s="587" customFormat="1" ht="16.5" hidden="1" x14ac:dyDescent="0.3">
      <c r="B60" s="602">
        <v>2</v>
      </c>
      <c r="C60" s="606" t="s">
        <v>1245</v>
      </c>
      <c r="D60" s="607"/>
      <c r="E60" s="608">
        <v>0</v>
      </c>
      <c r="F60" s="608">
        <v>0</v>
      </c>
      <c r="G60" s="608">
        <v>0</v>
      </c>
      <c r="H60" s="608"/>
      <c r="I60" s="608"/>
      <c r="J60" s="608">
        <v>0</v>
      </c>
      <c r="K60" s="609">
        <f t="shared" ref="K60:K66" si="4">SUM(E60:J60)</f>
        <v>0</v>
      </c>
      <c r="L60" s="600"/>
      <c r="M60" s="600"/>
      <c r="N60" s="600"/>
      <c r="O60" s="604"/>
      <c r="P60" s="600"/>
      <c r="Q60" s="600"/>
      <c r="R60" s="600"/>
      <c r="S60" s="600"/>
    </row>
    <row r="61" spans="1:19" s="587" customFormat="1" ht="16.5" hidden="1" x14ac:dyDescent="0.3">
      <c r="B61" s="602">
        <v>3</v>
      </c>
      <c r="C61" s="606" t="s">
        <v>1246</v>
      </c>
      <c r="D61" s="607"/>
      <c r="E61" s="608">
        <v>0</v>
      </c>
      <c r="F61" s="608">
        <v>0</v>
      </c>
      <c r="G61" s="608">
        <v>0</v>
      </c>
      <c r="H61" s="608"/>
      <c r="I61" s="608"/>
      <c r="J61" s="608">
        <v>0</v>
      </c>
      <c r="K61" s="609">
        <f t="shared" si="4"/>
        <v>0</v>
      </c>
      <c r="L61" s="600"/>
      <c r="M61" s="600"/>
      <c r="N61" s="600"/>
      <c r="O61" s="604"/>
      <c r="P61" s="600"/>
      <c r="Q61" s="600"/>
      <c r="R61" s="600"/>
      <c r="S61" s="600"/>
    </row>
    <row r="62" spans="1:19" s="587" customFormat="1" ht="16.5" hidden="1" x14ac:dyDescent="0.3">
      <c r="B62" s="602">
        <v>4</v>
      </c>
      <c r="C62" s="606" t="s">
        <v>859</v>
      </c>
      <c r="D62" s="607"/>
      <c r="E62" s="608">
        <v>0</v>
      </c>
      <c r="F62" s="608">
        <v>0</v>
      </c>
      <c r="G62" s="608">
        <v>0</v>
      </c>
      <c r="H62" s="608"/>
      <c r="I62" s="608"/>
      <c r="J62" s="608">
        <v>0</v>
      </c>
      <c r="K62" s="609">
        <f t="shared" si="4"/>
        <v>0</v>
      </c>
      <c r="L62" s="600"/>
      <c r="M62" s="600"/>
      <c r="N62" s="600"/>
      <c r="O62" s="604"/>
      <c r="P62" s="600"/>
      <c r="Q62" s="600"/>
      <c r="R62" s="600"/>
      <c r="S62" s="600"/>
    </row>
    <row r="63" spans="1:19" s="587" customFormat="1" ht="16.5" hidden="1" x14ac:dyDescent="0.3">
      <c r="B63" s="602">
        <v>5</v>
      </c>
      <c r="C63" s="606" t="s">
        <v>1247</v>
      </c>
      <c r="D63" s="607"/>
      <c r="E63" s="608">
        <v>0</v>
      </c>
      <c r="F63" s="608">
        <v>0</v>
      </c>
      <c r="G63" s="608">
        <v>0</v>
      </c>
      <c r="H63" s="608"/>
      <c r="I63" s="608"/>
      <c r="J63" s="608">
        <v>0</v>
      </c>
      <c r="K63" s="609">
        <f t="shared" si="4"/>
        <v>0</v>
      </c>
      <c r="L63" s="600"/>
      <c r="M63" s="600"/>
      <c r="N63" s="600"/>
      <c r="O63" s="604"/>
      <c r="P63" s="600"/>
      <c r="Q63" s="600"/>
      <c r="R63" s="600"/>
      <c r="S63" s="600"/>
    </row>
    <row r="64" spans="1:19" s="587" customFormat="1" ht="16.5" hidden="1" x14ac:dyDescent="0.3">
      <c r="B64" s="602">
        <f>1+B63</f>
        <v>6</v>
      </c>
      <c r="C64" s="606" t="s">
        <v>1248</v>
      </c>
      <c r="D64" s="607"/>
      <c r="E64" s="608">
        <v>0</v>
      </c>
      <c r="F64" s="608">
        <v>0</v>
      </c>
      <c r="G64" s="608">
        <v>0</v>
      </c>
      <c r="H64" s="608"/>
      <c r="I64" s="608"/>
      <c r="J64" s="608">
        <v>0</v>
      </c>
      <c r="K64" s="609">
        <f t="shared" si="4"/>
        <v>0</v>
      </c>
      <c r="L64" s="600"/>
      <c r="M64" s="600"/>
      <c r="N64" s="600"/>
      <c r="O64" s="604"/>
      <c r="P64" s="600"/>
      <c r="Q64" s="600"/>
      <c r="R64" s="600"/>
      <c r="S64" s="600"/>
    </row>
    <row r="65" spans="2:19" s="587" customFormat="1" ht="33" hidden="1" x14ac:dyDescent="0.3">
      <c r="B65" s="602">
        <f t="shared" ref="B65:B67" si="5">1+B64</f>
        <v>7</v>
      </c>
      <c r="C65" s="606" t="s">
        <v>1249</v>
      </c>
      <c r="D65" s="620"/>
      <c r="E65" s="608">
        <v>0</v>
      </c>
      <c r="F65" s="608">
        <v>0</v>
      </c>
      <c r="G65" s="608">
        <v>0</v>
      </c>
      <c r="H65" s="608"/>
      <c r="I65" s="608"/>
      <c r="J65" s="608">
        <v>0</v>
      </c>
      <c r="K65" s="609">
        <f t="shared" si="4"/>
        <v>0</v>
      </c>
      <c r="L65" s="600"/>
      <c r="M65" s="600"/>
      <c r="N65" s="600"/>
      <c r="O65" s="604"/>
      <c r="P65" s="600"/>
      <c r="Q65" s="600"/>
      <c r="R65" s="600"/>
      <c r="S65" s="600"/>
    </row>
    <row r="66" spans="2:19" s="587" customFormat="1" ht="33" hidden="1" x14ac:dyDescent="0.3">
      <c r="B66" s="602">
        <f t="shared" si="5"/>
        <v>8</v>
      </c>
      <c r="C66" s="606" t="s">
        <v>1250</v>
      </c>
      <c r="D66" s="607"/>
      <c r="E66" s="608">
        <v>0</v>
      </c>
      <c r="F66" s="608">
        <v>0</v>
      </c>
      <c r="G66" s="608">
        <v>0</v>
      </c>
      <c r="H66" s="608"/>
      <c r="I66" s="608"/>
      <c r="J66" s="608">
        <v>0</v>
      </c>
      <c r="K66" s="609">
        <f t="shared" si="4"/>
        <v>0</v>
      </c>
      <c r="L66" s="600"/>
      <c r="M66" s="600"/>
      <c r="N66" s="600"/>
      <c r="O66" s="604"/>
      <c r="P66" s="600"/>
      <c r="Q66" s="600"/>
      <c r="R66" s="600"/>
      <c r="S66" s="600"/>
    </row>
    <row r="67" spans="2:19" s="587" customFormat="1" ht="16.5" hidden="1" x14ac:dyDescent="0.3">
      <c r="B67" s="602">
        <f t="shared" si="5"/>
        <v>9</v>
      </c>
      <c r="C67" s="606" t="s">
        <v>1251</v>
      </c>
      <c r="D67" s="607"/>
      <c r="E67" s="608">
        <v>0</v>
      </c>
      <c r="F67" s="608">
        <v>0</v>
      </c>
      <c r="G67" s="608">
        <v>0</v>
      </c>
      <c r="H67" s="608"/>
      <c r="I67" s="608"/>
      <c r="J67" s="608">
        <v>0</v>
      </c>
      <c r="K67" s="609">
        <f>SUM(E67:J67)</f>
        <v>0</v>
      </c>
      <c r="L67" s="600"/>
      <c r="M67" s="600"/>
      <c r="N67" s="600"/>
      <c r="O67" s="604"/>
      <c r="P67" s="600"/>
      <c r="Q67" s="600"/>
      <c r="R67" s="600"/>
      <c r="S67" s="600"/>
    </row>
    <row r="68" spans="2:19" s="587" customFormat="1" ht="16.5" hidden="1" x14ac:dyDescent="0.3">
      <c r="B68" s="600"/>
      <c r="C68" s="764" t="s">
        <v>32</v>
      </c>
      <c r="D68" s="765"/>
      <c r="E68" s="613">
        <f>SUM(E59:E67)</f>
        <v>0</v>
      </c>
      <c r="F68" s="613">
        <f t="shared" ref="F68:I68" si="6">SUM(F59:F67)</f>
        <v>0</v>
      </c>
      <c r="G68" s="613">
        <f t="shared" si="6"/>
        <v>0</v>
      </c>
      <c r="H68" s="613">
        <f t="shared" si="6"/>
        <v>0</v>
      </c>
      <c r="I68" s="613">
        <f t="shared" si="6"/>
        <v>0</v>
      </c>
      <c r="J68" s="613">
        <f>SUM(J59:J67)</f>
        <v>0</v>
      </c>
      <c r="K68" s="613">
        <f>SUM(K59:K67)</f>
        <v>0</v>
      </c>
      <c r="L68" s="600"/>
      <c r="M68" s="600"/>
      <c r="N68" s="600"/>
      <c r="O68" s="604"/>
      <c r="P68" s="600"/>
      <c r="Q68" s="600"/>
      <c r="R68" s="600"/>
      <c r="S68" s="600"/>
    </row>
    <row r="69" spans="2:19" s="587" customFormat="1" ht="16.5" hidden="1" x14ac:dyDescent="0.3">
      <c r="B69" s="614"/>
      <c r="C69" s="600"/>
      <c r="D69" s="600"/>
      <c r="E69" s="600"/>
      <c r="F69" s="600"/>
      <c r="G69" s="600"/>
      <c r="H69" s="600"/>
      <c r="I69" s="600"/>
      <c r="J69" s="600"/>
      <c r="K69" s="600"/>
      <c r="L69" s="600"/>
      <c r="M69" s="600"/>
      <c r="N69" s="600"/>
      <c r="O69" s="604"/>
      <c r="P69" s="600"/>
      <c r="Q69" s="600"/>
      <c r="R69" s="600"/>
      <c r="S69" s="600"/>
    </row>
    <row r="70" spans="2:19" s="587" customFormat="1" ht="16.5" hidden="1" x14ac:dyDescent="0.3">
      <c r="B70" s="600"/>
      <c r="C70" s="600"/>
      <c r="D70" s="600"/>
      <c r="E70" s="600"/>
      <c r="F70" s="600"/>
      <c r="G70" s="600"/>
      <c r="H70" s="600"/>
      <c r="I70" s="600"/>
      <c r="J70" s="600"/>
      <c r="K70" s="600"/>
      <c r="L70" s="600"/>
      <c r="M70" s="600"/>
      <c r="N70" s="600"/>
      <c r="O70" s="604"/>
      <c r="P70" s="600"/>
      <c r="Q70" s="600"/>
      <c r="R70" s="600"/>
      <c r="S70" s="600"/>
    </row>
    <row r="71" spans="2:19" s="587" customFormat="1" ht="16.5" hidden="1" x14ac:dyDescent="0.3">
      <c r="B71" s="600"/>
      <c r="C71" s="600"/>
      <c r="D71" s="600"/>
      <c r="E71" s="600"/>
      <c r="F71" s="600"/>
      <c r="G71" s="600"/>
      <c r="H71" s="600"/>
      <c r="I71" s="600"/>
      <c r="J71" s="600"/>
      <c r="K71" s="600"/>
      <c r="L71" s="600"/>
      <c r="M71" s="600"/>
      <c r="N71" s="600"/>
      <c r="O71" s="604"/>
      <c r="P71" s="600"/>
      <c r="Q71" s="600"/>
      <c r="R71" s="600"/>
      <c r="S71" s="600"/>
    </row>
    <row r="72" spans="2:19" s="587" customFormat="1" ht="16.5" hidden="1" x14ac:dyDescent="0.3">
      <c r="B72" s="599"/>
      <c r="C72" s="599"/>
      <c r="D72" s="599"/>
      <c r="E72" s="766" t="s">
        <v>93</v>
      </c>
      <c r="F72" s="767"/>
      <c r="G72" s="767"/>
      <c r="H72" s="767"/>
      <c r="I72" s="767"/>
      <c r="J72" s="767"/>
      <c r="K72" s="768"/>
      <c r="L72" s="600"/>
      <c r="M72" s="600"/>
      <c r="N72" s="600"/>
      <c r="O72" s="604"/>
      <c r="P72" s="600"/>
      <c r="Q72" s="600"/>
      <c r="R72" s="600"/>
      <c r="S72" s="600"/>
    </row>
    <row r="73" spans="2:19" s="587" customFormat="1" ht="33" hidden="1" x14ac:dyDescent="0.3">
      <c r="B73" s="769" t="str">
        <f>CONCATENATE("Items para Plan Operativo ",'[1]PDI-03'!E43)</f>
        <v xml:space="preserve">Items para Plan Operativo </v>
      </c>
      <c r="C73" s="769"/>
      <c r="D73" s="601" t="s">
        <v>101</v>
      </c>
      <c r="E73" s="602" t="s">
        <v>1238</v>
      </c>
      <c r="F73" s="602" t="s">
        <v>1239</v>
      </c>
      <c r="G73" s="602" t="s">
        <v>1240</v>
      </c>
      <c r="H73" s="602" t="s">
        <v>1241</v>
      </c>
      <c r="I73" s="602" t="s">
        <v>1242</v>
      </c>
      <c r="J73" s="602" t="s">
        <v>1243</v>
      </c>
      <c r="K73" s="603" t="s">
        <v>32</v>
      </c>
      <c r="L73" s="600"/>
      <c r="M73" s="600"/>
      <c r="N73" s="600"/>
      <c r="O73" s="604"/>
      <c r="P73" s="600"/>
      <c r="Q73" s="600"/>
      <c r="R73" s="600"/>
      <c r="S73" s="600"/>
    </row>
    <row r="74" spans="2:19" s="587" customFormat="1" ht="33" hidden="1" x14ac:dyDescent="0.3">
      <c r="B74" s="602">
        <v>1</v>
      </c>
      <c r="C74" s="606" t="s">
        <v>1244</v>
      </c>
      <c r="D74" s="607"/>
      <c r="E74" s="608">
        <v>0</v>
      </c>
      <c r="F74" s="608">
        <v>0</v>
      </c>
      <c r="G74" s="608">
        <v>0</v>
      </c>
      <c r="H74" s="608"/>
      <c r="I74" s="608"/>
      <c r="J74" s="608">
        <v>0</v>
      </c>
      <c r="K74" s="609">
        <f>SUM(E74:J74)</f>
        <v>0</v>
      </c>
      <c r="L74" s="600"/>
      <c r="M74" s="600"/>
      <c r="N74" s="600"/>
      <c r="O74" s="604"/>
      <c r="P74" s="600"/>
      <c r="Q74" s="600"/>
      <c r="R74" s="600"/>
      <c r="S74" s="600"/>
    </row>
    <row r="75" spans="2:19" s="587" customFormat="1" ht="16.5" hidden="1" x14ac:dyDescent="0.3">
      <c r="B75" s="602">
        <v>2</v>
      </c>
      <c r="C75" s="606" t="s">
        <v>1245</v>
      </c>
      <c r="D75" s="607"/>
      <c r="E75" s="608">
        <v>0</v>
      </c>
      <c r="F75" s="608">
        <v>0</v>
      </c>
      <c r="G75" s="608">
        <v>0</v>
      </c>
      <c r="H75" s="608"/>
      <c r="I75" s="608"/>
      <c r="J75" s="608">
        <v>0</v>
      </c>
      <c r="K75" s="609">
        <f t="shared" ref="K75:K82" si="7">SUM(E75:J75)</f>
        <v>0</v>
      </c>
      <c r="L75" s="600"/>
      <c r="M75" s="600"/>
      <c r="N75" s="600"/>
      <c r="O75" s="604"/>
      <c r="P75" s="600"/>
      <c r="Q75" s="600"/>
      <c r="R75" s="600"/>
      <c r="S75" s="600"/>
    </row>
    <row r="76" spans="2:19" s="587" customFormat="1" ht="16.5" hidden="1" x14ac:dyDescent="0.3">
      <c r="B76" s="602">
        <v>3</v>
      </c>
      <c r="C76" s="606" t="s">
        <v>1246</v>
      </c>
      <c r="D76" s="607"/>
      <c r="E76" s="608">
        <v>0</v>
      </c>
      <c r="F76" s="608">
        <v>0</v>
      </c>
      <c r="G76" s="608">
        <v>0</v>
      </c>
      <c r="H76" s="608"/>
      <c r="I76" s="608"/>
      <c r="J76" s="608">
        <v>0</v>
      </c>
      <c r="K76" s="609">
        <f t="shared" si="7"/>
        <v>0</v>
      </c>
      <c r="L76" s="600"/>
      <c r="M76" s="600"/>
      <c r="N76" s="600"/>
      <c r="O76" s="604"/>
      <c r="P76" s="600"/>
      <c r="Q76" s="600"/>
      <c r="R76" s="600"/>
      <c r="S76" s="600"/>
    </row>
    <row r="77" spans="2:19" s="587" customFormat="1" ht="16.5" hidden="1" x14ac:dyDescent="0.3">
      <c r="B77" s="602">
        <v>4</v>
      </c>
      <c r="C77" s="606" t="s">
        <v>859</v>
      </c>
      <c r="D77" s="607"/>
      <c r="E77" s="608">
        <v>0</v>
      </c>
      <c r="F77" s="608">
        <v>0</v>
      </c>
      <c r="G77" s="608">
        <v>0</v>
      </c>
      <c r="H77" s="608"/>
      <c r="I77" s="608"/>
      <c r="J77" s="608">
        <v>0</v>
      </c>
      <c r="K77" s="609">
        <f t="shared" si="7"/>
        <v>0</v>
      </c>
      <c r="L77" s="600"/>
      <c r="M77" s="600"/>
      <c r="N77" s="600"/>
      <c r="O77" s="604"/>
      <c r="P77" s="600"/>
      <c r="Q77" s="600"/>
      <c r="R77" s="600"/>
      <c r="S77" s="600"/>
    </row>
    <row r="78" spans="2:19" s="587" customFormat="1" ht="16.5" hidden="1" x14ac:dyDescent="0.3">
      <c r="B78" s="602">
        <v>5</v>
      </c>
      <c r="C78" s="606" t="s">
        <v>1247</v>
      </c>
      <c r="D78" s="607"/>
      <c r="E78" s="608">
        <v>0</v>
      </c>
      <c r="F78" s="608">
        <v>0</v>
      </c>
      <c r="G78" s="608">
        <v>0</v>
      </c>
      <c r="H78" s="608"/>
      <c r="I78" s="608"/>
      <c r="J78" s="608">
        <v>0</v>
      </c>
      <c r="K78" s="609">
        <f t="shared" si="7"/>
        <v>0</v>
      </c>
      <c r="L78" s="600"/>
      <c r="M78" s="600"/>
      <c r="N78" s="600"/>
      <c r="O78" s="604"/>
      <c r="P78" s="600"/>
      <c r="Q78" s="600"/>
      <c r="R78" s="600"/>
      <c r="S78" s="600"/>
    </row>
    <row r="79" spans="2:19" s="587" customFormat="1" ht="16.5" hidden="1" x14ac:dyDescent="0.3">
      <c r="B79" s="602">
        <f>1+B78</f>
        <v>6</v>
      </c>
      <c r="C79" s="606" t="s">
        <v>1248</v>
      </c>
      <c r="D79" s="607"/>
      <c r="E79" s="608">
        <v>0</v>
      </c>
      <c r="F79" s="608">
        <v>0</v>
      </c>
      <c r="G79" s="608">
        <v>0</v>
      </c>
      <c r="H79" s="608"/>
      <c r="I79" s="608"/>
      <c r="J79" s="608">
        <v>0</v>
      </c>
      <c r="K79" s="609">
        <f t="shared" si="7"/>
        <v>0</v>
      </c>
      <c r="L79" s="600"/>
      <c r="M79" s="600"/>
      <c r="N79" s="600"/>
      <c r="O79" s="604"/>
      <c r="P79" s="600"/>
      <c r="Q79" s="600"/>
      <c r="R79" s="600"/>
      <c r="S79" s="600"/>
    </row>
    <row r="80" spans="2:19" s="587" customFormat="1" ht="33" hidden="1" x14ac:dyDescent="0.3">
      <c r="B80" s="602">
        <f t="shared" ref="B80:B82" si="8">1+B79</f>
        <v>7</v>
      </c>
      <c r="C80" s="606" t="s">
        <v>1249</v>
      </c>
      <c r="D80" s="620"/>
      <c r="E80" s="608">
        <v>0</v>
      </c>
      <c r="F80" s="608">
        <v>0</v>
      </c>
      <c r="G80" s="608">
        <v>0</v>
      </c>
      <c r="H80" s="608"/>
      <c r="I80" s="608"/>
      <c r="J80" s="608">
        <v>0</v>
      </c>
      <c r="K80" s="609">
        <f t="shared" si="7"/>
        <v>0</v>
      </c>
      <c r="L80" s="600"/>
      <c r="M80" s="600"/>
      <c r="N80" s="600"/>
      <c r="O80" s="604"/>
      <c r="P80" s="600"/>
      <c r="Q80" s="600"/>
      <c r="R80" s="600"/>
      <c r="S80" s="600"/>
    </row>
    <row r="81" spans="2:19" s="587" customFormat="1" ht="33" hidden="1" x14ac:dyDescent="0.3">
      <c r="B81" s="602">
        <f t="shared" si="8"/>
        <v>8</v>
      </c>
      <c r="C81" s="606" t="s">
        <v>1250</v>
      </c>
      <c r="D81" s="607"/>
      <c r="E81" s="608">
        <v>0</v>
      </c>
      <c r="F81" s="608">
        <v>0</v>
      </c>
      <c r="G81" s="608">
        <v>0</v>
      </c>
      <c r="H81" s="608"/>
      <c r="I81" s="608"/>
      <c r="J81" s="608">
        <v>0</v>
      </c>
      <c r="K81" s="609">
        <f t="shared" si="7"/>
        <v>0</v>
      </c>
      <c r="L81" s="600"/>
      <c r="M81" s="600"/>
      <c r="N81" s="600"/>
      <c r="O81" s="604"/>
      <c r="P81" s="600"/>
      <c r="Q81" s="600"/>
      <c r="R81" s="600"/>
      <c r="S81" s="600"/>
    </row>
    <row r="82" spans="2:19" s="587" customFormat="1" ht="16.5" hidden="1" x14ac:dyDescent="0.3">
      <c r="B82" s="602">
        <f t="shared" si="8"/>
        <v>9</v>
      </c>
      <c r="C82" s="606" t="s">
        <v>1251</v>
      </c>
      <c r="D82" s="607"/>
      <c r="E82" s="608">
        <v>0</v>
      </c>
      <c r="F82" s="608">
        <v>0</v>
      </c>
      <c r="G82" s="608">
        <v>0</v>
      </c>
      <c r="H82" s="608"/>
      <c r="I82" s="608"/>
      <c r="J82" s="608">
        <v>0</v>
      </c>
      <c r="K82" s="609">
        <f t="shared" si="7"/>
        <v>0</v>
      </c>
      <c r="L82" s="600"/>
      <c r="M82" s="600"/>
      <c r="N82" s="600"/>
      <c r="O82" s="604"/>
      <c r="P82" s="600"/>
      <c r="Q82" s="600"/>
      <c r="R82" s="600"/>
      <c r="S82" s="600"/>
    </row>
    <row r="83" spans="2:19" s="587" customFormat="1" ht="16.5" hidden="1" x14ac:dyDescent="0.3">
      <c r="B83" s="600"/>
      <c r="C83" s="764" t="s">
        <v>32</v>
      </c>
      <c r="D83" s="765"/>
      <c r="E83" s="613">
        <f>SUM(E74:E82)</f>
        <v>0</v>
      </c>
      <c r="F83" s="613">
        <f>SUM(F74:F82)</f>
        <v>0</v>
      </c>
      <c r="G83" s="613">
        <f>SUM(G74:G82)</f>
        <v>0</v>
      </c>
      <c r="H83" s="613">
        <f t="shared" ref="H83:I83" si="9">SUM(H74:H82)</f>
        <v>0</v>
      </c>
      <c r="I83" s="613">
        <f t="shared" si="9"/>
        <v>0</v>
      </c>
      <c r="J83" s="613">
        <f>SUM(J74:J82)</f>
        <v>0</v>
      </c>
      <c r="K83" s="613">
        <f>SUM(K74:K82)</f>
        <v>0</v>
      </c>
      <c r="L83" s="600"/>
      <c r="M83" s="600"/>
      <c r="N83" s="600"/>
      <c r="O83" s="604"/>
      <c r="P83" s="600"/>
      <c r="Q83" s="600"/>
      <c r="R83" s="600"/>
      <c r="S83" s="600"/>
    </row>
    <row r="84" spans="2:19" s="587" customFormat="1" ht="16.5" hidden="1" x14ac:dyDescent="0.3">
      <c r="B84" s="600"/>
      <c r="C84" s="600"/>
      <c r="D84" s="600"/>
      <c r="E84" s="600"/>
      <c r="F84" s="600"/>
      <c r="G84" s="600"/>
      <c r="H84" s="600"/>
      <c r="I84" s="600"/>
      <c r="J84" s="600"/>
      <c r="K84" s="600"/>
      <c r="L84" s="600"/>
      <c r="M84" s="600"/>
      <c r="N84" s="600"/>
      <c r="O84" s="604"/>
      <c r="P84" s="600"/>
      <c r="Q84" s="600"/>
      <c r="R84" s="600"/>
      <c r="S84" s="600"/>
    </row>
    <row r="85" spans="2:19" s="587" customFormat="1" ht="16.5" hidden="1" x14ac:dyDescent="0.3">
      <c r="B85" s="600"/>
      <c r="C85" s="600"/>
      <c r="D85" s="600"/>
      <c r="E85" s="600"/>
      <c r="F85" s="600"/>
      <c r="G85" s="600"/>
      <c r="H85" s="600"/>
      <c r="I85" s="600"/>
      <c r="J85" s="600"/>
      <c r="K85" s="600"/>
      <c r="L85" s="600"/>
      <c r="M85" s="600"/>
      <c r="N85" s="600"/>
      <c r="O85" s="604"/>
      <c r="P85" s="600"/>
      <c r="Q85" s="600"/>
      <c r="R85" s="600"/>
      <c r="S85" s="600"/>
    </row>
    <row r="86" spans="2:19" s="587" customFormat="1" ht="16.5" hidden="1" x14ac:dyDescent="0.3">
      <c r="B86" s="600"/>
      <c r="C86" s="600"/>
      <c r="D86" s="600"/>
      <c r="E86" s="600"/>
      <c r="F86" s="600"/>
      <c r="G86" s="600"/>
      <c r="H86" s="600"/>
      <c r="I86" s="600"/>
      <c r="J86" s="600"/>
      <c r="K86" s="600"/>
      <c r="L86" s="600"/>
      <c r="M86" s="600"/>
      <c r="N86" s="600"/>
      <c r="O86" s="604"/>
      <c r="P86" s="600"/>
      <c r="Q86" s="600"/>
      <c r="R86" s="600"/>
      <c r="S86" s="600"/>
    </row>
    <row r="87" spans="2:19" s="587" customFormat="1" ht="16.5" hidden="1" x14ac:dyDescent="0.3">
      <c r="B87" s="600"/>
      <c r="C87" s="600"/>
      <c r="D87" s="600"/>
      <c r="E87" s="600"/>
      <c r="F87" s="600"/>
      <c r="G87" s="600"/>
      <c r="H87" s="600"/>
      <c r="I87" s="600"/>
      <c r="J87" s="600"/>
      <c r="K87" s="600"/>
      <c r="L87" s="600"/>
      <c r="M87" s="600"/>
      <c r="N87" s="600"/>
      <c r="O87" s="604"/>
      <c r="P87" s="600"/>
      <c r="Q87" s="600"/>
      <c r="R87" s="600"/>
      <c r="S87" s="600"/>
    </row>
    <row r="88" spans="2:19" s="587" customFormat="1" ht="16.5" hidden="1" x14ac:dyDescent="0.3">
      <c r="B88" s="600"/>
      <c r="C88" s="600"/>
      <c r="D88" s="600"/>
      <c r="E88" s="600"/>
      <c r="F88" s="600"/>
      <c r="G88" s="600"/>
      <c r="H88" s="600"/>
      <c r="I88" s="600"/>
      <c r="J88" s="600"/>
      <c r="K88" s="600"/>
      <c r="L88" s="600"/>
      <c r="M88" s="600"/>
      <c r="N88" s="600"/>
      <c r="O88" s="604"/>
      <c r="P88" s="600"/>
      <c r="Q88" s="600"/>
      <c r="R88" s="600"/>
      <c r="S88" s="600"/>
    </row>
    <row r="89" spans="2:19" s="587" customFormat="1" ht="16.5" hidden="1" x14ac:dyDescent="0.3">
      <c r="B89" s="599"/>
      <c r="C89" s="599"/>
      <c r="D89" s="599"/>
      <c r="E89" s="766" t="s">
        <v>93</v>
      </c>
      <c r="F89" s="767"/>
      <c r="G89" s="767"/>
      <c r="H89" s="767"/>
      <c r="I89" s="767"/>
      <c r="J89" s="767"/>
      <c r="K89" s="768"/>
      <c r="L89" s="600"/>
      <c r="M89" s="600"/>
      <c r="N89" s="600"/>
      <c r="O89" s="604"/>
      <c r="P89" s="600"/>
      <c r="Q89" s="600"/>
      <c r="R89" s="600"/>
      <c r="S89" s="600"/>
    </row>
    <row r="90" spans="2:19" s="587" customFormat="1" ht="33" hidden="1" x14ac:dyDescent="0.3">
      <c r="B90" s="769" t="str">
        <f>CONCATENATE("Items para Plan Operativo ",'[1]PDI-03'!E44)</f>
        <v xml:space="preserve">Items para Plan Operativo </v>
      </c>
      <c r="C90" s="769"/>
      <c r="D90" s="601" t="s">
        <v>101</v>
      </c>
      <c r="E90" s="602" t="s">
        <v>1238</v>
      </c>
      <c r="F90" s="602" t="s">
        <v>1239</v>
      </c>
      <c r="G90" s="602" t="s">
        <v>1240</v>
      </c>
      <c r="H90" s="602" t="s">
        <v>1241</v>
      </c>
      <c r="I90" s="602" t="s">
        <v>1242</v>
      </c>
      <c r="J90" s="602" t="s">
        <v>1243</v>
      </c>
      <c r="K90" s="603" t="s">
        <v>32</v>
      </c>
      <c r="L90" s="600"/>
      <c r="M90" s="600"/>
      <c r="N90" s="600"/>
      <c r="O90" s="604"/>
      <c r="P90" s="600"/>
      <c r="Q90" s="600"/>
      <c r="R90" s="600"/>
      <c r="S90" s="600"/>
    </row>
    <row r="91" spans="2:19" s="587" customFormat="1" ht="33" hidden="1" x14ac:dyDescent="0.3">
      <c r="B91" s="602">
        <v>1</v>
      </c>
      <c r="C91" s="606" t="s">
        <v>1244</v>
      </c>
      <c r="D91" s="607"/>
      <c r="E91" s="608">
        <v>0</v>
      </c>
      <c r="F91" s="608">
        <v>0</v>
      </c>
      <c r="G91" s="608">
        <v>0</v>
      </c>
      <c r="H91" s="608"/>
      <c r="I91" s="608"/>
      <c r="J91" s="608">
        <v>0</v>
      </c>
      <c r="K91" s="609">
        <f>SUM(E91:J91)</f>
        <v>0</v>
      </c>
      <c r="L91" s="600"/>
      <c r="M91" s="600"/>
      <c r="N91" s="600"/>
      <c r="O91" s="604"/>
      <c r="P91" s="600"/>
      <c r="Q91" s="600"/>
      <c r="R91" s="600"/>
      <c r="S91" s="600"/>
    </row>
    <row r="92" spans="2:19" s="587" customFormat="1" ht="16.5" hidden="1" x14ac:dyDescent="0.3">
      <c r="B92" s="602">
        <v>2</v>
      </c>
      <c r="C92" s="606" t="s">
        <v>1245</v>
      </c>
      <c r="D92" s="607"/>
      <c r="E92" s="608">
        <v>0</v>
      </c>
      <c r="F92" s="608">
        <v>0</v>
      </c>
      <c r="G92" s="608">
        <v>0</v>
      </c>
      <c r="H92" s="608"/>
      <c r="I92" s="608"/>
      <c r="J92" s="608">
        <v>0</v>
      </c>
      <c r="K92" s="609">
        <f t="shared" ref="K92:K99" si="10">SUM(E92:J92)</f>
        <v>0</v>
      </c>
      <c r="L92" s="600"/>
      <c r="M92" s="600"/>
      <c r="N92" s="600"/>
      <c r="O92" s="604"/>
      <c r="P92" s="600"/>
      <c r="Q92" s="600"/>
      <c r="R92" s="600"/>
      <c r="S92" s="600"/>
    </row>
    <row r="93" spans="2:19" s="587" customFormat="1" ht="16.5" hidden="1" x14ac:dyDescent="0.3">
      <c r="B93" s="602">
        <v>3</v>
      </c>
      <c r="C93" s="606" t="s">
        <v>1246</v>
      </c>
      <c r="D93" s="607"/>
      <c r="E93" s="608">
        <v>0</v>
      </c>
      <c r="F93" s="608">
        <v>0</v>
      </c>
      <c r="G93" s="608">
        <v>0</v>
      </c>
      <c r="H93" s="608"/>
      <c r="I93" s="608"/>
      <c r="J93" s="608">
        <v>0</v>
      </c>
      <c r="K93" s="609">
        <f t="shared" si="10"/>
        <v>0</v>
      </c>
      <c r="L93" s="600"/>
      <c r="M93" s="600"/>
      <c r="N93" s="600"/>
      <c r="O93" s="604"/>
      <c r="P93" s="600"/>
      <c r="Q93" s="600"/>
      <c r="R93" s="600"/>
      <c r="S93" s="600"/>
    </row>
    <row r="94" spans="2:19" s="587" customFormat="1" ht="16.5" hidden="1" x14ac:dyDescent="0.3">
      <c r="B94" s="602">
        <v>4</v>
      </c>
      <c r="C94" s="606" t="s">
        <v>859</v>
      </c>
      <c r="D94" s="607"/>
      <c r="E94" s="608">
        <v>0</v>
      </c>
      <c r="F94" s="608">
        <v>0</v>
      </c>
      <c r="G94" s="608">
        <v>0</v>
      </c>
      <c r="H94" s="608"/>
      <c r="I94" s="608"/>
      <c r="J94" s="608">
        <v>0</v>
      </c>
      <c r="K94" s="609">
        <f t="shared" si="10"/>
        <v>0</v>
      </c>
      <c r="L94" s="600"/>
      <c r="M94" s="600"/>
      <c r="N94" s="600"/>
      <c r="O94" s="604"/>
      <c r="P94" s="600"/>
      <c r="Q94" s="600"/>
      <c r="R94" s="600"/>
      <c r="S94" s="600"/>
    </row>
    <row r="95" spans="2:19" s="587" customFormat="1" ht="16.5" hidden="1" x14ac:dyDescent="0.3">
      <c r="B95" s="602">
        <v>5</v>
      </c>
      <c r="C95" s="606" t="s">
        <v>1247</v>
      </c>
      <c r="D95" s="607"/>
      <c r="E95" s="608">
        <v>0</v>
      </c>
      <c r="F95" s="608">
        <v>0</v>
      </c>
      <c r="G95" s="608">
        <v>0</v>
      </c>
      <c r="H95" s="608"/>
      <c r="I95" s="608"/>
      <c r="J95" s="608">
        <v>0</v>
      </c>
      <c r="K95" s="609">
        <f t="shared" si="10"/>
        <v>0</v>
      </c>
      <c r="L95" s="600"/>
      <c r="M95" s="600"/>
      <c r="N95" s="600"/>
      <c r="O95" s="604"/>
      <c r="P95" s="600"/>
      <c r="Q95" s="600"/>
      <c r="R95" s="600"/>
      <c r="S95" s="600"/>
    </row>
    <row r="96" spans="2:19" s="587" customFormat="1" ht="16.5" hidden="1" x14ac:dyDescent="0.3">
      <c r="B96" s="602">
        <f>1+B95</f>
        <v>6</v>
      </c>
      <c r="C96" s="606" t="s">
        <v>1248</v>
      </c>
      <c r="D96" s="607"/>
      <c r="E96" s="608">
        <v>0</v>
      </c>
      <c r="F96" s="608">
        <v>0</v>
      </c>
      <c r="G96" s="608">
        <v>0</v>
      </c>
      <c r="H96" s="608"/>
      <c r="I96" s="608"/>
      <c r="J96" s="608">
        <v>0</v>
      </c>
      <c r="K96" s="609">
        <f t="shared" si="10"/>
        <v>0</v>
      </c>
      <c r="L96" s="600"/>
      <c r="M96" s="600"/>
      <c r="N96" s="600"/>
      <c r="O96" s="604"/>
      <c r="P96" s="600"/>
      <c r="Q96" s="600"/>
      <c r="R96" s="600"/>
      <c r="S96" s="600"/>
    </row>
    <row r="97" spans="2:19" s="587" customFormat="1" ht="33" hidden="1" x14ac:dyDescent="0.3">
      <c r="B97" s="602">
        <f t="shared" ref="B97:B99" si="11">1+B96</f>
        <v>7</v>
      </c>
      <c r="C97" s="606" t="s">
        <v>1249</v>
      </c>
      <c r="D97" s="620"/>
      <c r="E97" s="608">
        <v>0</v>
      </c>
      <c r="F97" s="608">
        <v>0</v>
      </c>
      <c r="G97" s="608">
        <v>0</v>
      </c>
      <c r="H97" s="608"/>
      <c r="I97" s="608"/>
      <c r="J97" s="608">
        <v>0</v>
      </c>
      <c r="K97" s="609">
        <f t="shared" si="10"/>
        <v>0</v>
      </c>
      <c r="L97" s="600"/>
      <c r="M97" s="600"/>
      <c r="N97" s="600"/>
      <c r="O97" s="604"/>
      <c r="P97" s="600"/>
      <c r="Q97" s="600"/>
      <c r="R97" s="600"/>
      <c r="S97" s="600"/>
    </row>
    <row r="98" spans="2:19" s="587" customFormat="1" ht="33" hidden="1" x14ac:dyDescent="0.3">
      <c r="B98" s="602">
        <f t="shared" si="11"/>
        <v>8</v>
      </c>
      <c r="C98" s="606" t="s">
        <v>1250</v>
      </c>
      <c r="D98" s="607"/>
      <c r="E98" s="608">
        <v>0</v>
      </c>
      <c r="F98" s="608">
        <v>0</v>
      </c>
      <c r="G98" s="608">
        <v>0</v>
      </c>
      <c r="H98" s="608"/>
      <c r="I98" s="608"/>
      <c r="J98" s="608">
        <v>0</v>
      </c>
      <c r="K98" s="609">
        <f t="shared" si="10"/>
        <v>0</v>
      </c>
      <c r="L98" s="600"/>
      <c r="M98" s="600"/>
      <c r="N98" s="600"/>
      <c r="O98" s="604"/>
      <c r="P98" s="600"/>
      <c r="Q98" s="600"/>
      <c r="R98" s="600"/>
      <c r="S98" s="600"/>
    </row>
    <row r="99" spans="2:19" s="587" customFormat="1" ht="16.5" hidden="1" x14ac:dyDescent="0.3">
      <c r="B99" s="602">
        <f t="shared" si="11"/>
        <v>9</v>
      </c>
      <c r="C99" s="606" t="s">
        <v>1251</v>
      </c>
      <c r="D99" s="607"/>
      <c r="E99" s="608">
        <v>0</v>
      </c>
      <c r="F99" s="608">
        <v>0</v>
      </c>
      <c r="G99" s="608">
        <v>0</v>
      </c>
      <c r="H99" s="608"/>
      <c r="I99" s="608"/>
      <c r="J99" s="608">
        <v>0</v>
      </c>
      <c r="K99" s="609">
        <f t="shared" si="10"/>
        <v>0</v>
      </c>
      <c r="L99" s="600"/>
      <c r="M99" s="600"/>
      <c r="N99" s="600"/>
      <c r="O99" s="604"/>
      <c r="P99" s="600"/>
      <c r="Q99" s="600"/>
      <c r="R99" s="600"/>
      <c r="S99" s="600"/>
    </row>
    <row r="100" spans="2:19" s="587" customFormat="1" ht="16.5" hidden="1" x14ac:dyDescent="0.3">
      <c r="B100" s="612"/>
      <c r="C100" s="764" t="s">
        <v>32</v>
      </c>
      <c r="D100" s="765"/>
      <c r="E100" s="613">
        <f>SUM(E91:E99)</f>
        <v>0</v>
      </c>
      <c r="F100" s="613">
        <f>SUM(F91:F99)</f>
        <v>0</v>
      </c>
      <c r="G100" s="613">
        <f>SUM(G91:G99)</f>
        <v>0</v>
      </c>
      <c r="H100" s="613">
        <f t="shared" ref="H100:J100" si="12">SUM(H91:H99)</f>
        <v>0</v>
      </c>
      <c r="I100" s="613">
        <f t="shared" si="12"/>
        <v>0</v>
      </c>
      <c r="J100" s="613">
        <f t="shared" si="12"/>
        <v>0</v>
      </c>
      <c r="K100" s="613">
        <f>SUM(E100:J100)</f>
        <v>0</v>
      </c>
      <c r="L100" s="600"/>
      <c r="M100" s="600"/>
      <c r="N100" s="600"/>
      <c r="O100" s="604"/>
      <c r="P100" s="600"/>
      <c r="Q100" s="600"/>
      <c r="R100" s="600"/>
      <c r="S100" s="600"/>
    </row>
    <row r="101" spans="2:19" s="587" customFormat="1" ht="16.5" hidden="1" x14ac:dyDescent="0.3">
      <c r="B101" s="600"/>
      <c r="C101" s="600"/>
      <c r="D101" s="600"/>
      <c r="E101" s="600"/>
      <c r="F101" s="600"/>
      <c r="G101" s="600"/>
      <c r="H101" s="600"/>
      <c r="I101" s="600"/>
      <c r="J101" s="600"/>
      <c r="K101" s="600"/>
      <c r="L101" s="600"/>
      <c r="M101" s="600"/>
      <c r="N101" s="600"/>
      <c r="O101" s="604"/>
      <c r="P101" s="600"/>
      <c r="Q101" s="600"/>
      <c r="R101" s="600"/>
      <c r="S101" s="600"/>
    </row>
    <row r="102" spans="2:19" s="587" customFormat="1" ht="16.5" x14ac:dyDescent="0.3">
      <c r="B102" s="600"/>
      <c r="C102" s="600"/>
      <c r="D102" s="600"/>
      <c r="E102" s="600"/>
      <c r="F102" s="600"/>
      <c r="G102" s="600"/>
      <c r="H102" s="600"/>
      <c r="I102" s="600"/>
      <c r="J102" s="600"/>
      <c r="K102" s="600"/>
      <c r="L102" s="600"/>
      <c r="M102" s="600"/>
      <c r="N102" s="600"/>
      <c r="O102" s="604"/>
      <c r="P102" s="600"/>
      <c r="Q102" s="600"/>
      <c r="R102" s="600"/>
      <c r="S102" s="600"/>
    </row>
    <row r="103" spans="2:19" s="587" customFormat="1" ht="16.5" x14ac:dyDescent="0.3">
      <c r="B103" s="600"/>
      <c r="C103" s="600"/>
      <c r="D103" s="600"/>
      <c r="E103" s="600"/>
      <c r="F103" s="600"/>
      <c r="G103" s="600"/>
      <c r="H103" s="600"/>
      <c r="I103" s="600"/>
      <c r="J103" s="600"/>
      <c r="K103" s="600"/>
      <c r="L103" s="600"/>
      <c r="M103" s="600"/>
      <c r="N103" s="600"/>
      <c r="O103" s="604"/>
      <c r="P103" s="600"/>
      <c r="Q103" s="600"/>
      <c r="R103" s="600"/>
      <c r="S103" s="600"/>
    </row>
    <row r="104" spans="2:19" s="587" customFormat="1" ht="28.5" customHeight="1" x14ac:dyDescent="0.25">
      <c r="B104" s="773" t="s">
        <v>100</v>
      </c>
      <c r="C104" s="776" t="s">
        <v>1252</v>
      </c>
      <c r="D104" s="776"/>
      <c r="E104" s="776"/>
      <c r="F104" s="777"/>
      <c r="G104" s="777"/>
      <c r="H104" s="777"/>
      <c r="I104" s="777"/>
      <c r="J104" s="777"/>
      <c r="K104" s="777"/>
      <c r="L104" s="777"/>
      <c r="M104" s="777"/>
      <c r="N104" s="777"/>
      <c r="O104" s="621"/>
      <c r="P104" s="621"/>
      <c r="Q104" s="621"/>
      <c r="R104" s="621"/>
      <c r="S104" s="621"/>
    </row>
    <row r="105" spans="2:19" s="587" customFormat="1" ht="16.5" customHeight="1" x14ac:dyDescent="0.25">
      <c r="B105" s="774"/>
      <c r="C105" s="778" t="s">
        <v>1253</v>
      </c>
      <c r="D105" s="778" t="s">
        <v>1254</v>
      </c>
      <c r="E105" s="778" t="s">
        <v>1255</v>
      </c>
      <c r="F105" s="777"/>
      <c r="G105" s="777"/>
      <c r="H105" s="622"/>
      <c r="I105" s="622"/>
      <c r="J105" s="777"/>
      <c r="K105" s="777"/>
      <c r="L105" s="777"/>
      <c r="M105" s="777"/>
      <c r="N105" s="777"/>
      <c r="O105" s="588"/>
    </row>
    <row r="106" spans="2:19" s="587" customFormat="1" ht="16.5" customHeight="1" x14ac:dyDescent="0.25">
      <c r="B106" s="774"/>
      <c r="C106" s="778"/>
      <c r="D106" s="778"/>
      <c r="E106" s="778"/>
      <c r="F106" s="777"/>
      <c r="G106" s="777"/>
      <c r="H106" s="622"/>
      <c r="I106" s="622"/>
      <c r="J106" s="777"/>
      <c r="K106" s="777"/>
      <c r="L106" s="777"/>
      <c r="M106" s="777"/>
      <c r="N106" s="777"/>
      <c r="O106" s="588"/>
    </row>
    <row r="107" spans="2:19" s="587" customFormat="1" ht="16.5" customHeight="1" x14ac:dyDescent="0.25">
      <c r="B107" s="774"/>
      <c r="C107" s="778"/>
      <c r="D107" s="778"/>
      <c r="E107" s="778"/>
      <c r="F107" s="777"/>
      <c r="G107" s="777"/>
      <c r="H107" s="622"/>
      <c r="I107" s="622"/>
      <c r="J107" s="777"/>
      <c r="K107" s="777"/>
      <c r="L107" s="777"/>
      <c r="M107" s="777"/>
      <c r="N107" s="777"/>
      <c r="O107" s="588"/>
    </row>
    <row r="108" spans="2:19" s="587" customFormat="1" ht="16.5" customHeight="1" x14ac:dyDescent="0.25">
      <c r="B108" s="774"/>
      <c r="C108" s="778"/>
      <c r="D108" s="778"/>
      <c r="E108" s="778"/>
      <c r="F108" s="777"/>
      <c r="G108" s="777"/>
      <c r="H108" s="622"/>
      <c r="I108" s="622"/>
      <c r="J108" s="777"/>
      <c r="K108" s="777"/>
      <c r="L108" s="777"/>
      <c r="M108" s="777"/>
      <c r="N108" s="777"/>
      <c r="O108" s="588"/>
    </row>
    <row r="109" spans="2:19" s="587" customFormat="1" ht="16.5" x14ac:dyDescent="0.25">
      <c r="B109" s="775"/>
      <c r="C109" s="778"/>
      <c r="D109" s="778"/>
      <c r="E109" s="778"/>
      <c r="F109" s="777"/>
      <c r="G109" s="777"/>
      <c r="H109" s="622"/>
      <c r="I109" s="622"/>
      <c r="J109" s="777"/>
      <c r="K109" s="777"/>
      <c r="L109" s="777"/>
      <c r="M109" s="777"/>
      <c r="N109" s="777"/>
      <c r="O109" s="588"/>
    </row>
    <row r="110" spans="2:19" s="587" customFormat="1" ht="69" customHeight="1" x14ac:dyDescent="0.25">
      <c r="B110" s="623" t="s">
        <v>1051</v>
      </c>
      <c r="C110" s="779">
        <f>'PDI-04 Inici'!D207</f>
        <v>907565183</v>
      </c>
      <c r="D110" s="782">
        <v>479226482</v>
      </c>
      <c r="E110" s="779">
        <f>C110-D110</f>
        <v>428338701</v>
      </c>
      <c r="F110" s="624"/>
      <c r="G110" s="624"/>
      <c r="H110" s="624"/>
      <c r="I110" s="624"/>
      <c r="J110" s="624"/>
      <c r="K110" s="624"/>
      <c r="L110" s="624"/>
      <c r="M110" s="624"/>
      <c r="N110" s="624"/>
      <c r="O110" s="588"/>
    </row>
    <row r="111" spans="2:19" s="587" customFormat="1" ht="69" customHeight="1" x14ac:dyDescent="0.25">
      <c r="B111" s="623" t="s">
        <v>1284</v>
      </c>
      <c r="C111" s="780"/>
      <c r="D111" s="783"/>
      <c r="E111" s="780"/>
      <c r="F111" s="624"/>
      <c r="G111" s="624"/>
      <c r="H111" s="624"/>
      <c r="I111" s="624"/>
      <c r="J111" s="624"/>
      <c r="K111" s="624"/>
      <c r="L111" s="624"/>
      <c r="M111" s="624"/>
      <c r="N111" s="624"/>
      <c r="O111" s="588"/>
    </row>
    <row r="112" spans="2:19" s="587" customFormat="1" ht="43.5" customHeight="1" x14ac:dyDescent="0.25">
      <c r="B112" s="623" t="s">
        <v>1283</v>
      </c>
      <c r="C112" s="781"/>
      <c r="D112" s="784"/>
      <c r="E112" s="781"/>
      <c r="F112" s="624"/>
      <c r="G112" s="624"/>
      <c r="H112" s="624"/>
      <c r="I112" s="624"/>
      <c r="J112" s="624"/>
      <c r="K112" s="624"/>
      <c r="L112" s="624"/>
      <c r="M112" s="624"/>
      <c r="N112" s="624"/>
      <c r="O112" s="588"/>
    </row>
    <row r="113" spans="2:19" s="587" customFormat="1" ht="43.5" hidden="1" customHeight="1" x14ac:dyDescent="0.25">
      <c r="B113" s="623">
        <f>'[1]PDI-03'!E42</f>
        <v>0</v>
      </c>
      <c r="C113" s="625">
        <f>E68</f>
        <v>0</v>
      </c>
      <c r="D113" s="626">
        <v>0</v>
      </c>
      <c r="E113" s="625">
        <f t="shared" ref="E113:E115" si="13">C113-D113</f>
        <v>0</v>
      </c>
      <c r="F113" s="624"/>
      <c r="G113" s="624"/>
      <c r="H113" s="624"/>
      <c r="I113" s="624"/>
      <c r="J113" s="624"/>
      <c r="K113" s="624"/>
      <c r="L113" s="624"/>
      <c r="M113" s="624"/>
      <c r="N113" s="624"/>
      <c r="O113" s="588"/>
    </row>
    <row r="114" spans="2:19" s="587" customFormat="1" ht="43.5" hidden="1" customHeight="1" x14ac:dyDescent="0.25">
      <c r="B114" s="623">
        <f>'[1]PDI-03'!E43</f>
        <v>0</v>
      </c>
      <c r="C114" s="625">
        <f>E83</f>
        <v>0</v>
      </c>
      <c r="D114" s="626">
        <v>0</v>
      </c>
      <c r="E114" s="625">
        <f t="shared" si="13"/>
        <v>0</v>
      </c>
      <c r="F114" s="624"/>
      <c r="G114" s="624"/>
      <c r="H114" s="624"/>
      <c r="I114" s="624"/>
      <c r="J114" s="624"/>
      <c r="K114" s="624"/>
      <c r="L114" s="624"/>
      <c r="M114" s="624"/>
      <c r="N114" s="624"/>
      <c r="O114" s="588"/>
    </row>
    <row r="115" spans="2:19" s="587" customFormat="1" ht="43.5" hidden="1" customHeight="1" x14ac:dyDescent="0.25">
      <c r="B115" s="623">
        <f>'[1]PDI-03'!E44</f>
        <v>0</v>
      </c>
      <c r="C115" s="625">
        <f>E100</f>
        <v>0</v>
      </c>
      <c r="D115" s="626">
        <v>0</v>
      </c>
      <c r="E115" s="625">
        <f t="shared" si="13"/>
        <v>0</v>
      </c>
      <c r="F115" s="624"/>
      <c r="G115" s="624"/>
      <c r="H115" s="624"/>
      <c r="I115" s="624"/>
      <c r="J115" s="624"/>
      <c r="K115" s="624"/>
      <c r="L115" s="624"/>
      <c r="M115" s="624"/>
      <c r="N115" s="624"/>
      <c r="O115" s="588"/>
    </row>
    <row r="116" spans="2:19" s="587" customFormat="1" ht="16.5" x14ac:dyDescent="0.25">
      <c r="B116" s="627" t="s">
        <v>21</v>
      </c>
      <c r="C116" s="627">
        <f>SUM(C110:C115)</f>
        <v>907565183</v>
      </c>
      <c r="D116" s="627">
        <f>SUM(D110:D115)</f>
        <v>479226482</v>
      </c>
      <c r="E116" s="627">
        <f>SUM(E110:E115)</f>
        <v>428338701</v>
      </c>
      <c r="F116" s="628"/>
      <c r="G116" s="628"/>
      <c r="H116" s="628"/>
      <c r="I116" s="628"/>
      <c r="J116" s="628"/>
      <c r="K116" s="629"/>
      <c r="L116" s="629"/>
      <c r="M116" s="629"/>
      <c r="N116" s="629"/>
      <c r="O116" s="629"/>
      <c r="R116" s="629"/>
      <c r="S116" s="629"/>
    </row>
    <row r="117" spans="2:19" s="587" customFormat="1" ht="16.5" x14ac:dyDescent="0.3">
      <c r="C117" s="630" t="s">
        <v>2</v>
      </c>
      <c r="D117" s="631">
        <f>D116/C116</f>
        <v>0.52803533120992363</v>
      </c>
      <c r="E117" s="631">
        <f>E116/C116</f>
        <v>0.47196466879007631</v>
      </c>
      <c r="F117" s="588"/>
      <c r="G117" s="588"/>
      <c r="H117" s="588"/>
      <c r="I117" s="588"/>
      <c r="J117" s="588"/>
      <c r="K117" s="632"/>
      <c r="L117" s="632"/>
      <c r="M117" s="633"/>
      <c r="N117" s="604"/>
      <c r="O117" s="634">
        <v>941808560.23000002</v>
      </c>
      <c r="P117" s="600"/>
      <c r="Q117" s="600"/>
      <c r="R117" s="600"/>
      <c r="S117" s="600"/>
    </row>
    <row r="118" spans="2:19" s="587" customFormat="1" ht="16.5" x14ac:dyDescent="0.3">
      <c r="C118" s="635">
        <f>D117+E117</f>
        <v>1</v>
      </c>
      <c r="E118" s="636">
        <v>-57003193.562899947</v>
      </c>
      <c r="F118" s="637"/>
      <c r="G118" s="637"/>
      <c r="H118" s="637"/>
      <c r="I118" s="637"/>
      <c r="J118" s="637"/>
      <c r="K118" s="637"/>
      <c r="L118" s="637"/>
      <c r="M118" s="634"/>
      <c r="N118" s="634"/>
      <c r="O118" s="634">
        <v>54047675.089101434</v>
      </c>
      <c r="P118" s="618"/>
      <c r="Q118" s="618"/>
      <c r="R118" s="638"/>
      <c r="S118" s="638"/>
    </row>
    <row r="119" spans="2:19" s="587" customFormat="1" x14ac:dyDescent="0.25">
      <c r="F119" s="588"/>
      <c r="G119" s="588"/>
      <c r="H119" s="588"/>
      <c r="I119" s="588"/>
      <c r="J119" s="588"/>
      <c r="K119" s="588"/>
      <c r="L119" s="588"/>
      <c r="M119" s="588"/>
      <c r="N119" s="588"/>
      <c r="O119" s="588"/>
    </row>
    <row r="120" spans="2:19" s="587" customFormat="1" x14ac:dyDescent="0.25">
      <c r="F120" s="588"/>
      <c r="G120" s="588"/>
      <c r="H120" s="588"/>
      <c r="I120" s="588"/>
      <c r="J120" s="588"/>
      <c r="K120" s="588"/>
      <c r="L120" s="588"/>
      <c r="M120" s="588"/>
      <c r="N120" s="588"/>
      <c r="O120" s="588"/>
    </row>
    <row r="121" spans="2:19" s="587" customFormat="1" ht="27" customHeight="1" x14ac:dyDescent="0.25">
      <c r="B121" s="773" t="s">
        <v>100</v>
      </c>
      <c r="C121" s="776" t="s">
        <v>1256</v>
      </c>
      <c r="D121" s="776"/>
      <c r="E121" s="776"/>
      <c r="F121" s="777"/>
      <c r="G121" s="777"/>
      <c r="H121" s="777"/>
      <c r="I121" s="777"/>
      <c r="J121" s="777"/>
      <c r="K121" s="777"/>
      <c r="L121" s="777"/>
      <c r="M121" s="777"/>
      <c r="N121" s="777"/>
      <c r="O121" s="621"/>
    </row>
    <row r="122" spans="2:19" s="587" customFormat="1" ht="16.5" customHeight="1" x14ac:dyDescent="0.25">
      <c r="B122" s="774"/>
      <c r="C122" s="778" t="s">
        <v>1257</v>
      </c>
      <c r="D122" s="778" t="s">
        <v>1258</v>
      </c>
      <c r="E122" s="778" t="s">
        <v>1259</v>
      </c>
      <c r="F122" s="777"/>
      <c r="G122" s="777"/>
      <c r="H122" s="622"/>
      <c r="I122" s="622"/>
      <c r="J122" s="777"/>
      <c r="K122" s="777"/>
      <c r="L122" s="777"/>
      <c r="M122" s="777"/>
      <c r="N122" s="777"/>
      <c r="O122" s="588"/>
    </row>
    <row r="123" spans="2:19" s="587" customFormat="1" ht="16.5" customHeight="1" x14ac:dyDescent="0.25">
      <c r="B123" s="774"/>
      <c r="C123" s="778"/>
      <c r="D123" s="778"/>
      <c r="E123" s="778"/>
      <c r="F123" s="777"/>
      <c r="G123" s="777"/>
      <c r="H123" s="622"/>
      <c r="I123" s="622"/>
      <c r="J123" s="777"/>
      <c r="K123" s="777"/>
      <c r="L123" s="777"/>
      <c r="M123" s="777"/>
      <c r="N123" s="777"/>
      <c r="O123" s="588"/>
    </row>
    <row r="124" spans="2:19" s="587" customFormat="1" ht="16.5" customHeight="1" x14ac:dyDescent="0.25">
      <c r="B124" s="774"/>
      <c r="C124" s="778"/>
      <c r="D124" s="778"/>
      <c r="E124" s="778"/>
      <c r="F124" s="777"/>
      <c r="G124" s="777"/>
      <c r="H124" s="622"/>
      <c r="I124" s="622"/>
      <c r="J124" s="777"/>
      <c r="K124" s="777"/>
      <c r="L124" s="777"/>
      <c r="M124" s="777"/>
      <c r="N124" s="777"/>
      <c r="O124" s="588"/>
    </row>
    <row r="125" spans="2:19" s="587" customFormat="1" ht="19.5" customHeight="1" x14ac:dyDescent="0.25">
      <c r="B125" s="775"/>
      <c r="C125" s="778"/>
      <c r="D125" s="778"/>
      <c r="E125" s="778"/>
      <c r="F125" s="777"/>
      <c r="G125" s="777"/>
      <c r="H125" s="622"/>
      <c r="I125" s="622"/>
      <c r="J125" s="777"/>
      <c r="K125" s="777"/>
      <c r="L125" s="777"/>
      <c r="M125" s="777"/>
      <c r="N125" s="777"/>
      <c r="O125" s="588"/>
    </row>
    <row r="126" spans="2:19" s="587" customFormat="1" ht="66" customHeight="1" x14ac:dyDescent="0.25">
      <c r="B126" s="623" t="s">
        <v>1051</v>
      </c>
      <c r="C126" s="779">
        <f>'PDI-04 Inici'!E316</f>
        <v>934792138.49000001</v>
      </c>
      <c r="D126" s="782">
        <v>647549813</v>
      </c>
      <c r="E126" s="779">
        <f>C126-D126</f>
        <v>287242325.49000001</v>
      </c>
      <c r="F126" s="785"/>
      <c r="G126" s="785"/>
      <c r="H126" s="639"/>
      <c r="I126" s="639"/>
      <c r="J126" s="785"/>
      <c r="K126" s="785"/>
      <c r="L126" s="785"/>
      <c r="M126" s="785"/>
      <c r="N126" s="785"/>
      <c r="O126" s="588"/>
    </row>
    <row r="127" spans="2:19" s="587" customFormat="1" ht="66" customHeight="1" x14ac:dyDescent="0.25">
      <c r="B127" s="623" t="s">
        <v>1284</v>
      </c>
      <c r="C127" s="780"/>
      <c r="D127" s="783"/>
      <c r="E127" s="780"/>
      <c r="F127" s="785"/>
      <c r="G127" s="785"/>
      <c r="H127" s="639"/>
      <c r="I127" s="639"/>
      <c r="J127" s="785"/>
      <c r="K127" s="785"/>
      <c r="L127" s="785"/>
      <c r="M127" s="785"/>
      <c r="N127" s="785"/>
      <c r="O127" s="588"/>
    </row>
    <row r="128" spans="2:19" s="587" customFormat="1" ht="51" customHeight="1" x14ac:dyDescent="0.25">
      <c r="B128" s="623" t="s">
        <v>1283</v>
      </c>
      <c r="C128" s="781"/>
      <c r="D128" s="784"/>
      <c r="E128" s="781"/>
      <c r="F128" s="785"/>
      <c r="G128" s="785"/>
      <c r="H128" s="639"/>
      <c r="I128" s="639"/>
      <c r="J128" s="785"/>
      <c r="K128" s="785"/>
      <c r="L128" s="785"/>
      <c r="M128" s="785"/>
      <c r="N128" s="785"/>
      <c r="O128" s="588"/>
    </row>
    <row r="129" spans="2:15" s="587" customFormat="1" ht="39.75" hidden="1" customHeight="1" x14ac:dyDescent="0.25">
      <c r="B129" s="623">
        <f>'[1]PDI-03'!E42</f>
        <v>0</v>
      </c>
      <c r="C129" s="625">
        <f>F68</f>
        <v>0</v>
      </c>
      <c r="D129" s="626">
        <v>0</v>
      </c>
      <c r="E129" s="625">
        <f t="shared" ref="E129:E131" si="14">C129-D129</f>
        <v>0</v>
      </c>
      <c r="F129" s="785"/>
      <c r="G129" s="785"/>
      <c r="H129" s="639"/>
      <c r="I129" s="639"/>
      <c r="J129" s="785"/>
      <c r="K129" s="785"/>
      <c r="L129" s="785"/>
      <c r="M129" s="785"/>
      <c r="N129" s="785"/>
      <c r="O129" s="588"/>
    </row>
    <row r="130" spans="2:15" s="587" customFormat="1" ht="39.75" hidden="1" customHeight="1" x14ac:dyDescent="0.25">
      <c r="B130" s="623">
        <f>'[1]PDI-03'!E43</f>
        <v>0</v>
      </c>
      <c r="C130" s="625">
        <f>F68</f>
        <v>0</v>
      </c>
      <c r="D130" s="626">
        <v>0</v>
      </c>
      <c r="E130" s="625">
        <f t="shared" si="14"/>
        <v>0</v>
      </c>
      <c r="F130" s="785"/>
      <c r="G130" s="785"/>
      <c r="H130" s="639"/>
      <c r="I130" s="639"/>
      <c r="J130" s="785"/>
      <c r="K130" s="785"/>
      <c r="L130" s="785"/>
      <c r="M130" s="785"/>
      <c r="N130" s="785"/>
      <c r="O130" s="588"/>
    </row>
    <row r="131" spans="2:15" s="587" customFormat="1" ht="39.75" hidden="1" customHeight="1" x14ac:dyDescent="0.25">
      <c r="B131" s="623">
        <f>'[1]PDI-03'!E44</f>
        <v>0</v>
      </c>
      <c r="C131" s="625">
        <f>F100</f>
        <v>0</v>
      </c>
      <c r="D131" s="626">
        <v>0</v>
      </c>
      <c r="E131" s="625">
        <f t="shared" si="14"/>
        <v>0</v>
      </c>
      <c r="F131" s="785"/>
      <c r="G131" s="785"/>
      <c r="H131" s="639"/>
      <c r="I131" s="639"/>
      <c r="J131" s="785"/>
      <c r="K131" s="785"/>
      <c r="L131" s="785"/>
      <c r="M131" s="785"/>
      <c r="N131" s="785"/>
      <c r="O131" s="588"/>
    </row>
    <row r="132" spans="2:15" s="587" customFormat="1" ht="16.5" x14ac:dyDescent="0.25">
      <c r="B132" s="627" t="s">
        <v>21</v>
      </c>
      <c r="C132" s="627">
        <f>SUM(C126:C131)</f>
        <v>934792138.49000001</v>
      </c>
      <c r="D132" s="627">
        <f>SUM(D126:D131)</f>
        <v>647549813</v>
      </c>
      <c r="E132" s="627">
        <f>SUM(E126:E131)</f>
        <v>287242325.49000001</v>
      </c>
      <c r="F132" s="628"/>
      <c r="G132" s="628"/>
      <c r="H132" s="628"/>
      <c r="I132" s="628"/>
      <c r="J132" s="628"/>
      <c r="K132" s="629"/>
      <c r="L132" s="629"/>
      <c r="M132" s="629"/>
      <c r="N132" s="629"/>
      <c r="O132" s="629"/>
    </row>
    <row r="133" spans="2:15" s="587" customFormat="1" ht="16.5" x14ac:dyDescent="0.3">
      <c r="C133" s="630" t="s">
        <v>2</v>
      </c>
      <c r="D133" s="631">
        <f>D132/C132</f>
        <v>0.69272064487620544</v>
      </c>
      <c r="E133" s="631">
        <f>E132/C132</f>
        <v>0.30727935512379451</v>
      </c>
      <c r="F133" s="588"/>
      <c r="G133" s="588"/>
      <c r="H133" s="588"/>
      <c r="I133" s="588"/>
      <c r="J133" s="588"/>
      <c r="K133" s="632"/>
      <c r="L133" s="632"/>
      <c r="M133" s="633"/>
      <c r="N133" s="604"/>
      <c r="O133" s="634">
        <v>941808560.23000002</v>
      </c>
    </row>
    <row r="134" spans="2:15" s="587" customFormat="1" ht="16.5" x14ac:dyDescent="0.3">
      <c r="C134" s="635">
        <f>D133+E133</f>
        <v>1</v>
      </c>
      <c r="E134" s="636">
        <v>-57003193.562899947</v>
      </c>
      <c r="F134" s="637"/>
      <c r="G134" s="637"/>
      <c r="H134" s="637"/>
      <c r="I134" s="637"/>
      <c r="J134" s="637"/>
      <c r="K134" s="637"/>
      <c r="L134" s="637"/>
      <c r="M134" s="634"/>
      <c r="N134" s="634"/>
      <c r="O134" s="634">
        <v>54047675.089101434</v>
      </c>
    </row>
    <row r="135" spans="2:15" s="587" customFormat="1" x14ac:dyDescent="0.25">
      <c r="F135" s="588"/>
      <c r="G135" s="588"/>
      <c r="H135" s="588"/>
      <c r="I135" s="588"/>
      <c r="J135" s="588"/>
      <c r="K135" s="588"/>
      <c r="L135" s="588"/>
      <c r="M135" s="588"/>
      <c r="N135" s="588"/>
      <c r="O135" s="588"/>
    </row>
    <row r="136" spans="2:15" s="587" customFormat="1" x14ac:dyDescent="0.25">
      <c r="F136" s="588"/>
      <c r="G136" s="588"/>
      <c r="H136" s="588"/>
      <c r="I136" s="588"/>
      <c r="J136" s="588"/>
      <c r="K136" s="588"/>
      <c r="L136" s="588"/>
      <c r="M136" s="588"/>
      <c r="N136" s="588"/>
      <c r="O136" s="588"/>
    </row>
    <row r="137" spans="2:15" s="587" customFormat="1" x14ac:dyDescent="0.25">
      <c r="F137" s="588"/>
      <c r="G137" s="588"/>
      <c r="H137" s="588"/>
      <c r="I137" s="588"/>
      <c r="J137" s="588"/>
      <c r="K137" s="588"/>
      <c r="L137" s="588"/>
      <c r="M137" s="588"/>
      <c r="N137" s="588"/>
      <c r="O137" s="588"/>
    </row>
    <row r="138" spans="2:15" s="587" customFormat="1" ht="33.75" customHeight="1" x14ac:dyDescent="0.25">
      <c r="B138" s="773" t="s">
        <v>100</v>
      </c>
      <c r="C138" s="776" t="s">
        <v>1260</v>
      </c>
      <c r="D138" s="776"/>
      <c r="E138" s="776"/>
      <c r="F138" s="777"/>
      <c r="G138" s="777"/>
      <c r="H138" s="777"/>
      <c r="I138" s="777"/>
      <c r="J138" s="777"/>
      <c r="K138" s="777"/>
      <c r="L138" s="777"/>
      <c r="M138" s="777"/>
      <c r="N138" s="777"/>
      <c r="O138" s="621"/>
    </row>
    <row r="139" spans="2:15" s="587" customFormat="1" ht="15" customHeight="1" x14ac:dyDescent="0.25">
      <c r="B139" s="774"/>
      <c r="C139" s="778" t="s">
        <v>1261</v>
      </c>
      <c r="D139" s="778" t="s">
        <v>1262</v>
      </c>
      <c r="E139" s="778" t="s">
        <v>1263</v>
      </c>
      <c r="F139" s="777"/>
      <c r="G139" s="777"/>
      <c r="H139" s="622"/>
      <c r="I139" s="622"/>
      <c r="J139" s="777"/>
      <c r="K139" s="777"/>
      <c r="L139" s="777"/>
      <c r="M139" s="777"/>
      <c r="N139" s="777"/>
      <c r="O139" s="588"/>
    </row>
    <row r="140" spans="2:15" s="587" customFormat="1" ht="15" customHeight="1" x14ac:dyDescent="0.25">
      <c r="B140" s="774"/>
      <c r="C140" s="778"/>
      <c r="D140" s="778"/>
      <c r="E140" s="778"/>
      <c r="F140" s="777"/>
      <c r="G140" s="777"/>
      <c r="H140" s="622"/>
      <c r="I140" s="622"/>
      <c r="J140" s="777"/>
      <c r="K140" s="777"/>
      <c r="L140" s="777"/>
      <c r="M140" s="777"/>
      <c r="N140" s="777"/>
      <c r="O140" s="588"/>
    </row>
    <row r="141" spans="2:15" s="587" customFormat="1" ht="15" customHeight="1" x14ac:dyDescent="0.25">
      <c r="B141" s="774"/>
      <c r="C141" s="778"/>
      <c r="D141" s="778"/>
      <c r="E141" s="778"/>
      <c r="F141" s="777"/>
      <c r="G141" s="777"/>
      <c r="H141" s="622"/>
      <c r="I141" s="622"/>
      <c r="J141" s="777"/>
      <c r="K141" s="777"/>
      <c r="L141" s="777"/>
      <c r="M141" s="777"/>
      <c r="N141" s="777"/>
      <c r="O141" s="588"/>
    </row>
    <row r="142" spans="2:15" s="587" customFormat="1" ht="19.5" customHeight="1" x14ac:dyDescent="0.25">
      <c r="B142" s="775"/>
      <c r="C142" s="778"/>
      <c r="D142" s="778"/>
      <c r="E142" s="778"/>
      <c r="F142" s="777"/>
      <c r="G142" s="777"/>
      <c r="H142" s="622"/>
      <c r="I142" s="622"/>
      <c r="J142" s="777"/>
      <c r="K142" s="777"/>
      <c r="L142" s="777"/>
      <c r="M142" s="777"/>
      <c r="N142" s="777"/>
      <c r="O142" s="588"/>
    </row>
    <row r="143" spans="2:15" s="587" customFormat="1" ht="33" x14ac:dyDescent="0.25">
      <c r="B143" s="623" t="s">
        <v>1051</v>
      </c>
      <c r="C143" s="779">
        <f>'PDI-04 Inici'!F316</f>
        <v>962835902.64470005</v>
      </c>
      <c r="D143" s="782">
        <v>667380856</v>
      </c>
      <c r="E143" s="779">
        <f>C143-D143</f>
        <v>295455046.64470005</v>
      </c>
      <c r="F143" s="785"/>
      <c r="G143" s="785"/>
      <c r="H143" s="639"/>
      <c r="I143" s="639"/>
      <c r="J143" s="785"/>
      <c r="K143" s="785"/>
      <c r="L143" s="785"/>
      <c r="M143" s="785"/>
      <c r="N143" s="785"/>
      <c r="O143" s="785"/>
    </row>
    <row r="144" spans="2:15" s="587" customFormat="1" ht="33" x14ac:dyDescent="0.25">
      <c r="B144" s="623" t="s">
        <v>1284</v>
      </c>
      <c r="C144" s="780"/>
      <c r="D144" s="783"/>
      <c r="E144" s="780"/>
      <c r="F144" s="785"/>
      <c r="G144" s="785"/>
      <c r="H144" s="639"/>
      <c r="I144" s="639"/>
      <c r="J144" s="785"/>
      <c r="K144" s="785"/>
      <c r="L144" s="785"/>
      <c r="M144" s="785"/>
      <c r="N144" s="785"/>
      <c r="O144" s="785"/>
    </row>
    <row r="145" spans="2:15" s="587" customFormat="1" ht="36.75" customHeight="1" x14ac:dyDescent="0.25">
      <c r="B145" s="623" t="s">
        <v>1283</v>
      </c>
      <c r="C145" s="781"/>
      <c r="D145" s="784"/>
      <c r="E145" s="781"/>
      <c r="F145" s="785"/>
      <c r="G145" s="785"/>
      <c r="H145" s="639"/>
      <c r="I145" s="639"/>
      <c r="J145" s="785"/>
      <c r="K145" s="785"/>
      <c r="L145" s="785"/>
      <c r="M145" s="785"/>
      <c r="N145" s="785"/>
      <c r="O145" s="785"/>
    </row>
    <row r="146" spans="2:15" s="587" customFormat="1" ht="16.5" x14ac:dyDescent="0.25">
      <c r="B146" s="627" t="s">
        <v>21</v>
      </c>
      <c r="C146" s="627">
        <f>SUM(C143:C145)</f>
        <v>962835902.64470005</v>
      </c>
      <c r="D146" s="627">
        <f>SUM(D143:D145)</f>
        <v>667380856</v>
      </c>
      <c r="E146" s="627">
        <f>SUM(E143:E145)</f>
        <v>295455046.64470005</v>
      </c>
      <c r="F146" s="628"/>
      <c r="G146" s="628"/>
      <c r="H146" s="628"/>
      <c r="I146" s="628"/>
      <c r="J146" s="628"/>
      <c r="K146" s="629"/>
      <c r="L146" s="629"/>
      <c r="M146" s="629"/>
      <c r="N146" s="629"/>
      <c r="O146" s="629"/>
    </row>
    <row r="147" spans="2:15" s="587" customFormat="1" ht="16.5" x14ac:dyDescent="0.3">
      <c r="C147" s="630" t="s">
        <v>2</v>
      </c>
      <c r="D147" s="631">
        <f>D146/C146</f>
        <v>0.6931408084875631</v>
      </c>
      <c r="E147" s="631">
        <f>E146/C146</f>
        <v>0.3068591915124369</v>
      </c>
      <c r="F147" s="588"/>
      <c r="G147" s="588"/>
      <c r="H147" s="588"/>
      <c r="I147" s="588"/>
      <c r="J147" s="588"/>
      <c r="K147" s="632"/>
      <c r="L147" s="632"/>
      <c r="M147" s="633"/>
      <c r="N147" s="604"/>
      <c r="O147" s="634">
        <v>941808560.23000002</v>
      </c>
    </row>
    <row r="148" spans="2:15" s="587" customFormat="1" ht="16.5" x14ac:dyDescent="0.3">
      <c r="C148" s="635">
        <f>D147+E147</f>
        <v>1</v>
      </c>
      <c r="E148" s="636">
        <v>-57003193.562899947</v>
      </c>
      <c r="F148" s="637"/>
      <c r="G148" s="637"/>
      <c r="H148" s="637"/>
      <c r="I148" s="637"/>
      <c r="J148" s="637"/>
      <c r="K148" s="637"/>
      <c r="L148" s="637"/>
      <c r="M148" s="634"/>
      <c r="N148" s="634"/>
      <c r="O148" s="634">
        <v>54047675.089101434</v>
      </c>
    </row>
    <row r="149" spans="2:15" s="587" customFormat="1" x14ac:dyDescent="0.25">
      <c r="F149" s="588"/>
      <c r="G149" s="588"/>
      <c r="H149" s="588"/>
      <c r="I149" s="588"/>
      <c r="J149" s="588"/>
      <c r="K149" s="588"/>
      <c r="L149" s="588"/>
      <c r="M149" s="588"/>
      <c r="N149" s="588"/>
      <c r="O149" s="588"/>
    </row>
    <row r="150" spans="2:15" s="587" customFormat="1" x14ac:dyDescent="0.25">
      <c r="F150" s="588"/>
      <c r="G150" s="588"/>
      <c r="H150" s="588"/>
      <c r="I150" s="588"/>
      <c r="J150" s="588"/>
      <c r="K150" s="588"/>
      <c r="L150" s="588"/>
      <c r="M150" s="588"/>
      <c r="N150" s="588"/>
      <c r="O150" s="588"/>
    </row>
    <row r="151" spans="2:15" s="587" customFormat="1" x14ac:dyDescent="0.25">
      <c r="F151" s="588"/>
      <c r="G151" s="588"/>
      <c r="H151" s="588"/>
      <c r="I151" s="588"/>
      <c r="J151" s="588"/>
      <c r="K151" s="588"/>
      <c r="L151" s="588"/>
      <c r="M151" s="588"/>
      <c r="N151" s="588"/>
      <c r="O151" s="588"/>
    </row>
    <row r="152" spans="2:15" s="587" customFormat="1" ht="16.5" x14ac:dyDescent="0.25">
      <c r="B152" s="773" t="s">
        <v>100</v>
      </c>
      <c r="C152" s="776" t="s">
        <v>1264</v>
      </c>
      <c r="D152" s="776"/>
      <c r="E152" s="776"/>
      <c r="F152" s="777"/>
      <c r="G152" s="777"/>
      <c r="H152" s="777"/>
      <c r="I152" s="777"/>
      <c r="J152" s="777"/>
      <c r="K152" s="777"/>
      <c r="L152" s="777"/>
      <c r="M152" s="777"/>
      <c r="N152" s="777"/>
      <c r="O152" s="588"/>
    </row>
    <row r="153" spans="2:15" s="587" customFormat="1" ht="16.5" x14ac:dyDescent="0.25">
      <c r="B153" s="774"/>
      <c r="C153" s="778" t="s">
        <v>1265</v>
      </c>
      <c r="D153" s="778" t="s">
        <v>1266</v>
      </c>
      <c r="E153" s="778" t="s">
        <v>1267</v>
      </c>
      <c r="F153" s="777"/>
      <c r="G153" s="777"/>
      <c r="H153" s="622"/>
      <c r="I153" s="622"/>
      <c r="J153" s="777"/>
      <c r="K153" s="777"/>
      <c r="L153" s="777"/>
      <c r="M153" s="777"/>
      <c r="N153" s="777"/>
      <c r="O153" s="588"/>
    </row>
    <row r="154" spans="2:15" s="587" customFormat="1" ht="16.5" x14ac:dyDescent="0.25">
      <c r="B154" s="774"/>
      <c r="C154" s="778"/>
      <c r="D154" s="778"/>
      <c r="E154" s="778"/>
      <c r="F154" s="777"/>
      <c r="G154" s="777"/>
      <c r="H154" s="622"/>
      <c r="I154" s="622"/>
      <c r="J154" s="777"/>
      <c r="K154" s="777"/>
      <c r="L154" s="777"/>
      <c r="M154" s="777"/>
      <c r="N154" s="777"/>
      <c r="O154" s="588"/>
    </row>
    <row r="155" spans="2:15" s="587" customFormat="1" ht="16.5" x14ac:dyDescent="0.25">
      <c r="B155" s="774"/>
      <c r="C155" s="778"/>
      <c r="D155" s="778"/>
      <c r="E155" s="778"/>
      <c r="F155" s="777"/>
      <c r="G155" s="777"/>
      <c r="H155" s="622"/>
      <c r="I155" s="622"/>
      <c r="J155" s="777"/>
      <c r="K155" s="777"/>
      <c r="L155" s="777"/>
      <c r="M155" s="777"/>
      <c r="N155" s="777"/>
      <c r="O155" s="588"/>
    </row>
    <row r="156" spans="2:15" s="587" customFormat="1" ht="16.5" x14ac:dyDescent="0.25">
      <c r="B156" s="775"/>
      <c r="C156" s="778"/>
      <c r="D156" s="778"/>
      <c r="E156" s="778"/>
      <c r="F156" s="777"/>
      <c r="G156" s="777"/>
      <c r="H156" s="622"/>
      <c r="I156" s="622"/>
      <c r="J156" s="777"/>
      <c r="K156" s="777"/>
      <c r="L156" s="777"/>
      <c r="M156" s="777"/>
      <c r="N156" s="777"/>
      <c r="O156" s="588"/>
    </row>
    <row r="157" spans="2:15" s="587" customFormat="1" ht="33" x14ac:dyDescent="0.25">
      <c r="B157" s="623" t="s">
        <v>1051</v>
      </c>
      <c r="C157" s="779">
        <f>'PDI-04 Inici'!G207</f>
        <v>991720979.72404099</v>
      </c>
      <c r="D157" s="782">
        <v>501513078</v>
      </c>
      <c r="E157" s="779">
        <f>C157-D157</f>
        <v>490207901.72404099</v>
      </c>
      <c r="F157" s="785"/>
      <c r="G157" s="785"/>
      <c r="H157" s="639"/>
      <c r="I157" s="639"/>
      <c r="J157" s="785"/>
      <c r="K157" s="785"/>
      <c r="L157" s="785"/>
      <c r="M157" s="785"/>
      <c r="N157" s="785"/>
      <c r="O157" s="588"/>
    </row>
    <row r="158" spans="2:15" s="587" customFormat="1" ht="33" x14ac:dyDescent="0.25">
      <c r="B158" s="623" t="s">
        <v>1284</v>
      </c>
      <c r="C158" s="780"/>
      <c r="D158" s="783"/>
      <c r="E158" s="780"/>
      <c r="F158" s="785"/>
      <c r="G158" s="785"/>
      <c r="H158" s="639"/>
      <c r="I158" s="639"/>
      <c r="J158" s="785"/>
      <c r="K158" s="785"/>
      <c r="L158" s="785"/>
      <c r="M158" s="785"/>
      <c r="N158" s="785"/>
      <c r="O158" s="588"/>
    </row>
    <row r="159" spans="2:15" s="587" customFormat="1" ht="16.5" x14ac:dyDescent="0.25">
      <c r="B159" s="623" t="s">
        <v>1283</v>
      </c>
      <c r="C159" s="781"/>
      <c r="D159" s="784"/>
      <c r="E159" s="781"/>
      <c r="F159" s="785"/>
      <c r="G159" s="785"/>
      <c r="H159" s="639"/>
      <c r="I159" s="639"/>
      <c r="J159" s="785"/>
      <c r="K159" s="785"/>
      <c r="L159" s="785"/>
      <c r="M159" s="785"/>
      <c r="N159" s="785"/>
      <c r="O159" s="588"/>
    </row>
    <row r="160" spans="2:15" s="587" customFormat="1" ht="16.5" x14ac:dyDescent="0.25">
      <c r="B160" s="627" t="s">
        <v>21</v>
      </c>
      <c r="C160" s="627">
        <f>SUM(C157:C159)</f>
        <v>991720979.72404099</v>
      </c>
      <c r="D160" s="627">
        <f>SUM(D157:D159)</f>
        <v>501513078</v>
      </c>
      <c r="E160" s="627">
        <f>SUM(E157:E159)</f>
        <v>490207901.72404099</v>
      </c>
      <c r="F160" s="628"/>
      <c r="G160" s="628"/>
      <c r="H160" s="628"/>
      <c r="I160" s="628"/>
      <c r="J160" s="628"/>
      <c r="K160" s="629"/>
      <c r="L160" s="629"/>
      <c r="M160" s="629"/>
      <c r="N160" s="629"/>
      <c r="O160" s="588"/>
    </row>
    <row r="161" spans="2:15" s="587" customFormat="1" ht="16.5" x14ac:dyDescent="0.3">
      <c r="C161" s="630" t="s">
        <v>2</v>
      </c>
      <c r="D161" s="631">
        <f>D160/C160</f>
        <v>0.50569977670488775</v>
      </c>
      <c r="E161" s="631">
        <f>E160/C160</f>
        <v>0.49430022329511231</v>
      </c>
      <c r="F161" s="588"/>
      <c r="G161" s="588"/>
      <c r="H161" s="588"/>
      <c r="I161" s="588"/>
      <c r="J161" s="588"/>
      <c r="K161" s="632"/>
      <c r="L161" s="632"/>
      <c r="M161" s="633"/>
      <c r="N161" s="604"/>
      <c r="O161" s="588"/>
    </row>
    <row r="162" spans="2:15" s="587" customFormat="1" ht="16.5" x14ac:dyDescent="0.3">
      <c r="C162" s="635">
        <f>D161+E161</f>
        <v>1</v>
      </c>
      <c r="E162" s="636">
        <v>-57003193.562899947</v>
      </c>
      <c r="F162" s="637"/>
      <c r="G162" s="637"/>
      <c r="H162" s="637"/>
      <c r="I162" s="637"/>
      <c r="J162" s="637"/>
      <c r="K162" s="637"/>
      <c r="L162" s="637"/>
      <c r="M162" s="634"/>
      <c r="N162" s="634"/>
      <c r="O162" s="588"/>
    </row>
    <row r="163" spans="2:15" s="587" customFormat="1" x14ac:dyDescent="0.25">
      <c r="F163" s="588"/>
      <c r="G163" s="588"/>
      <c r="H163" s="588"/>
      <c r="I163" s="588"/>
      <c r="J163" s="588"/>
      <c r="K163" s="588"/>
      <c r="L163" s="588"/>
      <c r="M163" s="588"/>
      <c r="N163" s="588"/>
      <c r="O163" s="588"/>
    </row>
    <row r="164" spans="2:15" s="587" customFormat="1" x14ac:dyDescent="0.25">
      <c r="F164" s="588"/>
      <c r="G164" s="588"/>
      <c r="H164" s="588"/>
      <c r="I164" s="588"/>
      <c r="J164" s="588"/>
      <c r="K164" s="588"/>
      <c r="L164" s="588"/>
      <c r="M164" s="588"/>
      <c r="N164" s="588"/>
      <c r="O164" s="588"/>
    </row>
    <row r="165" spans="2:15" s="587" customFormat="1" x14ac:dyDescent="0.25">
      <c r="F165" s="588"/>
      <c r="G165" s="588"/>
      <c r="H165" s="588"/>
      <c r="I165" s="588"/>
      <c r="J165" s="588"/>
      <c r="K165" s="588"/>
      <c r="L165" s="588"/>
      <c r="M165" s="588"/>
      <c r="N165" s="588"/>
      <c r="O165" s="588"/>
    </row>
    <row r="166" spans="2:15" s="587" customFormat="1" ht="16.5" x14ac:dyDescent="0.25">
      <c r="B166" s="773" t="s">
        <v>100</v>
      </c>
      <c r="C166" s="776" t="s">
        <v>1268</v>
      </c>
      <c r="D166" s="776"/>
      <c r="E166" s="776"/>
      <c r="F166" s="777"/>
      <c r="G166" s="777"/>
      <c r="H166" s="777"/>
      <c r="I166" s="777"/>
      <c r="J166" s="777"/>
      <c r="K166" s="777"/>
      <c r="L166" s="777"/>
      <c r="M166" s="777"/>
      <c r="N166" s="777"/>
      <c r="O166" s="588"/>
    </row>
    <row r="167" spans="2:15" s="587" customFormat="1" ht="16.5" x14ac:dyDescent="0.25">
      <c r="B167" s="774"/>
      <c r="C167" s="778" t="s">
        <v>1269</v>
      </c>
      <c r="D167" s="778" t="s">
        <v>1270</v>
      </c>
      <c r="E167" s="778" t="s">
        <v>1271</v>
      </c>
      <c r="F167" s="777"/>
      <c r="G167" s="777"/>
      <c r="H167" s="622"/>
      <c r="I167" s="622"/>
      <c r="J167" s="777"/>
      <c r="K167" s="777"/>
      <c r="L167" s="777"/>
      <c r="M167" s="777"/>
      <c r="N167" s="777"/>
      <c r="O167" s="588"/>
    </row>
    <row r="168" spans="2:15" s="587" customFormat="1" ht="16.5" x14ac:dyDescent="0.25">
      <c r="B168" s="774"/>
      <c r="C168" s="778"/>
      <c r="D168" s="778"/>
      <c r="E168" s="778"/>
      <c r="F168" s="777"/>
      <c r="G168" s="777"/>
      <c r="H168" s="622"/>
      <c r="I168" s="622"/>
      <c r="J168" s="777"/>
      <c r="K168" s="777"/>
      <c r="L168" s="777"/>
      <c r="M168" s="777"/>
      <c r="N168" s="777"/>
      <c r="O168" s="588"/>
    </row>
    <row r="169" spans="2:15" s="587" customFormat="1" ht="16.5" x14ac:dyDescent="0.25">
      <c r="B169" s="774"/>
      <c r="C169" s="778"/>
      <c r="D169" s="778"/>
      <c r="E169" s="778"/>
      <c r="F169" s="777"/>
      <c r="G169" s="777"/>
      <c r="H169" s="622"/>
      <c r="I169" s="622"/>
      <c r="J169" s="777"/>
      <c r="K169" s="777"/>
      <c r="L169" s="777"/>
      <c r="M169" s="777"/>
      <c r="N169" s="777"/>
      <c r="O169" s="588"/>
    </row>
    <row r="170" spans="2:15" s="587" customFormat="1" ht="16.5" x14ac:dyDescent="0.25">
      <c r="B170" s="775"/>
      <c r="C170" s="778"/>
      <c r="D170" s="778"/>
      <c r="E170" s="778"/>
      <c r="F170" s="777"/>
      <c r="G170" s="777"/>
      <c r="H170" s="622"/>
      <c r="I170" s="622"/>
      <c r="J170" s="777"/>
      <c r="K170" s="777"/>
      <c r="L170" s="777"/>
      <c r="M170" s="777"/>
      <c r="N170" s="777"/>
      <c r="O170" s="588"/>
    </row>
    <row r="171" spans="2:15" s="587" customFormat="1" ht="33" x14ac:dyDescent="0.25">
      <c r="B171" s="623" t="s">
        <v>1051</v>
      </c>
      <c r="C171" s="779">
        <f>'PDI-04 Inici'!H207</f>
        <v>1021472609.1157624</v>
      </c>
      <c r="D171" s="782">
        <v>569653779</v>
      </c>
      <c r="E171" s="779">
        <f>C171-D171</f>
        <v>451818830.11576235</v>
      </c>
      <c r="F171" s="785"/>
      <c r="G171" s="785"/>
      <c r="H171" s="639"/>
      <c r="I171" s="639"/>
      <c r="J171" s="785"/>
      <c r="K171" s="785"/>
      <c r="L171" s="785"/>
      <c r="M171" s="785"/>
      <c r="N171" s="785"/>
      <c r="O171" s="588"/>
    </row>
    <row r="172" spans="2:15" s="587" customFormat="1" ht="33" x14ac:dyDescent="0.25">
      <c r="B172" s="623" t="s">
        <v>1284</v>
      </c>
      <c r="C172" s="780"/>
      <c r="D172" s="783"/>
      <c r="E172" s="780"/>
      <c r="F172" s="785"/>
      <c r="G172" s="785"/>
      <c r="H172" s="639"/>
      <c r="I172" s="639"/>
      <c r="J172" s="785"/>
      <c r="K172" s="785"/>
      <c r="L172" s="785"/>
      <c r="M172" s="785"/>
      <c r="N172" s="785"/>
      <c r="O172" s="588"/>
    </row>
    <row r="173" spans="2:15" s="587" customFormat="1" ht="16.5" x14ac:dyDescent="0.25">
      <c r="B173" s="623" t="s">
        <v>1283</v>
      </c>
      <c r="C173" s="781"/>
      <c r="D173" s="784"/>
      <c r="E173" s="781"/>
      <c r="F173" s="785"/>
      <c r="G173" s="785"/>
      <c r="H173" s="639"/>
      <c r="I173" s="639"/>
      <c r="J173" s="785"/>
      <c r="K173" s="785"/>
      <c r="L173" s="785"/>
      <c r="M173" s="785"/>
      <c r="N173" s="785"/>
      <c r="O173" s="588"/>
    </row>
    <row r="174" spans="2:15" s="587" customFormat="1" ht="16.5" x14ac:dyDescent="0.25">
      <c r="B174" s="627" t="s">
        <v>21</v>
      </c>
      <c r="C174" s="627">
        <f>SUM(C171:C173)</f>
        <v>1021472609.1157624</v>
      </c>
      <c r="D174" s="627">
        <f>SUM(D171:D173)</f>
        <v>569653779</v>
      </c>
      <c r="E174" s="627">
        <f>SUM(E171:E173)</f>
        <v>451818830.11576235</v>
      </c>
      <c r="F174" s="628"/>
      <c r="G174" s="628"/>
      <c r="H174" s="628"/>
      <c r="I174" s="628"/>
      <c r="J174" s="628"/>
      <c r="K174" s="629"/>
      <c r="L174" s="629"/>
      <c r="M174" s="629"/>
      <c r="N174" s="629"/>
      <c r="O174" s="588"/>
    </row>
    <row r="175" spans="2:15" s="587" customFormat="1" ht="16.5" x14ac:dyDescent="0.3">
      <c r="C175" s="630" t="s">
        <v>2</v>
      </c>
      <c r="D175" s="631">
        <f>D174/C174</f>
        <v>0.55767895674962908</v>
      </c>
      <c r="E175" s="631">
        <f>E174/C174</f>
        <v>0.44232104325037092</v>
      </c>
      <c r="F175" s="588"/>
      <c r="G175" s="588"/>
      <c r="H175" s="588"/>
      <c r="I175" s="588"/>
      <c r="J175" s="588"/>
      <c r="K175" s="632"/>
      <c r="L175" s="632"/>
      <c r="M175" s="633"/>
      <c r="N175" s="604"/>
      <c r="O175" s="588"/>
    </row>
    <row r="176" spans="2:15" s="587" customFormat="1" ht="16.5" x14ac:dyDescent="0.3">
      <c r="C176" s="635">
        <f>D175+E175</f>
        <v>1</v>
      </c>
      <c r="E176" s="636">
        <v>-57003193.562899947</v>
      </c>
      <c r="F176" s="637"/>
      <c r="G176" s="637"/>
      <c r="H176" s="637"/>
      <c r="I176" s="637"/>
      <c r="J176" s="637"/>
      <c r="K176" s="637"/>
      <c r="L176" s="637"/>
      <c r="M176" s="634"/>
      <c r="N176" s="634"/>
      <c r="O176" s="588"/>
    </row>
    <row r="177" spans="2:15" s="587" customFormat="1" x14ac:dyDescent="0.25">
      <c r="F177" s="588"/>
      <c r="G177" s="588"/>
      <c r="H177" s="588"/>
      <c r="I177" s="588"/>
      <c r="J177" s="588"/>
      <c r="K177" s="588"/>
      <c r="L177" s="588"/>
      <c r="M177" s="588"/>
      <c r="N177" s="588"/>
      <c r="O177" s="588"/>
    </row>
    <row r="178" spans="2:15" s="587" customFormat="1" x14ac:dyDescent="0.25">
      <c r="F178" s="588"/>
      <c r="G178" s="588"/>
      <c r="H178" s="588"/>
      <c r="I178" s="588"/>
      <c r="J178" s="588"/>
      <c r="K178" s="588"/>
      <c r="L178" s="588"/>
      <c r="M178" s="588"/>
      <c r="N178" s="588"/>
      <c r="O178" s="588"/>
    </row>
    <row r="179" spans="2:15" s="587" customFormat="1" x14ac:dyDescent="0.25">
      <c r="F179" s="588"/>
      <c r="G179" s="588"/>
      <c r="H179" s="588"/>
      <c r="I179" s="588"/>
      <c r="J179" s="588"/>
      <c r="K179" s="588"/>
      <c r="L179" s="588"/>
      <c r="M179" s="588"/>
      <c r="N179" s="588"/>
      <c r="O179" s="588"/>
    </row>
    <row r="180" spans="2:15" s="587" customFormat="1" ht="31.5" customHeight="1" x14ac:dyDescent="0.25">
      <c r="B180" s="786" t="s">
        <v>100</v>
      </c>
      <c r="C180" s="776" t="s">
        <v>1272</v>
      </c>
      <c r="D180" s="776"/>
      <c r="E180" s="776"/>
      <c r="F180" s="789"/>
      <c r="G180" s="789"/>
      <c r="H180" s="789"/>
      <c r="I180" s="789"/>
      <c r="J180" s="789"/>
      <c r="K180" s="789"/>
      <c r="L180" s="789"/>
      <c r="M180" s="789"/>
      <c r="N180" s="789"/>
      <c r="O180" s="621"/>
    </row>
    <row r="181" spans="2:15" s="587" customFormat="1" ht="16.5" customHeight="1" x14ac:dyDescent="0.25">
      <c r="B181" s="787"/>
      <c r="C181" s="778" t="s">
        <v>1273</v>
      </c>
      <c r="D181" s="778" t="s">
        <v>1274</v>
      </c>
      <c r="E181" s="778" t="s">
        <v>1275</v>
      </c>
      <c r="F181" s="789"/>
      <c r="G181" s="789"/>
      <c r="H181" s="640"/>
      <c r="I181" s="640"/>
      <c r="J181" s="789"/>
      <c r="K181" s="789"/>
      <c r="L181" s="789"/>
      <c r="M181" s="789"/>
      <c r="N181" s="789"/>
      <c r="O181" s="588"/>
    </row>
    <row r="182" spans="2:15" s="587" customFormat="1" ht="16.5" customHeight="1" x14ac:dyDescent="0.25">
      <c r="B182" s="787"/>
      <c r="C182" s="778"/>
      <c r="D182" s="778"/>
      <c r="E182" s="778"/>
      <c r="F182" s="789"/>
      <c r="G182" s="789"/>
      <c r="H182" s="640"/>
      <c r="I182" s="640"/>
      <c r="J182" s="789"/>
      <c r="K182" s="789"/>
      <c r="L182" s="789"/>
      <c r="M182" s="789"/>
      <c r="N182" s="789"/>
      <c r="O182" s="588"/>
    </row>
    <row r="183" spans="2:15" s="587" customFormat="1" ht="16.5" customHeight="1" x14ac:dyDescent="0.25">
      <c r="B183" s="787"/>
      <c r="C183" s="778"/>
      <c r="D183" s="778"/>
      <c r="E183" s="778"/>
      <c r="F183" s="789"/>
      <c r="G183" s="789"/>
      <c r="H183" s="640"/>
      <c r="I183" s="640"/>
      <c r="J183" s="789"/>
      <c r="K183" s="789"/>
      <c r="L183" s="789"/>
      <c r="M183" s="789"/>
      <c r="N183" s="789"/>
      <c r="O183" s="588"/>
    </row>
    <row r="184" spans="2:15" s="587" customFormat="1" ht="15" customHeight="1" x14ac:dyDescent="0.25">
      <c r="B184" s="788"/>
      <c r="C184" s="778"/>
      <c r="D184" s="778"/>
      <c r="E184" s="778"/>
      <c r="F184" s="789"/>
      <c r="G184" s="789"/>
      <c r="H184" s="640"/>
      <c r="I184" s="640"/>
      <c r="J184" s="789"/>
      <c r="K184" s="789"/>
      <c r="L184" s="789"/>
      <c r="M184" s="789"/>
      <c r="N184" s="789"/>
      <c r="O184" s="588"/>
    </row>
    <row r="185" spans="2:15" s="587" customFormat="1" ht="66.75" customHeight="1" x14ac:dyDescent="0.25">
      <c r="B185" s="623" t="s">
        <v>1051</v>
      </c>
      <c r="C185" s="779">
        <f>'PDI-04 Inici'!I207</f>
        <v>1052116787.3892353</v>
      </c>
      <c r="D185" s="782">
        <v>644225390</v>
      </c>
      <c r="E185" s="779">
        <f>C185-D185</f>
        <v>407891397.38923526</v>
      </c>
      <c r="F185" s="785"/>
      <c r="G185" s="785"/>
      <c r="H185" s="639"/>
      <c r="I185" s="639"/>
      <c r="J185" s="785"/>
      <c r="K185" s="785"/>
      <c r="L185" s="785"/>
      <c r="M185" s="785"/>
      <c r="N185" s="785"/>
      <c r="O185" s="588"/>
    </row>
    <row r="186" spans="2:15" s="587" customFormat="1" ht="66.75" customHeight="1" x14ac:dyDescent="0.25">
      <c r="B186" s="623" t="s">
        <v>1284</v>
      </c>
      <c r="C186" s="780"/>
      <c r="D186" s="783"/>
      <c r="E186" s="780"/>
      <c r="F186" s="785"/>
      <c r="G186" s="785"/>
      <c r="H186" s="639"/>
      <c r="I186" s="639"/>
      <c r="J186" s="785"/>
      <c r="K186" s="785"/>
      <c r="L186" s="785"/>
      <c r="M186" s="785"/>
      <c r="N186" s="785"/>
      <c r="O186" s="588"/>
    </row>
    <row r="187" spans="2:15" s="587" customFormat="1" ht="41.25" customHeight="1" x14ac:dyDescent="0.25">
      <c r="B187" s="623" t="s">
        <v>1283</v>
      </c>
      <c r="C187" s="781"/>
      <c r="D187" s="784"/>
      <c r="E187" s="781"/>
      <c r="F187" s="785"/>
      <c r="G187" s="785"/>
      <c r="H187" s="639"/>
      <c r="I187" s="639"/>
      <c r="J187" s="785"/>
      <c r="K187" s="785"/>
      <c r="L187" s="785"/>
      <c r="M187" s="785"/>
      <c r="N187" s="785"/>
      <c r="O187" s="588"/>
    </row>
    <row r="188" spans="2:15" s="587" customFormat="1" ht="16.5" x14ac:dyDescent="0.25">
      <c r="B188" s="627" t="s">
        <v>21</v>
      </c>
      <c r="C188" s="627">
        <f>SUM(C185:C187)</f>
        <v>1052116787.3892353</v>
      </c>
      <c r="D188" s="627">
        <f>SUM(D185:D187)</f>
        <v>644225390</v>
      </c>
      <c r="E188" s="627">
        <f>SUM(E185:E187)</f>
        <v>407891397.38923526</v>
      </c>
      <c r="F188" s="628"/>
      <c r="G188" s="628"/>
      <c r="H188" s="628"/>
      <c r="I188" s="628"/>
      <c r="J188" s="628"/>
      <c r="K188" s="629"/>
      <c r="L188" s="629"/>
      <c r="M188" s="629"/>
      <c r="N188" s="629"/>
      <c r="O188" s="629"/>
    </row>
    <row r="189" spans="2:15" s="587" customFormat="1" ht="16.5" x14ac:dyDescent="0.3">
      <c r="C189" s="630" t="s">
        <v>2</v>
      </c>
      <c r="D189" s="631">
        <f>D188/C188</f>
        <v>0.61231357366572081</v>
      </c>
      <c r="E189" s="631">
        <f>E188/C188</f>
        <v>0.38768642633427919</v>
      </c>
      <c r="F189" s="588"/>
      <c r="G189" s="588"/>
      <c r="H189" s="588"/>
      <c r="I189" s="588"/>
      <c r="J189" s="588"/>
      <c r="K189" s="632"/>
      <c r="L189" s="632"/>
      <c r="M189" s="633"/>
      <c r="N189" s="604"/>
      <c r="O189" s="634">
        <v>941808560.23000002</v>
      </c>
    </row>
    <row r="190" spans="2:15" s="587" customFormat="1" ht="16.5" x14ac:dyDescent="0.3">
      <c r="C190" s="635">
        <f>D189+E189</f>
        <v>1</v>
      </c>
      <c r="E190" s="636">
        <v>-57003193.562899947</v>
      </c>
      <c r="F190" s="637"/>
      <c r="G190" s="637"/>
      <c r="H190" s="637"/>
      <c r="I190" s="637"/>
      <c r="J190" s="637"/>
      <c r="K190" s="637"/>
      <c r="L190" s="637"/>
      <c r="M190" s="634"/>
      <c r="N190" s="634"/>
      <c r="O190" s="634">
        <v>54047675.089101434</v>
      </c>
    </row>
    <row r="191" spans="2:15" s="587" customFormat="1" ht="16.5" x14ac:dyDescent="0.3">
      <c r="C191" s="641"/>
      <c r="E191" s="636"/>
      <c r="F191" s="636"/>
      <c r="G191" s="636"/>
      <c r="H191" s="636"/>
      <c r="I191" s="636"/>
      <c r="J191" s="636"/>
      <c r="K191" s="636"/>
      <c r="L191" s="636"/>
      <c r="M191" s="642"/>
      <c r="N191" s="642"/>
      <c r="O191" s="634"/>
    </row>
    <row r="192" spans="2:15" s="587" customFormat="1" ht="16.5" x14ac:dyDescent="0.3">
      <c r="C192" s="641"/>
      <c r="E192" s="636"/>
      <c r="F192" s="636"/>
      <c r="G192" s="636"/>
      <c r="H192" s="636"/>
      <c r="I192" s="636"/>
      <c r="J192" s="636"/>
      <c r="K192" s="636"/>
      <c r="L192" s="636"/>
      <c r="M192" s="642"/>
      <c r="N192" s="642"/>
      <c r="O192" s="634"/>
    </row>
    <row r="193" spans="2:19" s="587" customFormat="1" x14ac:dyDescent="0.25">
      <c r="B193" s="643"/>
      <c r="C193" s="643"/>
      <c r="D193" s="643"/>
      <c r="E193" s="643"/>
      <c r="F193" s="643"/>
      <c r="G193" s="643"/>
      <c r="H193" s="643"/>
      <c r="I193" s="643"/>
      <c r="J193" s="643"/>
      <c r="K193" s="643"/>
      <c r="L193" s="643"/>
      <c r="M193" s="643"/>
      <c r="N193" s="643"/>
      <c r="O193" s="596"/>
      <c r="P193" s="643"/>
      <c r="Q193" s="643"/>
      <c r="R193" s="643"/>
      <c r="S193" s="643"/>
    </row>
    <row r="194" spans="2:19" s="587" customFormat="1" ht="26.25" customHeight="1" x14ac:dyDescent="0.25">
      <c r="B194" s="790" t="s">
        <v>100</v>
      </c>
      <c r="C194" s="793" t="s">
        <v>1276</v>
      </c>
      <c r="D194" s="793"/>
      <c r="E194" s="793"/>
      <c r="F194" s="793"/>
      <c r="G194" s="793"/>
      <c r="H194" s="793"/>
      <c r="I194" s="793"/>
      <c r="J194" s="793"/>
      <c r="K194" s="793"/>
      <c r="L194" s="793"/>
      <c r="M194" s="793"/>
      <c r="N194" s="793"/>
      <c r="O194" s="793"/>
      <c r="P194" s="793"/>
      <c r="Q194" s="793"/>
      <c r="R194" s="793"/>
      <c r="S194" s="644"/>
    </row>
    <row r="195" spans="2:19" s="587" customFormat="1" ht="15" customHeight="1" x14ac:dyDescent="0.25">
      <c r="B195" s="791"/>
      <c r="C195" s="778" t="s">
        <v>1238</v>
      </c>
      <c r="D195" s="778" t="s">
        <v>1257</v>
      </c>
      <c r="E195" s="794" t="s">
        <v>1261</v>
      </c>
      <c r="F195" s="778" t="s">
        <v>1265</v>
      </c>
      <c r="G195" s="794" t="s">
        <v>1269</v>
      </c>
      <c r="H195" s="778" t="s">
        <v>1273</v>
      </c>
      <c r="I195" s="778" t="s">
        <v>1277</v>
      </c>
      <c r="J195" s="799" t="s">
        <v>1278</v>
      </c>
      <c r="K195" s="799" t="s">
        <v>1279</v>
      </c>
      <c r="L195" s="801" t="s">
        <v>1280</v>
      </c>
      <c r="M195" s="802"/>
      <c r="N195" s="802"/>
      <c r="O195" s="802"/>
      <c r="P195" s="802"/>
      <c r="Q195" s="802"/>
      <c r="R195" s="803"/>
      <c r="S195" s="777"/>
    </row>
    <row r="196" spans="2:19" s="587" customFormat="1" ht="27" customHeight="1" x14ac:dyDescent="0.25">
      <c r="B196" s="792"/>
      <c r="C196" s="778"/>
      <c r="D196" s="778"/>
      <c r="E196" s="795"/>
      <c r="F196" s="778"/>
      <c r="G196" s="795"/>
      <c r="H196" s="778"/>
      <c r="I196" s="778"/>
      <c r="J196" s="800"/>
      <c r="K196" s="800"/>
      <c r="L196" s="645" t="s">
        <v>97</v>
      </c>
      <c r="M196" s="645" t="s">
        <v>98</v>
      </c>
      <c r="N196" s="645" t="s">
        <v>99</v>
      </c>
      <c r="O196" s="645" t="s">
        <v>62</v>
      </c>
      <c r="P196" s="645" t="s">
        <v>1281</v>
      </c>
      <c r="Q196" s="645" t="s">
        <v>63</v>
      </c>
      <c r="R196" s="645" t="s">
        <v>1282</v>
      </c>
      <c r="S196" s="777"/>
    </row>
    <row r="197" spans="2:19" s="587" customFormat="1" ht="33" x14ac:dyDescent="0.25">
      <c r="B197" s="623" t="s">
        <v>1051</v>
      </c>
      <c r="C197" s="779">
        <f>C116</f>
        <v>907565183</v>
      </c>
      <c r="D197" s="779">
        <f>C132</f>
        <v>934792138.49000001</v>
      </c>
      <c r="E197" s="779">
        <f>C146</f>
        <v>962835902.64470005</v>
      </c>
      <c r="F197" s="779">
        <f>C160</f>
        <v>991720979.72404099</v>
      </c>
      <c r="G197" s="779">
        <f>C174</f>
        <v>1021472609.1157624</v>
      </c>
      <c r="H197" s="779">
        <f>C188</f>
        <v>1052116787.3892353</v>
      </c>
      <c r="I197" s="779">
        <f>SUM(C197:H198)</f>
        <v>5870503600.363739</v>
      </c>
      <c r="J197" s="779">
        <f>D116+D132+D146+D160+D174+D188</f>
        <v>3509549398</v>
      </c>
      <c r="K197" s="779">
        <f>I197-J197</f>
        <v>2360954202.363739</v>
      </c>
      <c r="L197" s="798"/>
      <c r="M197" s="796"/>
      <c r="N197" s="796"/>
      <c r="O197" s="796"/>
      <c r="P197" s="796"/>
      <c r="Q197" s="796"/>
      <c r="R197" s="797"/>
      <c r="S197" s="785"/>
    </row>
    <row r="198" spans="2:19" s="587" customFormat="1" ht="33" x14ac:dyDescent="0.25">
      <c r="B198" s="623" t="s">
        <v>1284</v>
      </c>
      <c r="C198" s="780"/>
      <c r="D198" s="780"/>
      <c r="E198" s="780"/>
      <c r="F198" s="780"/>
      <c r="G198" s="780"/>
      <c r="H198" s="780"/>
      <c r="I198" s="780"/>
      <c r="J198" s="780"/>
      <c r="K198" s="780"/>
      <c r="L198" s="798"/>
      <c r="M198" s="796"/>
      <c r="N198" s="796"/>
      <c r="O198" s="796"/>
      <c r="P198" s="796"/>
      <c r="Q198" s="796"/>
      <c r="R198" s="797"/>
      <c r="S198" s="785"/>
    </row>
    <row r="199" spans="2:19" s="587" customFormat="1" ht="16.5" x14ac:dyDescent="0.25">
      <c r="B199" s="623" t="s">
        <v>1283</v>
      </c>
      <c r="C199" s="781"/>
      <c r="D199" s="781"/>
      <c r="E199" s="781"/>
      <c r="F199" s="781"/>
      <c r="G199" s="781"/>
      <c r="H199" s="781"/>
      <c r="I199" s="781"/>
      <c r="J199" s="781"/>
      <c r="K199" s="781"/>
      <c r="L199" s="798"/>
      <c r="M199" s="796"/>
      <c r="N199" s="796"/>
      <c r="O199" s="796"/>
      <c r="P199" s="796"/>
      <c r="Q199" s="796"/>
      <c r="R199" s="797"/>
      <c r="S199" s="785"/>
    </row>
    <row r="200" spans="2:19" s="587" customFormat="1" ht="16.5" x14ac:dyDescent="0.25">
      <c r="B200" s="623">
        <f>'[1]PDI-03'!E61</f>
        <v>0</v>
      </c>
      <c r="C200" s="625">
        <f>+C114</f>
        <v>0</v>
      </c>
      <c r="D200" s="625">
        <f t="shared" ref="D200:K201" si="15">C130</f>
        <v>0</v>
      </c>
      <c r="E200" s="625">
        <f t="shared" si="15"/>
        <v>0</v>
      </c>
      <c r="F200" s="625">
        <f t="shared" si="15"/>
        <v>0</v>
      </c>
      <c r="G200" s="625">
        <f t="shared" si="15"/>
        <v>0</v>
      </c>
      <c r="H200" s="625">
        <f t="shared" si="15"/>
        <v>0</v>
      </c>
      <c r="I200" s="625">
        <f t="shared" si="15"/>
        <v>0</v>
      </c>
      <c r="J200" s="625">
        <f t="shared" si="15"/>
        <v>0</v>
      </c>
      <c r="K200" s="625">
        <f t="shared" si="15"/>
        <v>0</v>
      </c>
      <c r="L200" s="798"/>
      <c r="M200" s="796"/>
      <c r="N200" s="796"/>
      <c r="O200" s="796"/>
      <c r="P200" s="796"/>
      <c r="Q200" s="796"/>
      <c r="R200" s="797"/>
      <c r="S200" s="785"/>
    </row>
    <row r="201" spans="2:19" s="587" customFormat="1" ht="16.5" x14ac:dyDescent="0.25">
      <c r="B201" s="623">
        <f>'[1]PDI-03'!E62</f>
        <v>0</v>
      </c>
      <c r="C201" s="625">
        <f>+C115</f>
        <v>0</v>
      </c>
      <c r="D201" s="625">
        <f t="shared" si="15"/>
        <v>0</v>
      </c>
      <c r="E201" s="625">
        <f t="shared" si="15"/>
        <v>0</v>
      </c>
      <c r="F201" s="625">
        <f t="shared" si="15"/>
        <v>0</v>
      </c>
      <c r="G201" s="625">
        <f t="shared" si="15"/>
        <v>0</v>
      </c>
      <c r="H201" s="625">
        <f t="shared" si="15"/>
        <v>0</v>
      </c>
      <c r="I201" s="625">
        <f t="shared" si="15"/>
        <v>0</v>
      </c>
      <c r="J201" s="625">
        <f t="shared" si="15"/>
        <v>0</v>
      </c>
      <c r="K201" s="625">
        <f t="shared" si="15"/>
        <v>0</v>
      </c>
      <c r="L201" s="798"/>
      <c r="M201" s="796"/>
      <c r="N201" s="796"/>
      <c r="O201" s="796"/>
      <c r="P201" s="796"/>
      <c r="Q201" s="796"/>
      <c r="R201" s="797"/>
      <c r="S201" s="785"/>
    </row>
    <row r="202" spans="2:19" s="587" customFormat="1" ht="16.5" x14ac:dyDescent="0.25">
      <c r="B202" s="627" t="s">
        <v>21</v>
      </c>
      <c r="C202" s="627">
        <f>SUM(C197:C201)</f>
        <v>907565183</v>
      </c>
      <c r="D202" s="627">
        <f t="shared" ref="D202:K202" si="16">SUM(D197:D201)</f>
        <v>934792138.49000001</v>
      </c>
      <c r="E202" s="627">
        <f t="shared" si="16"/>
        <v>962835902.64470005</v>
      </c>
      <c r="F202" s="627">
        <f t="shared" si="16"/>
        <v>991720979.72404099</v>
      </c>
      <c r="G202" s="627">
        <f t="shared" si="16"/>
        <v>1021472609.1157624</v>
      </c>
      <c r="H202" s="627">
        <f t="shared" si="16"/>
        <v>1052116787.3892353</v>
      </c>
      <c r="I202" s="627">
        <f t="shared" si="16"/>
        <v>5870503600.363739</v>
      </c>
      <c r="J202" s="627">
        <f>SUM(J197:J201)</f>
        <v>3509549398</v>
      </c>
      <c r="K202" s="627">
        <f t="shared" si="16"/>
        <v>2360954202.363739</v>
      </c>
      <c r="L202" s="628"/>
      <c r="M202" s="628"/>
      <c r="N202" s="628"/>
      <c r="O202" s="628"/>
      <c r="P202" s="628"/>
      <c r="Q202" s="628"/>
      <c r="R202" s="628"/>
      <c r="S202" s="629"/>
    </row>
    <row r="203" spans="2:19" s="587" customFormat="1" ht="16.5" x14ac:dyDescent="0.3">
      <c r="C203" s="616"/>
      <c r="D203" s="642">
        <v>941808560.23000002</v>
      </c>
      <c r="E203" s="642"/>
      <c r="I203" s="627" t="s">
        <v>2</v>
      </c>
      <c r="J203" s="646">
        <f>J202/I202</f>
        <v>0.59782765447627806</v>
      </c>
      <c r="K203" s="647">
        <f>K202/I202</f>
        <v>0.40217234552372189</v>
      </c>
      <c r="M203" s="632"/>
      <c r="N203" s="632"/>
      <c r="O203" s="633"/>
      <c r="R203" s="600"/>
      <c r="S203" s="600"/>
    </row>
    <row r="204" spans="2:19" s="587" customFormat="1" ht="16.5" x14ac:dyDescent="0.3">
      <c r="C204" s="616"/>
      <c r="D204" s="642">
        <v>-107794641.23000002</v>
      </c>
      <c r="E204" s="642"/>
      <c r="I204" s="635">
        <f>J203+K203</f>
        <v>1</v>
      </c>
      <c r="J204" s="641"/>
      <c r="K204" s="641"/>
      <c r="L204" s="636"/>
      <c r="M204" s="636"/>
      <c r="N204" s="636"/>
      <c r="O204" s="636"/>
      <c r="P204" s="636"/>
      <c r="Q204" s="634"/>
      <c r="R204" s="618"/>
      <c r="S204" s="618"/>
    </row>
    <row r="205" spans="2:19" s="587" customFormat="1" x14ac:dyDescent="0.25">
      <c r="B205" s="643"/>
      <c r="C205" s="643"/>
      <c r="D205" s="643"/>
      <c r="E205" s="643"/>
      <c r="F205" s="643"/>
      <c r="G205" s="643"/>
      <c r="H205" s="643"/>
      <c r="I205" s="643"/>
      <c r="J205" s="643"/>
      <c r="K205" s="643"/>
      <c r="L205" s="643"/>
      <c r="M205" s="643"/>
      <c r="N205" s="643"/>
      <c r="O205" s="596"/>
      <c r="P205" s="643"/>
      <c r="Q205" s="643"/>
      <c r="R205" s="643"/>
      <c r="S205" s="643"/>
    </row>
    <row r="206" spans="2:19" s="587" customFormat="1" x14ac:dyDescent="0.25">
      <c r="B206" s="643"/>
      <c r="C206" s="643"/>
      <c r="D206" s="643"/>
      <c r="E206" s="643"/>
      <c r="F206" s="643"/>
      <c r="G206" s="643"/>
      <c r="H206" s="643"/>
      <c r="I206" s="643"/>
      <c r="J206" s="643"/>
      <c r="K206" s="643"/>
      <c r="L206" s="643"/>
      <c r="M206" s="643"/>
      <c r="N206" s="643"/>
      <c r="O206" s="596"/>
      <c r="P206" s="643"/>
      <c r="Q206" s="643"/>
      <c r="R206" s="643"/>
      <c r="S206" s="643"/>
    </row>
    <row r="207" spans="2:19" s="587" customFormat="1" x14ac:dyDescent="0.25">
      <c r="B207" s="643"/>
      <c r="C207" s="643"/>
      <c r="D207" s="643"/>
      <c r="E207" s="643"/>
      <c r="F207" s="643"/>
      <c r="G207" s="643"/>
      <c r="H207" s="643"/>
      <c r="I207" s="643"/>
      <c r="J207" s="643"/>
      <c r="K207" s="643"/>
      <c r="L207" s="643"/>
      <c r="M207" s="643"/>
      <c r="N207" s="643"/>
      <c r="O207" s="596"/>
      <c r="P207" s="643"/>
      <c r="Q207" s="643"/>
      <c r="R207" s="643"/>
      <c r="S207" s="643"/>
    </row>
    <row r="208" spans="2:19" s="587" customFormat="1" x14ac:dyDescent="0.25">
      <c r="B208" s="643"/>
      <c r="C208" s="643"/>
      <c r="D208" s="643"/>
      <c r="E208" s="643"/>
      <c r="F208" s="643"/>
      <c r="G208" s="643"/>
      <c r="H208" s="643"/>
      <c r="I208" s="643"/>
      <c r="J208" s="643"/>
      <c r="K208" s="643"/>
      <c r="L208" s="643"/>
      <c r="M208" s="643"/>
      <c r="N208" s="643"/>
      <c r="O208" s="596"/>
      <c r="P208" s="643"/>
      <c r="Q208" s="643"/>
      <c r="R208" s="643"/>
      <c r="S208" s="643"/>
    </row>
    <row r="209" spans="2:19" s="587" customFormat="1" x14ac:dyDescent="0.25">
      <c r="B209" s="643"/>
      <c r="C209" s="643"/>
      <c r="D209" s="643"/>
      <c r="E209" s="643"/>
      <c r="F209" s="643"/>
      <c r="G209" s="643"/>
      <c r="H209" s="643"/>
      <c r="I209" s="643"/>
      <c r="J209" s="643"/>
      <c r="K209" s="643"/>
      <c r="L209" s="643"/>
      <c r="M209" s="643"/>
      <c r="N209" s="643"/>
      <c r="O209" s="596"/>
      <c r="P209" s="643"/>
      <c r="Q209" s="643"/>
      <c r="R209" s="643"/>
      <c r="S209" s="643"/>
    </row>
    <row r="210" spans="2:19" s="587" customFormat="1" x14ac:dyDescent="0.25">
      <c r="B210" s="643"/>
      <c r="C210" s="643"/>
      <c r="D210" s="643"/>
      <c r="E210" s="643"/>
      <c r="F210" s="643"/>
      <c r="G210" s="643"/>
      <c r="H210" s="643"/>
      <c r="I210" s="643"/>
      <c r="J210" s="643"/>
      <c r="K210" s="643"/>
      <c r="L210" s="643"/>
      <c r="M210" s="643"/>
      <c r="N210" s="643"/>
      <c r="O210" s="596"/>
      <c r="P210" s="643"/>
      <c r="Q210" s="643"/>
      <c r="R210" s="643"/>
      <c r="S210" s="643"/>
    </row>
    <row r="211" spans="2:19" s="587" customFormat="1" x14ac:dyDescent="0.25">
      <c r="B211" s="643"/>
      <c r="C211" s="643"/>
      <c r="D211" s="643"/>
      <c r="E211" s="643"/>
      <c r="F211" s="643"/>
      <c r="G211" s="643"/>
      <c r="H211" s="643"/>
      <c r="I211" s="643"/>
      <c r="J211" s="643"/>
      <c r="K211" s="643"/>
      <c r="L211" s="643"/>
      <c r="M211" s="643"/>
      <c r="N211" s="643"/>
      <c r="O211" s="596"/>
      <c r="P211" s="643"/>
      <c r="Q211" s="643"/>
      <c r="R211" s="643"/>
      <c r="S211" s="643"/>
    </row>
    <row r="212" spans="2:19" s="587" customFormat="1" x14ac:dyDescent="0.25">
      <c r="B212" s="643"/>
      <c r="C212" s="643"/>
      <c r="D212" s="643"/>
      <c r="E212" s="643"/>
      <c r="F212" s="643"/>
      <c r="G212" s="643"/>
      <c r="H212" s="643"/>
      <c r="I212" s="643"/>
      <c r="J212" s="643"/>
      <c r="K212" s="643"/>
      <c r="L212" s="643"/>
      <c r="M212" s="643"/>
      <c r="N212" s="643"/>
      <c r="O212" s="596"/>
      <c r="P212" s="643"/>
      <c r="Q212" s="643"/>
      <c r="R212" s="643"/>
      <c r="S212" s="643"/>
    </row>
    <row r="213" spans="2:19" s="587" customFormat="1" x14ac:dyDescent="0.25">
      <c r="B213" s="643"/>
      <c r="C213" s="643"/>
      <c r="D213" s="643"/>
      <c r="E213" s="643"/>
      <c r="F213" s="643"/>
      <c r="G213" s="643"/>
      <c r="H213" s="643"/>
      <c r="I213" s="643"/>
      <c r="J213" s="643"/>
      <c r="K213" s="643"/>
      <c r="L213" s="643"/>
      <c r="M213" s="643"/>
      <c r="N213" s="643"/>
      <c r="O213" s="596"/>
      <c r="P213" s="643"/>
      <c r="Q213" s="643"/>
      <c r="R213" s="643"/>
      <c r="S213" s="643"/>
    </row>
    <row r="214" spans="2:19" s="587" customFormat="1" x14ac:dyDescent="0.25">
      <c r="B214" s="643"/>
      <c r="C214" s="643"/>
      <c r="D214" s="643"/>
      <c r="E214" s="643"/>
      <c r="F214" s="643"/>
      <c r="G214" s="643"/>
      <c r="H214" s="643"/>
      <c r="I214" s="643"/>
      <c r="J214" s="643"/>
      <c r="K214" s="643"/>
      <c r="L214" s="643"/>
      <c r="M214" s="643"/>
      <c r="N214" s="643"/>
      <c r="O214" s="596"/>
      <c r="P214" s="643"/>
      <c r="Q214" s="643"/>
      <c r="R214" s="643"/>
      <c r="S214" s="643"/>
    </row>
    <row r="215" spans="2:19" s="587" customFormat="1" x14ac:dyDescent="0.25">
      <c r="B215" s="643"/>
      <c r="C215" s="643"/>
      <c r="D215" s="643"/>
      <c r="E215" s="643"/>
      <c r="F215" s="643"/>
      <c r="G215" s="643"/>
      <c r="H215" s="643"/>
      <c r="I215" s="643"/>
      <c r="J215" s="643"/>
      <c r="K215" s="643"/>
      <c r="L215" s="643"/>
      <c r="M215" s="643"/>
      <c r="N215" s="643"/>
      <c r="O215" s="596"/>
      <c r="P215" s="643"/>
      <c r="Q215" s="643"/>
      <c r="R215" s="643"/>
      <c r="S215" s="643"/>
    </row>
    <row r="216" spans="2:19" s="587" customFormat="1" x14ac:dyDescent="0.25">
      <c r="B216" s="643"/>
      <c r="C216" s="643"/>
      <c r="D216" s="643"/>
      <c r="E216" s="643"/>
      <c r="F216" s="643"/>
      <c r="G216" s="643"/>
      <c r="H216" s="643"/>
      <c r="I216" s="643"/>
      <c r="J216" s="643"/>
      <c r="K216" s="643"/>
      <c r="L216" s="643"/>
      <c r="M216" s="643"/>
      <c r="N216" s="643"/>
      <c r="O216" s="596"/>
      <c r="P216" s="643"/>
      <c r="Q216" s="643"/>
      <c r="R216" s="643"/>
      <c r="S216" s="643"/>
    </row>
    <row r="217" spans="2:19" s="587" customFormat="1" x14ac:dyDescent="0.25">
      <c r="B217" s="643"/>
      <c r="C217" s="643"/>
      <c r="D217" s="643"/>
      <c r="E217" s="643"/>
      <c r="F217" s="643"/>
      <c r="G217" s="643"/>
      <c r="H217" s="643"/>
      <c r="I217" s="643"/>
      <c r="J217" s="643"/>
      <c r="K217" s="643"/>
      <c r="L217" s="643"/>
      <c r="M217" s="643"/>
      <c r="N217" s="643"/>
      <c r="O217" s="596"/>
      <c r="P217" s="643"/>
      <c r="Q217" s="643"/>
      <c r="R217" s="643"/>
      <c r="S217" s="643"/>
    </row>
    <row r="218" spans="2:19" s="587" customFormat="1" x14ac:dyDescent="0.25">
      <c r="B218" s="643"/>
      <c r="C218" s="643"/>
      <c r="D218" s="643"/>
      <c r="E218" s="643"/>
      <c r="F218" s="643"/>
      <c r="G218" s="643"/>
      <c r="H218" s="643"/>
      <c r="I218" s="643"/>
      <c r="J218" s="643"/>
      <c r="K218" s="643"/>
      <c r="L218" s="643"/>
      <c r="M218" s="643"/>
      <c r="N218" s="643"/>
      <c r="O218" s="596"/>
      <c r="P218" s="643"/>
      <c r="Q218" s="643"/>
      <c r="R218" s="643"/>
      <c r="S218" s="643"/>
    </row>
    <row r="219" spans="2:19" s="587" customFormat="1" x14ac:dyDescent="0.25">
      <c r="B219" s="643"/>
      <c r="C219" s="643"/>
      <c r="D219" s="643"/>
      <c r="E219" s="643"/>
      <c r="F219" s="643"/>
      <c r="G219" s="643"/>
      <c r="H219" s="643"/>
      <c r="I219" s="643"/>
      <c r="J219" s="643"/>
      <c r="K219" s="643"/>
      <c r="L219" s="643"/>
      <c r="M219" s="643"/>
      <c r="N219" s="643"/>
      <c r="O219" s="596"/>
      <c r="P219" s="643"/>
      <c r="Q219" s="643"/>
      <c r="R219" s="643"/>
      <c r="S219" s="643"/>
    </row>
    <row r="220" spans="2:19" s="587" customFormat="1" x14ac:dyDescent="0.25">
      <c r="B220" s="643"/>
      <c r="C220" s="643"/>
      <c r="D220" s="643"/>
      <c r="E220" s="643"/>
      <c r="F220" s="643"/>
      <c r="G220" s="643"/>
      <c r="H220" s="643"/>
      <c r="I220" s="643"/>
      <c r="J220" s="643"/>
      <c r="K220" s="643"/>
      <c r="L220" s="643"/>
      <c r="M220" s="643"/>
      <c r="N220" s="643"/>
      <c r="O220" s="596"/>
      <c r="P220" s="643"/>
      <c r="Q220" s="643"/>
      <c r="R220" s="643"/>
      <c r="S220" s="643"/>
    </row>
    <row r="221" spans="2:19" s="587" customFormat="1" x14ac:dyDescent="0.25">
      <c r="B221" s="643"/>
      <c r="C221" s="643"/>
      <c r="D221" s="643"/>
      <c r="E221" s="643"/>
      <c r="F221" s="643"/>
      <c r="G221" s="643"/>
      <c r="H221" s="643"/>
      <c r="I221" s="643"/>
      <c r="J221" s="643"/>
      <c r="K221" s="643"/>
      <c r="L221" s="643"/>
      <c r="M221" s="643"/>
      <c r="N221" s="643"/>
      <c r="O221" s="596"/>
      <c r="P221" s="643"/>
      <c r="Q221" s="643"/>
      <c r="R221" s="643"/>
      <c r="S221" s="643"/>
    </row>
    <row r="222" spans="2:19" s="587" customFormat="1" x14ac:dyDescent="0.25">
      <c r="B222" s="643"/>
      <c r="C222" s="643"/>
      <c r="D222" s="643"/>
      <c r="E222" s="643"/>
      <c r="F222" s="643"/>
      <c r="G222" s="643"/>
      <c r="H222" s="643"/>
      <c r="I222" s="643"/>
      <c r="J222" s="643"/>
      <c r="K222" s="643"/>
      <c r="L222" s="643"/>
      <c r="M222" s="643"/>
      <c r="N222" s="643"/>
      <c r="O222" s="596"/>
      <c r="P222" s="643"/>
      <c r="Q222" s="643"/>
      <c r="R222" s="643"/>
      <c r="S222" s="643"/>
    </row>
    <row r="223" spans="2:19" s="587" customFormat="1" x14ac:dyDescent="0.25">
      <c r="B223" s="643"/>
      <c r="C223" s="643"/>
      <c r="D223" s="643"/>
      <c r="E223" s="643"/>
      <c r="F223" s="643"/>
      <c r="G223" s="643"/>
      <c r="H223" s="643"/>
      <c r="I223" s="643"/>
      <c r="J223" s="643"/>
      <c r="K223" s="643"/>
      <c r="L223" s="643"/>
      <c r="M223" s="643"/>
      <c r="N223" s="643"/>
      <c r="O223" s="596"/>
      <c r="P223" s="643"/>
      <c r="Q223" s="643"/>
      <c r="R223" s="643"/>
      <c r="S223" s="643"/>
    </row>
    <row r="224" spans="2:19" s="587" customFormat="1" x14ac:dyDescent="0.25">
      <c r="B224" s="643"/>
      <c r="C224" s="643"/>
      <c r="D224" s="643"/>
      <c r="E224" s="643"/>
      <c r="F224" s="643"/>
      <c r="G224" s="643"/>
      <c r="H224" s="643"/>
      <c r="I224" s="643"/>
      <c r="J224" s="643"/>
      <c r="K224" s="643"/>
      <c r="L224" s="643"/>
      <c r="M224" s="643"/>
      <c r="N224" s="643"/>
      <c r="O224" s="596"/>
      <c r="P224" s="643"/>
      <c r="Q224" s="643"/>
      <c r="R224" s="643"/>
      <c r="S224" s="643"/>
    </row>
    <row r="225" spans="2:19" s="587" customFormat="1" x14ac:dyDescent="0.25">
      <c r="B225" s="643"/>
      <c r="C225" s="643"/>
      <c r="D225" s="643"/>
      <c r="E225" s="643"/>
      <c r="F225" s="643"/>
      <c r="G225" s="643"/>
      <c r="H225" s="643"/>
      <c r="I225" s="643"/>
      <c r="J225" s="643"/>
      <c r="K225" s="643"/>
      <c r="L225" s="643"/>
      <c r="M225" s="643"/>
      <c r="N225" s="643"/>
      <c r="O225" s="596"/>
      <c r="P225" s="643"/>
      <c r="Q225" s="643"/>
      <c r="R225" s="643"/>
      <c r="S225" s="643"/>
    </row>
    <row r="226" spans="2:19" s="587" customFormat="1" x14ac:dyDescent="0.25">
      <c r="B226" s="643"/>
      <c r="C226" s="643"/>
      <c r="D226" s="643"/>
      <c r="E226" s="643"/>
      <c r="F226" s="643"/>
      <c r="G226" s="643"/>
      <c r="H226" s="643"/>
      <c r="I226" s="643"/>
      <c r="J226" s="643"/>
      <c r="K226" s="643"/>
      <c r="L226" s="643"/>
      <c r="M226" s="643"/>
      <c r="N226" s="643"/>
      <c r="O226" s="596"/>
      <c r="P226" s="643"/>
      <c r="Q226" s="643"/>
      <c r="R226" s="643"/>
      <c r="S226" s="643"/>
    </row>
    <row r="227" spans="2:19" s="587" customFormat="1" x14ac:dyDescent="0.25">
      <c r="B227" s="643"/>
      <c r="C227" s="643"/>
      <c r="D227" s="643"/>
      <c r="E227" s="643"/>
      <c r="F227" s="643"/>
      <c r="G227" s="643"/>
      <c r="H227" s="643"/>
      <c r="I227" s="643"/>
      <c r="J227" s="643"/>
      <c r="K227" s="643"/>
      <c r="L227" s="643"/>
      <c r="M227" s="643"/>
      <c r="N227" s="643"/>
      <c r="O227" s="596"/>
      <c r="P227" s="643"/>
      <c r="Q227" s="643"/>
      <c r="R227" s="643"/>
      <c r="S227" s="643"/>
    </row>
    <row r="228" spans="2:19" s="587" customFormat="1" x14ac:dyDescent="0.25">
      <c r="B228" s="643"/>
      <c r="C228" s="643"/>
      <c r="D228" s="643"/>
      <c r="E228" s="643"/>
      <c r="F228" s="643"/>
      <c r="G228" s="643"/>
      <c r="H228" s="643"/>
      <c r="I228" s="643"/>
      <c r="J228" s="643"/>
      <c r="K228" s="643"/>
      <c r="L228" s="643"/>
      <c r="M228" s="643"/>
      <c r="N228" s="643"/>
      <c r="O228" s="596"/>
      <c r="P228" s="643"/>
      <c r="Q228" s="643"/>
      <c r="R228" s="643"/>
      <c r="S228" s="643"/>
    </row>
    <row r="229" spans="2:19" s="587" customFormat="1" x14ac:dyDescent="0.25">
      <c r="B229" s="643"/>
      <c r="C229" s="643"/>
      <c r="D229" s="643"/>
      <c r="E229" s="643"/>
      <c r="F229" s="643"/>
      <c r="G229" s="643"/>
      <c r="H229" s="643"/>
      <c r="I229" s="643"/>
      <c r="J229" s="643"/>
      <c r="K229" s="643"/>
      <c r="L229" s="643"/>
      <c r="M229" s="643"/>
      <c r="N229" s="643"/>
      <c r="O229" s="596"/>
      <c r="P229" s="643"/>
      <c r="Q229" s="643"/>
      <c r="R229" s="643"/>
      <c r="S229" s="643"/>
    </row>
    <row r="230" spans="2:19" s="587" customFormat="1" x14ac:dyDescent="0.25">
      <c r="B230" s="643"/>
      <c r="C230" s="643"/>
      <c r="D230" s="643"/>
      <c r="E230" s="643"/>
      <c r="F230" s="643"/>
      <c r="G230" s="643"/>
      <c r="H230" s="643"/>
      <c r="I230" s="643"/>
      <c r="J230" s="643"/>
      <c r="K230" s="643"/>
      <c r="L230" s="643"/>
      <c r="M230" s="643"/>
      <c r="N230" s="643"/>
      <c r="O230" s="596"/>
      <c r="P230" s="643"/>
      <c r="Q230" s="643"/>
      <c r="R230" s="643"/>
      <c r="S230" s="643"/>
    </row>
    <row r="231" spans="2:19" s="587" customFormat="1" x14ac:dyDescent="0.25">
      <c r="B231" s="643"/>
      <c r="C231" s="643"/>
      <c r="D231" s="643"/>
      <c r="E231" s="643"/>
      <c r="F231" s="643"/>
      <c r="G231" s="643"/>
      <c r="H231" s="643"/>
      <c r="I231" s="643"/>
      <c r="J231" s="643"/>
      <c r="K231" s="643"/>
      <c r="L231" s="643"/>
      <c r="M231" s="643"/>
      <c r="N231" s="643"/>
      <c r="O231" s="596"/>
      <c r="P231" s="643"/>
      <c r="Q231" s="643"/>
      <c r="R231" s="643"/>
      <c r="S231" s="643"/>
    </row>
    <row r="232" spans="2:19" s="587" customFormat="1" x14ac:dyDescent="0.25">
      <c r="B232" s="643"/>
      <c r="C232" s="643"/>
      <c r="D232" s="643"/>
      <c r="E232" s="643"/>
      <c r="F232" s="643"/>
      <c r="G232" s="643"/>
      <c r="H232" s="643"/>
      <c r="I232" s="643"/>
      <c r="J232" s="643"/>
      <c r="K232" s="643"/>
      <c r="L232" s="643"/>
      <c r="M232" s="643"/>
      <c r="N232" s="643"/>
      <c r="O232" s="596"/>
      <c r="P232" s="643"/>
      <c r="Q232" s="643"/>
      <c r="R232" s="643"/>
      <c r="S232" s="643"/>
    </row>
    <row r="233" spans="2:19" s="587" customFormat="1" x14ac:dyDescent="0.25">
      <c r="B233" s="643"/>
      <c r="C233" s="643"/>
      <c r="D233" s="643"/>
      <c r="E233" s="643"/>
      <c r="F233" s="643"/>
      <c r="G233" s="643"/>
      <c r="H233" s="643"/>
      <c r="I233" s="643"/>
      <c r="J233" s="643"/>
      <c r="K233" s="643"/>
      <c r="L233" s="643"/>
      <c r="M233" s="643"/>
      <c r="N233" s="643"/>
      <c r="O233" s="596"/>
      <c r="P233" s="643"/>
      <c r="Q233" s="643"/>
      <c r="R233" s="643"/>
      <c r="S233" s="643"/>
    </row>
    <row r="234" spans="2:19" s="587" customFormat="1" x14ac:dyDescent="0.25">
      <c r="B234" s="643"/>
      <c r="C234" s="643"/>
      <c r="D234" s="643"/>
      <c r="E234" s="643"/>
      <c r="F234" s="643"/>
      <c r="G234" s="643"/>
      <c r="H234" s="643"/>
      <c r="I234" s="643"/>
      <c r="J234" s="643"/>
      <c r="K234" s="643"/>
      <c r="L234" s="643"/>
      <c r="M234" s="643"/>
      <c r="N234" s="643"/>
      <c r="O234" s="596"/>
      <c r="P234" s="643"/>
      <c r="Q234" s="643"/>
      <c r="R234" s="643"/>
      <c r="S234" s="643"/>
    </row>
    <row r="235" spans="2:19" s="587" customFormat="1" x14ac:dyDescent="0.25">
      <c r="B235" s="643"/>
      <c r="C235" s="643"/>
      <c r="D235" s="643"/>
      <c r="E235" s="643"/>
      <c r="F235" s="643"/>
      <c r="G235" s="643"/>
      <c r="H235" s="643"/>
      <c r="I235" s="643"/>
      <c r="J235" s="643"/>
      <c r="K235" s="643"/>
      <c r="L235" s="643"/>
      <c r="M235" s="643"/>
      <c r="N235" s="643"/>
      <c r="O235" s="596"/>
      <c r="P235" s="643"/>
      <c r="Q235" s="643"/>
      <c r="R235" s="643"/>
      <c r="S235" s="643"/>
    </row>
    <row r="236" spans="2:19" s="587" customFormat="1" x14ac:dyDescent="0.25">
      <c r="B236" s="643"/>
      <c r="C236" s="643"/>
      <c r="D236" s="643"/>
      <c r="E236" s="643"/>
      <c r="F236" s="643"/>
      <c r="G236" s="643"/>
      <c r="H236" s="643"/>
      <c r="I236" s="643"/>
      <c r="J236" s="643"/>
      <c r="K236" s="643"/>
      <c r="L236" s="643"/>
      <c r="M236" s="643"/>
      <c r="N236" s="643"/>
      <c r="O236" s="596"/>
      <c r="P236" s="643"/>
      <c r="Q236" s="643"/>
      <c r="R236" s="643"/>
      <c r="S236" s="643"/>
    </row>
    <row r="237" spans="2:19" s="587" customFormat="1" x14ac:dyDescent="0.25">
      <c r="B237" s="643"/>
      <c r="C237" s="643"/>
      <c r="D237" s="643"/>
      <c r="E237" s="643"/>
      <c r="F237" s="643"/>
      <c r="G237" s="643"/>
      <c r="H237" s="643"/>
      <c r="I237" s="643"/>
      <c r="J237" s="643"/>
      <c r="K237" s="643"/>
      <c r="L237" s="643"/>
      <c r="M237" s="643"/>
      <c r="N237" s="643"/>
      <c r="O237" s="596"/>
      <c r="P237" s="643"/>
      <c r="Q237" s="643"/>
      <c r="R237" s="643"/>
      <c r="S237" s="643"/>
    </row>
    <row r="238" spans="2:19" s="587" customFormat="1" x14ac:dyDescent="0.25">
      <c r="B238" s="643"/>
      <c r="C238" s="643"/>
      <c r="D238" s="643"/>
      <c r="E238" s="643"/>
      <c r="F238" s="643"/>
      <c r="G238" s="643"/>
      <c r="H238" s="643"/>
      <c r="I238" s="643"/>
      <c r="J238" s="643"/>
      <c r="K238" s="643"/>
      <c r="L238" s="643"/>
      <c r="M238" s="643"/>
      <c r="N238" s="643"/>
      <c r="O238" s="596"/>
      <c r="P238" s="643"/>
      <c r="Q238" s="643"/>
      <c r="R238" s="643"/>
      <c r="S238" s="643"/>
    </row>
    <row r="239" spans="2:19" s="587" customFormat="1" x14ac:dyDescent="0.25">
      <c r="B239" s="643"/>
      <c r="C239" s="643"/>
      <c r="D239" s="643"/>
      <c r="E239" s="643"/>
      <c r="F239" s="643"/>
      <c r="G239" s="643"/>
      <c r="H239" s="643"/>
      <c r="I239" s="643"/>
      <c r="J239" s="643"/>
      <c r="K239" s="643"/>
      <c r="L239" s="643"/>
      <c r="M239" s="643"/>
      <c r="N239" s="643"/>
      <c r="O239" s="596"/>
      <c r="P239" s="643"/>
      <c r="Q239" s="643"/>
      <c r="R239" s="643"/>
      <c r="S239" s="643"/>
    </row>
    <row r="240" spans="2:19" s="587" customFormat="1" x14ac:dyDescent="0.25">
      <c r="B240" s="643"/>
      <c r="C240" s="643"/>
      <c r="D240" s="643"/>
      <c r="E240" s="643"/>
      <c r="F240" s="643"/>
      <c r="G240" s="643"/>
      <c r="H240" s="643"/>
      <c r="I240" s="643"/>
      <c r="J240" s="643"/>
      <c r="K240" s="643"/>
      <c r="L240" s="643"/>
      <c r="M240" s="643"/>
      <c r="N240" s="643"/>
      <c r="O240" s="596"/>
      <c r="P240" s="643"/>
      <c r="Q240" s="643"/>
      <c r="R240" s="643"/>
      <c r="S240" s="643"/>
    </row>
    <row r="241" spans="2:19" s="587" customFormat="1" x14ac:dyDescent="0.25">
      <c r="B241" s="643"/>
      <c r="C241" s="643"/>
      <c r="D241" s="643"/>
      <c r="E241" s="643"/>
      <c r="F241" s="643"/>
      <c r="G241" s="643"/>
      <c r="H241" s="643"/>
      <c r="I241" s="643"/>
      <c r="J241" s="643"/>
      <c r="K241" s="643"/>
      <c r="L241" s="643"/>
      <c r="M241" s="643"/>
      <c r="N241" s="643"/>
      <c r="O241" s="596"/>
      <c r="P241" s="643"/>
      <c r="Q241" s="643"/>
      <c r="R241" s="643"/>
      <c r="S241" s="643"/>
    </row>
    <row r="242" spans="2:19" s="587" customFormat="1" x14ac:dyDescent="0.25">
      <c r="B242" s="648"/>
      <c r="C242" s="648"/>
      <c r="D242" s="648"/>
      <c r="E242" s="648"/>
      <c r="F242" s="648"/>
      <c r="G242" s="648"/>
      <c r="H242" s="648"/>
      <c r="I242" s="648"/>
      <c r="J242" s="648"/>
      <c r="K242" s="648"/>
      <c r="L242" s="648"/>
      <c r="M242" s="648"/>
      <c r="N242" s="648"/>
      <c r="O242" s="596"/>
      <c r="P242" s="648"/>
      <c r="Q242" s="648"/>
      <c r="R242" s="648"/>
      <c r="S242" s="648"/>
    </row>
    <row r="243" spans="2:19" s="587" customFormat="1" x14ac:dyDescent="0.25">
      <c r="B243" s="648"/>
      <c r="C243" s="648"/>
      <c r="D243" s="648"/>
      <c r="E243" s="648"/>
      <c r="F243" s="648"/>
      <c r="G243" s="648"/>
      <c r="H243" s="648"/>
      <c r="I243" s="648"/>
      <c r="J243" s="648"/>
      <c r="K243" s="648"/>
      <c r="L243" s="648"/>
      <c r="M243" s="648"/>
      <c r="N243" s="648"/>
      <c r="O243" s="596"/>
      <c r="P243" s="648"/>
      <c r="Q243" s="648"/>
      <c r="R243" s="648"/>
      <c r="S243" s="648"/>
    </row>
    <row r="244" spans="2:19" s="587" customFormat="1" x14ac:dyDescent="0.25">
      <c r="B244" s="648"/>
      <c r="C244" s="648"/>
      <c r="D244" s="648"/>
      <c r="E244" s="648"/>
      <c r="F244" s="648"/>
      <c r="G244" s="648"/>
      <c r="H244" s="648"/>
      <c r="I244" s="648"/>
      <c r="J244" s="648"/>
      <c r="K244" s="648"/>
      <c r="L244" s="648"/>
      <c r="M244" s="648"/>
      <c r="N244" s="648"/>
      <c r="O244" s="596"/>
      <c r="P244" s="648"/>
      <c r="Q244" s="648"/>
      <c r="R244" s="648"/>
      <c r="S244" s="648"/>
    </row>
    <row r="245" spans="2:19" s="587" customFormat="1" x14ac:dyDescent="0.25">
      <c r="B245" s="648"/>
      <c r="C245" s="648"/>
      <c r="D245" s="648"/>
      <c r="E245" s="648"/>
      <c r="F245" s="648"/>
      <c r="G245" s="648"/>
      <c r="H245" s="648"/>
      <c r="I245" s="648"/>
      <c r="J245" s="648"/>
      <c r="K245" s="648"/>
      <c r="L245" s="648"/>
      <c r="M245" s="648"/>
      <c r="N245" s="648"/>
      <c r="O245" s="596"/>
      <c r="P245" s="648"/>
      <c r="Q245" s="648"/>
      <c r="R245" s="648"/>
      <c r="S245" s="648"/>
    </row>
    <row r="246" spans="2:19" s="587" customFormat="1" x14ac:dyDescent="0.25">
      <c r="B246" s="648"/>
      <c r="C246" s="648"/>
      <c r="D246" s="648"/>
      <c r="E246" s="648"/>
      <c r="F246" s="648"/>
      <c r="G246" s="648"/>
      <c r="H246" s="648"/>
      <c r="I246" s="648"/>
      <c r="J246" s="648"/>
      <c r="K246" s="648"/>
      <c r="L246" s="648"/>
      <c r="M246" s="648"/>
      <c r="N246" s="648"/>
      <c r="O246" s="596"/>
      <c r="P246" s="648"/>
      <c r="Q246" s="648"/>
      <c r="R246" s="648"/>
      <c r="S246" s="648"/>
    </row>
    <row r="247" spans="2:19" s="587" customFormat="1" x14ac:dyDescent="0.25">
      <c r="B247" s="648"/>
      <c r="C247" s="648"/>
      <c r="D247" s="648"/>
      <c r="E247" s="648"/>
      <c r="F247" s="648"/>
      <c r="G247" s="648"/>
      <c r="H247" s="648"/>
      <c r="I247" s="648"/>
      <c r="J247" s="648"/>
      <c r="K247" s="648"/>
      <c r="L247" s="648"/>
      <c r="M247" s="648"/>
      <c r="N247" s="648"/>
      <c r="O247" s="596"/>
      <c r="P247" s="648"/>
      <c r="Q247" s="648"/>
      <c r="R247" s="648"/>
      <c r="S247" s="648"/>
    </row>
    <row r="248" spans="2:19" s="587" customFormat="1" x14ac:dyDescent="0.25">
      <c r="B248" s="648"/>
      <c r="C248" s="648"/>
      <c r="D248" s="648"/>
      <c r="E248" s="648"/>
      <c r="F248" s="648"/>
      <c r="G248" s="648"/>
      <c r="H248" s="648"/>
      <c r="I248" s="648"/>
      <c r="J248" s="648"/>
      <c r="K248" s="648"/>
      <c r="L248" s="648"/>
      <c r="M248" s="648"/>
      <c r="N248" s="648"/>
      <c r="O248" s="596"/>
      <c r="P248" s="648"/>
      <c r="Q248" s="648"/>
      <c r="R248" s="648"/>
      <c r="S248" s="648"/>
    </row>
    <row r="249" spans="2:19" s="587" customFormat="1" x14ac:dyDescent="0.25">
      <c r="B249" s="648"/>
      <c r="C249" s="648"/>
      <c r="D249" s="648"/>
      <c r="E249" s="648"/>
      <c r="F249" s="648"/>
      <c r="G249" s="648"/>
      <c r="H249" s="648"/>
      <c r="I249" s="648"/>
      <c r="J249" s="648"/>
      <c r="K249" s="648"/>
      <c r="L249" s="648"/>
      <c r="M249" s="648"/>
      <c r="N249" s="648"/>
      <c r="O249" s="596"/>
      <c r="P249" s="648"/>
      <c r="Q249" s="648"/>
      <c r="R249" s="648"/>
      <c r="S249" s="648"/>
    </row>
    <row r="250" spans="2:19" s="587" customFormat="1" x14ac:dyDescent="0.25">
      <c r="B250" s="648"/>
      <c r="C250" s="648"/>
      <c r="D250" s="648"/>
      <c r="E250" s="648"/>
      <c r="F250" s="648"/>
      <c r="G250" s="648"/>
      <c r="H250" s="648"/>
      <c r="I250" s="648"/>
      <c r="J250" s="648"/>
      <c r="K250" s="648"/>
      <c r="L250" s="648"/>
      <c r="M250" s="648"/>
      <c r="N250" s="648"/>
      <c r="O250" s="596"/>
      <c r="P250" s="648"/>
      <c r="Q250" s="648"/>
      <c r="R250" s="648"/>
      <c r="S250" s="648"/>
    </row>
    <row r="251" spans="2:19" s="587" customFormat="1" x14ac:dyDescent="0.25">
      <c r="B251" s="648"/>
      <c r="C251" s="648"/>
      <c r="D251" s="648"/>
      <c r="E251" s="648"/>
      <c r="F251" s="648"/>
      <c r="G251" s="648"/>
      <c r="H251" s="648"/>
      <c r="I251" s="648"/>
      <c r="J251" s="648"/>
      <c r="K251" s="648"/>
      <c r="L251" s="648"/>
      <c r="M251" s="648"/>
      <c r="N251" s="648"/>
      <c r="O251" s="596"/>
      <c r="P251" s="648"/>
      <c r="Q251" s="648"/>
      <c r="R251" s="648"/>
      <c r="S251" s="648"/>
    </row>
    <row r="252" spans="2:19" s="587" customFormat="1" x14ac:dyDescent="0.25">
      <c r="B252" s="648"/>
      <c r="C252" s="648"/>
      <c r="D252" s="648"/>
      <c r="E252" s="648"/>
      <c r="F252" s="648"/>
      <c r="G252" s="648"/>
      <c r="H252" s="648"/>
      <c r="I252" s="648"/>
      <c r="J252" s="648"/>
      <c r="K252" s="648"/>
      <c r="L252" s="648"/>
      <c r="M252" s="648"/>
      <c r="N252" s="648"/>
      <c r="O252" s="596"/>
      <c r="P252" s="648"/>
      <c r="Q252" s="648"/>
      <c r="R252" s="648"/>
      <c r="S252" s="648"/>
    </row>
    <row r="253" spans="2:19" s="587" customFormat="1" x14ac:dyDescent="0.25">
      <c r="B253" s="648"/>
      <c r="C253" s="648"/>
      <c r="D253" s="648"/>
      <c r="E253" s="648"/>
      <c r="F253" s="648"/>
      <c r="G253" s="648"/>
      <c r="H253" s="648"/>
      <c r="I253" s="648"/>
      <c r="J253" s="648"/>
      <c r="K253" s="648"/>
      <c r="L253" s="648"/>
      <c r="M253" s="648"/>
      <c r="N253" s="648"/>
      <c r="O253" s="596"/>
      <c r="P253" s="648"/>
      <c r="Q253" s="648"/>
      <c r="R253" s="648"/>
      <c r="S253" s="648"/>
    </row>
    <row r="254" spans="2:19" s="587" customFormat="1" x14ac:dyDescent="0.25">
      <c r="B254" s="648"/>
      <c r="C254" s="648"/>
      <c r="D254" s="648"/>
      <c r="E254" s="648"/>
      <c r="F254" s="648"/>
      <c r="G254" s="648"/>
      <c r="H254" s="648"/>
      <c r="I254" s="648"/>
      <c r="J254" s="648"/>
      <c r="K254" s="648"/>
      <c r="L254" s="648"/>
      <c r="M254" s="648"/>
      <c r="N254" s="648"/>
      <c r="O254" s="596"/>
      <c r="P254" s="648"/>
      <c r="Q254" s="648"/>
      <c r="R254" s="648"/>
      <c r="S254" s="648"/>
    </row>
    <row r="255" spans="2:19" s="587" customFormat="1" x14ac:dyDescent="0.25">
      <c r="B255" s="648"/>
      <c r="C255" s="648"/>
      <c r="D255" s="648"/>
      <c r="E255" s="648"/>
      <c r="F255" s="648"/>
      <c r="G255" s="648"/>
      <c r="H255" s="648"/>
      <c r="I255" s="648"/>
      <c r="J255" s="648"/>
      <c r="K255" s="648"/>
      <c r="L255" s="648"/>
      <c r="M255" s="648"/>
      <c r="N255" s="648"/>
      <c r="O255" s="596"/>
      <c r="P255" s="648"/>
      <c r="Q255" s="648"/>
      <c r="R255" s="648"/>
      <c r="S255" s="648"/>
    </row>
    <row r="256" spans="2:19" s="587" customFormat="1" x14ac:dyDescent="0.25">
      <c r="B256" s="648"/>
      <c r="C256" s="648"/>
      <c r="D256" s="648"/>
      <c r="E256" s="648"/>
      <c r="F256" s="648"/>
      <c r="G256" s="648"/>
      <c r="H256" s="648"/>
      <c r="I256" s="648"/>
      <c r="J256" s="648"/>
      <c r="K256" s="648"/>
      <c r="L256" s="648"/>
      <c r="M256" s="648"/>
      <c r="N256" s="648"/>
      <c r="O256" s="596"/>
      <c r="P256" s="648"/>
      <c r="Q256" s="648"/>
      <c r="R256" s="648"/>
      <c r="S256" s="648"/>
    </row>
    <row r="257" spans="2:19" s="587" customFormat="1" x14ac:dyDescent="0.25">
      <c r="B257" s="648"/>
      <c r="C257" s="648"/>
      <c r="D257" s="648"/>
      <c r="E257" s="648"/>
      <c r="F257" s="648"/>
      <c r="G257" s="648"/>
      <c r="H257" s="648"/>
      <c r="I257" s="648"/>
      <c r="J257" s="648"/>
      <c r="K257" s="648"/>
      <c r="L257" s="648"/>
      <c r="M257" s="648"/>
      <c r="N257" s="648"/>
      <c r="O257" s="596"/>
      <c r="P257" s="648"/>
      <c r="Q257" s="648"/>
      <c r="R257" s="648"/>
      <c r="S257" s="648"/>
    </row>
    <row r="258" spans="2:19" s="587" customFormat="1" x14ac:dyDescent="0.25">
      <c r="B258" s="648"/>
      <c r="C258" s="648"/>
      <c r="D258" s="648"/>
      <c r="E258" s="648"/>
      <c r="F258" s="648"/>
      <c r="G258" s="648"/>
      <c r="H258" s="648"/>
      <c r="I258" s="648"/>
      <c r="J258" s="648"/>
      <c r="K258" s="648"/>
      <c r="L258" s="648"/>
      <c r="M258" s="648"/>
      <c r="N258" s="648"/>
      <c r="O258" s="596"/>
      <c r="P258" s="648"/>
      <c r="Q258" s="648"/>
      <c r="R258" s="648"/>
      <c r="S258" s="648"/>
    </row>
    <row r="259" spans="2:19" s="587" customFormat="1" x14ac:dyDescent="0.25">
      <c r="B259" s="648"/>
      <c r="C259" s="648"/>
      <c r="D259" s="648"/>
      <c r="E259" s="648"/>
      <c r="F259" s="648"/>
      <c r="G259" s="648"/>
      <c r="H259" s="648"/>
      <c r="I259" s="648"/>
      <c r="J259" s="648"/>
      <c r="K259" s="648"/>
      <c r="L259" s="648"/>
      <c r="M259" s="648"/>
      <c r="N259" s="648"/>
      <c r="O259" s="596"/>
      <c r="P259" s="648"/>
      <c r="Q259" s="648"/>
      <c r="R259" s="648"/>
      <c r="S259" s="648"/>
    </row>
    <row r="260" spans="2:19" s="587" customFormat="1" x14ac:dyDescent="0.25">
      <c r="B260" s="648"/>
      <c r="C260" s="648"/>
      <c r="D260" s="648"/>
      <c r="E260" s="648"/>
      <c r="F260" s="648"/>
      <c r="G260" s="648"/>
      <c r="H260" s="648"/>
      <c r="I260" s="648"/>
      <c r="J260" s="648"/>
      <c r="K260" s="648"/>
      <c r="L260" s="648"/>
      <c r="M260" s="648"/>
      <c r="N260" s="648"/>
      <c r="O260" s="596"/>
      <c r="P260" s="648"/>
      <c r="Q260" s="648"/>
      <c r="R260" s="648"/>
      <c r="S260" s="648"/>
    </row>
    <row r="261" spans="2:19" s="587" customFormat="1" x14ac:dyDescent="0.25">
      <c r="B261" s="648"/>
      <c r="C261" s="648"/>
      <c r="D261" s="648"/>
      <c r="E261" s="648"/>
      <c r="F261" s="648"/>
      <c r="G261" s="648"/>
      <c r="H261" s="648"/>
      <c r="I261" s="648"/>
      <c r="J261" s="648"/>
      <c r="K261" s="648"/>
      <c r="L261" s="648"/>
      <c r="M261" s="648"/>
      <c r="N261" s="648"/>
      <c r="O261" s="596"/>
      <c r="P261" s="648"/>
      <c r="Q261" s="648"/>
      <c r="R261" s="648"/>
      <c r="S261" s="648"/>
    </row>
    <row r="262" spans="2:19" s="587" customFormat="1" x14ac:dyDescent="0.25">
      <c r="B262" s="648"/>
      <c r="C262" s="648"/>
      <c r="D262" s="648"/>
      <c r="E262" s="648"/>
      <c r="F262" s="648"/>
      <c r="G262" s="648"/>
      <c r="H262" s="648"/>
      <c r="I262" s="648"/>
      <c r="J262" s="648"/>
      <c r="K262" s="648"/>
      <c r="L262" s="648"/>
      <c r="M262" s="648"/>
      <c r="N262" s="648"/>
      <c r="O262" s="596"/>
      <c r="P262" s="648"/>
      <c r="Q262" s="648"/>
      <c r="R262" s="648"/>
      <c r="S262" s="648"/>
    </row>
    <row r="263" spans="2:19" s="587" customFormat="1" x14ac:dyDescent="0.25">
      <c r="B263" s="648"/>
      <c r="C263" s="648"/>
      <c r="D263" s="648"/>
      <c r="E263" s="648"/>
      <c r="F263" s="648"/>
      <c r="G263" s="648"/>
      <c r="H263" s="648"/>
      <c r="I263" s="648"/>
      <c r="J263" s="648"/>
      <c r="K263" s="648"/>
      <c r="L263" s="648"/>
      <c r="M263" s="648"/>
      <c r="N263" s="648"/>
      <c r="O263" s="596"/>
      <c r="P263" s="648"/>
      <c r="Q263" s="648"/>
      <c r="R263" s="648"/>
      <c r="S263" s="648"/>
    </row>
    <row r="264" spans="2:19" s="587" customFormat="1" x14ac:dyDescent="0.25">
      <c r="B264" s="648"/>
      <c r="C264" s="648"/>
      <c r="D264" s="648"/>
      <c r="E264" s="648"/>
      <c r="F264" s="648"/>
      <c r="G264" s="648"/>
      <c r="H264" s="648"/>
      <c r="I264" s="648"/>
      <c r="J264" s="648"/>
      <c r="K264" s="648"/>
      <c r="L264" s="648"/>
      <c r="M264" s="648"/>
      <c r="N264" s="648"/>
      <c r="O264" s="596"/>
      <c r="P264" s="648"/>
      <c r="Q264" s="648"/>
      <c r="R264" s="648"/>
      <c r="S264" s="648"/>
    </row>
    <row r="265" spans="2:19" s="587" customFormat="1" x14ac:dyDescent="0.25">
      <c r="B265" s="648"/>
      <c r="C265" s="648"/>
      <c r="D265" s="648"/>
      <c r="E265" s="648"/>
      <c r="F265" s="648"/>
      <c r="G265" s="648"/>
      <c r="H265" s="648"/>
      <c r="I265" s="648"/>
      <c r="J265" s="648"/>
      <c r="K265" s="648"/>
      <c r="L265" s="648"/>
      <c r="M265" s="648"/>
      <c r="N265" s="648"/>
      <c r="O265" s="596"/>
      <c r="P265" s="648"/>
      <c r="Q265" s="648"/>
      <c r="R265" s="648"/>
      <c r="S265" s="648"/>
    </row>
    <row r="266" spans="2:19" s="587" customFormat="1" x14ac:dyDescent="0.25">
      <c r="B266" s="648"/>
      <c r="C266" s="648"/>
      <c r="D266" s="648"/>
      <c r="E266" s="648"/>
      <c r="F266" s="648"/>
      <c r="G266" s="648"/>
      <c r="H266" s="648"/>
      <c r="I266" s="648"/>
      <c r="J266" s="648"/>
      <c r="K266" s="648"/>
      <c r="L266" s="648"/>
      <c r="M266" s="648"/>
      <c r="N266" s="648"/>
      <c r="O266" s="596"/>
      <c r="P266" s="648"/>
      <c r="Q266" s="648"/>
      <c r="R266" s="648"/>
      <c r="S266" s="648"/>
    </row>
    <row r="267" spans="2:19" s="587" customFormat="1" x14ac:dyDescent="0.25">
      <c r="B267" s="648"/>
      <c r="C267" s="648"/>
      <c r="D267" s="648"/>
      <c r="E267" s="648"/>
      <c r="F267" s="648"/>
      <c r="G267" s="648"/>
      <c r="H267" s="648"/>
      <c r="I267" s="648"/>
      <c r="J267" s="648"/>
      <c r="K267" s="648"/>
      <c r="L267" s="648"/>
      <c r="M267" s="648"/>
      <c r="N267" s="648"/>
      <c r="O267" s="596"/>
      <c r="P267" s="648"/>
      <c r="Q267" s="648"/>
      <c r="R267" s="648"/>
      <c r="S267" s="648"/>
    </row>
    <row r="268" spans="2:19" s="587" customFormat="1" x14ac:dyDescent="0.25">
      <c r="B268" s="648"/>
      <c r="C268" s="648"/>
      <c r="D268" s="648"/>
      <c r="E268" s="648"/>
      <c r="F268" s="648"/>
      <c r="G268" s="648"/>
      <c r="H268" s="648"/>
      <c r="I268" s="648"/>
      <c r="J268" s="648"/>
      <c r="K268" s="648"/>
      <c r="L268" s="648"/>
      <c r="M268" s="648"/>
      <c r="N268" s="648"/>
      <c r="O268" s="596"/>
      <c r="P268" s="648"/>
      <c r="Q268" s="648"/>
      <c r="R268" s="648"/>
      <c r="S268" s="648"/>
    </row>
    <row r="269" spans="2:19" s="587" customFormat="1" x14ac:dyDescent="0.25">
      <c r="B269" s="648"/>
      <c r="C269" s="648"/>
      <c r="D269" s="648"/>
      <c r="E269" s="648"/>
      <c r="F269" s="648"/>
      <c r="G269" s="648"/>
      <c r="H269" s="648"/>
      <c r="I269" s="648"/>
      <c r="J269" s="648"/>
      <c r="K269" s="648"/>
      <c r="L269" s="648"/>
      <c r="M269" s="648"/>
      <c r="N269" s="648"/>
      <c r="O269" s="596"/>
      <c r="P269" s="648"/>
      <c r="Q269" s="648"/>
      <c r="R269" s="648"/>
      <c r="S269" s="648"/>
    </row>
    <row r="270" spans="2:19" s="587" customFormat="1" x14ac:dyDescent="0.25">
      <c r="B270" s="648"/>
      <c r="C270" s="648"/>
      <c r="D270" s="648"/>
      <c r="E270" s="648"/>
      <c r="F270" s="648"/>
      <c r="G270" s="648"/>
      <c r="H270" s="648"/>
      <c r="I270" s="648"/>
      <c r="J270" s="648"/>
      <c r="K270" s="648"/>
      <c r="L270" s="648"/>
      <c r="M270" s="648"/>
      <c r="N270" s="648"/>
      <c r="O270" s="596"/>
      <c r="P270" s="648"/>
      <c r="Q270" s="648"/>
      <c r="R270" s="648"/>
      <c r="S270" s="648"/>
    </row>
    <row r="271" spans="2:19" s="587" customFormat="1" x14ac:dyDescent="0.25">
      <c r="B271" s="648"/>
      <c r="C271" s="648"/>
      <c r="D271" s="648"/>
      <c r="E271" s="648"/>
      <c r="F271" s="648"/>
      <c r="G271" s="648"/>
      <c r="H271" s="648"/>
      <c r="I271" s="648"/>
      <c r="J271" s="648"/>
      <c r="K271" s="648"/>
      <c r="L271" s="648"/>
      <c r="M271" s="648"/>
      <c r="N271" s="648"/>
      <c r="O271" s="596"/>
      <c r="P271" s="648"/>
      <c r="Q271" s="648"/>
      <c r="R271" s="648"/>
      <c r="S271" s="648"/>
    </row>
    <row r="272" spans="2:19" s="587" customFormat="1" x14ac:dyDescent="0.25">
      <c r="B272" s="648"/>
      <c r="C272" s="648"/>
      <c r="D272" s="648"/>
      <c r="E272" s="648"/>
      <c r="F272" s="648"/>
      <c r="G272" s="648"/>
      <c r="H272" s="648"/>
      <c r="I272" s="648"/>
      <c r="J272" s="648"/>
      <c r="K272" s="648"/>
      <c r="L272" s="648"/>
      <c r="M272" s="648"/>
      <c r="N272" s="648"/>
      <c r="O272" s="596"/>
      <c r="P272" s="648"/>
      <c r="Q272" s="648"/>
      <c r="R272" s="648"/>
      <c r="S272" s="648"/>
    </row>
    <row r="273" spans="2:19" s="587" customFormat="1" x14ac:dyDescent="0.25">
      <c r="B273" s="648"/>
      <c r="C273" s="648"/>
      <c r="D273" s="648"/>
      <c r="E273" s="648"/>
      <c r="F273" s="648"/>
      <c r="G273" s="648"/>
      <c r="H273" s="648"/>
      <c r="I273" s="648"/>
      <c r="J273" s="648"/>
      <c r="K273" s="648"/>
      <c r="L273" s="648"/>
      <c r="M273" s="648"/>
      <c r="N273" s="648"/>
      <c r="O273" s="596"/>
      <c r="P273" s="648"/>
      <c r="Q273" s="648"/>
      <c r="R273" s="648"/>
      <c r="S273" s="648"/>
    </row>
    <row r="274" spans="2:19" s="587" customFormat="1" x14ac:dyDescent="0.25">
      <c r="B274" s="648"/>
      <c r="C274" s="648"/>
      <c r="D274" s="648"/>
      <c r="E274" s="648"/>
      <c r="F274" s="648"/>
      <c r="G274" s="648"/>
      <c r="H274" s="648"/>
      <c r="I274" s="648"/>
      <c r="J274" s="648"/>
      <c r="K274" s="648"/>
      <c r="L274" s="648"/>
      <c r="M274" s="648"/>
      <c r="N274" s="648"/>
      <c r="O274" s="596"/>
      <c r="P274" s="648"/>
      <c r="Q274" s="648"/>
      <c r="R274" s="648"/>
      <c r="S274" s="648"/>
    </row>
    <row r="275" spans="2:19" s="587" customFormat="1" x14ac:dyDescent="0.25">
      <c r="B275" s="648"/>
      <c r="C275" s="648"/>
      <c r="D275" s="648"/>
      <c r="E275" s="648"/>
      <c r="F275" s="648"/>
      <c r="G275" s="648"/>
      <c r="H275" s="648"/>
      <c r="I275" s="648"/>
      <c r="J275" s="648"/>
      <c r="K275" s="648"/>
      <c r="L275" s="648"/>
      <c r="M275" s="648"/>
      <c r="N275" s="648"/>
      <c r="O275" s="596"/>
      <c r="P275" s="648"/>
      <c r="Q275" s="648"/>
      <c r="R275" s="648"/>
      <c r="S275" s="648"/>
    </row>
    <row r="276" spans="2:19" s="587" customFormat="1" x14ac:dyDescent="0.25">
      <c r="B276" s="648"/>
      <c r="C276" s="648"/>
      <c r="D276" s="648"/>
      <c r="E276" s="648"/>
      <c r="F276" s="648"/>
      <c r="G276" s="648"/>
      <c r="H276" s="648"/>
      <c r="I276" s="648"/>
      <c r="J276" s="648"/>
      <c r="K276" s="648"/>
      <c r="L276" s="648"/>
      <c r="M276" s="648"/>
      <c r="N276" s="648"/>
      <c r="O276" s="596"/>
      <c r="P276" s="648"/>
      <c r="Q276" s="648"/>
      <c r="R276" s="648"/>
      <c r="S276" s="648"/>
    </row>
    <row r="277" spans="2:19" s="587" customFormat="1" x14ac:dyDescent="0.25">
      <c r="B277" s="648"/>
      <c r="C277" s="648"/>
      <c r="D277" s="648"/>
      <c r="E277" s="648"/>
      <c r="F277" s="648"/>
      <c r="G277" s="648"/>
      <c r="H277" s="648"/>
      <c r="I277" s="648"/>
      <c r="J277" s="648"/>
      <c r="K277" s="648"/>
      <c r="L277" s="648"/>
      <c r="M277" s="648"/>
      <c r="N277" s="648"/>
      <c r="O277" s="596"/>
      <c r="P277" s="648"/>
      <c r="Q277" s="648"/>
      <c r="R277" s="648"/>
      <c r="S277" s="648"/>
    </row>
    <row r="278" spans="2:19" s="587" customFormat="1" x14ac:dyDescent="0.25">
      <c r="B278" s="648"/>
      <c r="C278" s="648"/>
      <c r="D278" s="648"/>
      <c r="E278" s="648"/>
      <c r="F278" s="648"/>
      <c r="G278" s="648"/>
      <c r="H278" s="648"/>
      <c r="I278" s="648"/>
      <c r="J278" s="648"/>
      <c r="K278" s="648"/>
      <c r="L278" s="648"/>
      <c r="M278" s="648"/>
      <c r="N278" s="648"/>
      <c r="O278" s="596"/>
      <c r="P278" s="648"/>
      <c r="Q278" s="648"/>
      <c r="R278" s="648"/>
      <c r="S278" s="648"/>
    </row>
    <row r="279" spans="2:19" s="587" customFormat="1" x14ac:dyDescent="0.25">
      <c r="B279" s="648"/>
      <c r="C279" s="648"/>
      <c r="D279" s="648"/>
      <c r="E279" s="648"/>
      <c r="F279" s="648"/>
      <c r="G279" s="648"/>
      <c r="H279" s="648"/>
      <c r="I279" s="648"/>
      <c r="J279" s="648"/>
      <c r="K279" s="648"/>
      <c r="L279" s="648"/>
      <c r="M279" s="648"/>
      <c r="N279" s="648"/>
      <c r="O279" s="596"/>
      <c r="P279" s="648"/>
      <c r="Q279" s="648"/>
      <c r="R279" s="648"/>
      <c r="S279" s="648"/>
    </row>
    <row r="280" spans="2:19" s="587" customFormat="1" x14ac:dyDescent="0.25">
      <c r="B280" s="648"/>
      <c r="C280" s="648"/>
      <c r="D280" s="648"/>
      <c r="E280" s="648"/>
      <c r="F280" s="648"/>
      <c r="G280" s="648"/>
      <c r="H280" s="648"/>
      <c r="I280" s="648"/>
      <c r="J280" s="648"/>
      <c r="K280" s="648"/>
      <c r="L280" s="648"/>
      <c r="M280" s="648"/>
      <c r="N280" s="648"/>
      <c r="O280" s="596"/>
      <c r="P280" s="648"/>
      <c r="Q280" s="648"/>
      <c r="R280" s="648"/>
      <c r="S280" s="648"/>
    </row>
    <row r="281" spans="2:19" s="587" customFormat="1" x14ac:dyDescent="0.25">
      <c r="B281" s="648"/>
      <c r="C281" s="648"/>
      <c r="D281" s="648"/>
      <c r="E281" s="648"/>
      <c r="F281" s="648"/>
      <c r="G281" s="648"/>
      <c r="H281" s="648"/>
      <c r="I281" s="648"/>
      <c r="J281" s="648"/>
      <c r="K281" s="648"/>
      <c r="L281" s="648"/>
      <c r="M281" s="648"/>
      <c r="N281" s="648"/>
      <c r="O281" s="596"/>
      <c r="P281" s="648"/>
      <c r="Q281" s="648"/>
      <c r="R281" s="648"/>
      <c r="S281" s="648"/>
    </row>
    <row r="282" spans="2:19" s="587" customFormat="1" x14ac:dyDescent="0.25">
      <c r="B282" s="648"/>
      <c r="C282" s="648"/>
      <c r="D282" s="648"/>
      <c r="E282" s="648"/>
      <c r="F282" s="648"/>
      <c r="G282" s="648"/>
      <c r="H282" s="648"/>
      <c r="I282" s="648"/>
      <c r="J282" s="648"/>
      <c r="K282" s="648"/>
      <c r="L282" s="648"/>
      <c r="M282" s="648"/>
      <c r="N282" s="648"/>
      <c r="O282" s="596"/>
      <c r="P282" s="648"/>
      <c r="Q282" s="648"/>
      <c r="R282" s="648"/>
      <c r="S282" s="648"/>
    </row>
    <row r="283" spans="2:19" s="587" customFormat="1" x14ac:dyDescent="0.25">
      <c r="B283" s="648"/>
      <c r="C283" s="648"/>
      <c r="D283" s="648"/>
      <c r="E283" s="648"/>
      <c r="F283" s="648"/>
      <c r="G283" s="648"/>
      <c r="H283" s="648"/>
      <c r="I283" s="648"/>
      <c r="J283" s="648"/>
      <c r="K283" s="648"/>
      <c r="L283" s="648"/>
      <c r="M283" s="648"/>
      <c r="N283" s="648"/>
      <c r="O283" s="596"/>
      <c r="P283" s="648"/>
      <c r="Q283" s="648"/>
      <c r="R283" s="648"/>
      <c r="S283" s="648"/>
    </row>
    <row r="284" spans="2:19" s="587" customFormat="1" x14ac:dyDescent="0.25">
      <c r="B284" s="648"/>
      <c r="C284" s="648"/>
      <c r="D284" s="648"/>
      <c r="E284" s="648"/>
      <c r="F284" s="648"/>
      <c r="G284" s="648"/>
      <c r="H284" s="648"/>
      <c r="I284" s="648"/>
      <c r="J284" s="648"/>
      <c r="K284" s="648"/>
      <c r="L284" s="648"/>
      <c r="M284" s="648"/>
      <c r="N284" s="648"/>
      <c r="O284" s="596"/>
      <c r="P284" s="648"/>
      <c r="Q284" s="648"/>
      <c r="R284" s="648"/>
      <c r="S284" s="648"/>
    </row>
    <row r="285" spans="2:19" s="587" customFormat="1" x14ac:dyDescent="0.25">
      <c r="B285" s="648"/>
      <c r="C285" s="648"/>
      <c r="D285" s="648"/>
      <c r="E285" s="648"/>
      <c r="F285" s="648"/>
      <c r="G285" s="648"/>
      <c r="H285" s="648"/>
      <c r="I285" s="648"/>
      <c r="J285" s="648"/>
      <c r="K285" s="648"/>
      <c r="L285" s="648"/>
      <c r="M285" s="648"/>
      <c r="N285" s="648"/>
      <c r="O285" s="596"/>
      <c r="P285" s="648"/>
      <c r="Q285" s="648"/>
      <c r="R285" s="648"/>
      <c r="S285" s="648"/>
    </row>
    <row r="286" spans="2:19" s="587" customFormat="1" x14ac:dyDescent="0.25">
      <c r="B286" s="648"/>
      <c r="C286" s="648"/>
      <c r="D286" s="648"/>
      <c r="E286" s="648"/>
      <c r="F286" s="648"/>
      <c r="G286" s="648"/>
      <c r="H286" s="648"/>
      <c r="I286" s="648"/>
      <c r="J286" s="648"/>
      <c r="K286" s="648"/>
      <c r="L286" s="648"/>
      <c r="M286" s="648"/>
      <c r="N286" s="648"/>
      <c r="O286" s="596"/>
      <c r="P286" s="648"/>
      <c r="Q286" s="648"/>
      <c r="R286" s="648"/>
      <c r="S286" s="648"/>
    </row>
    <row r="287" spans="2:19" s="587" customFormat="1" x14ac:dyDescent="0.25">
      <c r="B287" s="648"/>
      <c r="C287" s="648"/>
      <c r="D287" s="648"/>
      <c r="E287" s="648"/>
      <c r="F287" s="648"/>
      <c r="G287" s="648"/>
      <c r="H287" s="648"/>
      <c r="I287" s="648"/>
      <c r="J287" s="648"/>
      <c r="K287" s="648"/>
      <c r="L287" s="648"/>
      <c r="M287" s="648"/>
      <c r="N287" s="648"/>
      <c r="O287" s="596"/>
      <c r="P287" s="648"/>
      <c r="Q287" s="648"/>
      <c r="R287" s="648"/>
      <c r="S287" s="648"/>
    </row>
    <row r="288" spans="2:19" s="587" customFormat="1" x14ac:dyDescent="0.25">
      <c r="B288" s="648"/>
      <c r="C288" s="648"/>
      <c r="D288" s="648"/>
      <c r="E288" s="648"/>
      <c r="F288" s="648"/>
      <c r="G288" s="648"/>
      <c r="H288" s="648"/>
      <c r="I288" s="648"/>
      <c r="J288" s="648"/>
      <c r="K288" s="648"/>
      <c r="L288" s="648"/>
      <c r="M288" s="648"/>
      <c r="N288" s="648"/>
      <c r="O288" s="596"/>
      <c r="P288" s="648"/>
      <c r="Q288" s="648"/>
      <c r="R288" s="648"/>
      <c r="S288" s="648"/>
    </row>
    <row r="289" spans="2:19" s="587" customFormat="1" x14ac:dyDescent="0.25">
      <c r="B289" s="648"/>
      <c r="C289" s="648"/>
      <c r="D289" s="648"/>
      <c r="E289" s="648"/>
      <c r="F289" s="648"/>
      <c r="G289" s="648"/>
      <c r="H289" s="648"/>
      <c r="I289" s="648"/>
      <c r="J289" s="648"/>
      <c r="K289" s="648"/>
      <c r="L289" s="648"/>
      <c r="M289" s="648"/>
      <c r="N289" s="648"/>
      <c r="O289" s="596"/>
      <c r="P289" s="648"/>
      <c r="Q289" s="648"/>
      <c r="R289" s="648"/>
      <c r="S289" s="648"/>
    </row>
    <row r="290" spans="2:19" s="587" customFormat="1" x14ac:dyDescent="0.25">
      <c r="B290" s="648"/>
      <c r="C290" s="648"/>
      <c r="D290" s="648"/>
      <c r="E290" s="648"/>
      <c r="F290" s="648"/>
      <c r="G290" s="648"/>
      <c r="H290" s="648"/>
      <c r="I290" s="648"/>
      <c r="J290" s="648"/>
      <c r="K290" s="648"/>
      <c r="L290" s="648"/>
      <c r="M290" s="648"/>
      <c r="N290" s="648"/>
      <c r="O290" s="596"/>
      <c r="P290" s="648"/>
      <c r="Q290" s="648"/>
      <c r="R290" s="648"/>
      <c r="S290" s="648"/>
    </row>
    <row r="291" spans="2:19" s="587" customFormat="1" x14ac:dyDescent="0.25">
      <c r="B291" s="648"/>
      <c r="C291" s="648"/>
      <c r="D291" s="648"/>
      <c r="E291" s="648"/>
      <c r="F291" s="648"/>
      <c r="G291" s="648"/>
      <c r="H291" s="648"/>
      <c r="I291" s="648"/>
      <c r="J291" s="648"/>
      <c r="K291" s="648"/>
      <c r="L291" s="648"/>
      <c r="M291" s="648"/>
      <c r="N291" s="648"/>
      <c r="O291" s="596"/>
      <c r="P291" s="648"/>
      <c r="Q291" s="648"/>
      <c r="R291" s="648"/>
      <c r="S291" s="648"/>
    </row>
    <row r="292" spans="2:19" s="587" customFormat="1" x14ac:dyDescent="0.25">
      <c r="B292" s="648"/>
      <c r="C292" s="648"/>
      <c r="D292" s="648"/>
      <c r="E292" s="648"/>
      <c r="F292" s="648"/>
      <c r="G292" s="648"/>
      <c r="H292" s="648"/>
      <c r="I292" s="648"/>
      <c r="J292" s="648"/>
      <c r="K292" s="648"/>
      <c r="L292" s="648"/>
      <c r="M292" s="648"/>
      <c r="N292" s="648"/>
      <c r="O292" s="596"/>
      <c r="P292" s="648"/>
      <c r="Q292" s="648"/>
      <c r="R292" s="648"/>
      <c r="S292" s="648"/>
    </row>
    <row r="293" spans="2:19" s="587" customFormat="1" x14ac:dyDescent="0.25">
      <c r="B293" s="648"/>
      <c r="C293" s="648"/>
      <c r="D293" s="648"/>
      <c r="E293" s="648"/>
      <c r="F293" s="648"/>
      <c r="G293" s="648"/>
      <c r="H293" s="648"/>
      <c r="I293" s="648"/>
      <c r="J293" s="648"/>
      <c r="K293" s="648"/>
      <c r="L293" s="648"/>
      <c r="M293" s="648"/>
      <c r="N293" s="648"/>
      <c r="O293" s="596"/>
      <c r="P293" s="648"/>
      <c r="Q293" s="648"/>
      <c r="R293" s="648"/>
      <c r="S293" s="648"/>
    </row>
    <row r="294" spans="2:19" s="587" customFormat="1" x14ac:dyDescent="0.25">
      <c r="B294" s="648"/>
      <c r="C294" s="648"/>
      <c r="D294" s="648"/>
      <c r="E294" s="648"/>
      <c r="F294" s="648"/>
      <c r="G294" s="648"/>
      <c r="H294" s="648"/>
      <c r="I294" s="648"/>
      <c r="J294" s="648"/>
      <c r="K294" s="648"/>
      <c r="L294" s="648"/>
      <c r="M294" s="648"/>
      <c r="N294" s="648"/>
      <c r="O294" s="596"/>
      <c r="P294" s="648"/>
      <c r="Q294" s="648"/>
      <c r="R294" s="648"/>
      <c r="S294" s="648"/>
    </row>
    <row r="295" spans="2:19" s="587" customFormat="1" x14ac:dyDescent="0.25">
      <c r="B295" s="648"/>
      <c r="C295" s="648"/>
      <c r="D295" s="648"/>
      <c r="E295" s="648"/>
      <c r="F295" s="648"/>
      <c r="G295" s="648"/>
      <c r="H295" s="648"/>
      <c r="I295" s="648"/>
      <c r="J295" s="648"/>
      <c r="K295" s="648"/>
      <c r="L295" s="648"/>
      <c r="M295" s="648"/>
      <c r="N295" s="648"/>
      <c r="O295" s="596"/>
      <c r="P295" s="648"/>
      <c r="Q295" s="648"/>
      <c r="R295" s="648"/>
      <c r="S295" s="648"/>
    </row>
    <row r="296" spans="2:19" s="587" customFormat="1" x14ac:dyDescent="0.25">
      <c r="B296" s="648"/>
      <c r="C296" s="648"/>
      <c r="D296" s="648"/>
      <c r="E296" s="648"/>
      <c r="F296" s="648"/>
      <c r="G296" s="648"/>
      <c r="H296" s="648"/>
      <c r="I296" s="648"/>
      <c r="J296" s="648"/>
      <c r="K296" s="648"/>
      <c r="L296" s="648"/>
      <c r="M296" s="648"/>
      <c r="N296" s="648"/>
      <c r="O296" s="596"/>
      <c r="P296" s="648"/>
      <c r="Q296" s="648"/>
      <c r="R296" s="648"/>
      <c r="S296" s="648"/>
    </row>
    <row r="297" spans="2:19" s="587" customFormat="1" x14ac:dyDescent="0.25">
      <c r="B297" s="648"/>
      <c r="C297" s="648"/>
      <c r="D297" s="648"/>
      <c r="E297" s="648"/>
      <c r="F297" s="648"/>
      <c r="G297" s="648"/>
      <c r="H297" s="648"/>
      <c r="I297" s="648"/>
      <c r="J297" s="648"/>
      <c r="K297" s="648"/>
      <c r="L297" s="648"/>
      <c r="M297" s="648"/>
      <c r="N297" s="648"/>
      <c r="O297" s="596"/>
      <c r="P297" s="648"/>
      <c r="Q297" s="648"/>
      <c r="R297" s="648"/>
      <c r="S297" s="648"/>
    </row>
    <row r="298" spans="2:19" s="587" customFormat="1" x14ac:dyDescent="0.25">
      <c r="B298" s="648"/>
      <c r="C298" s="648"/>
      <c r="D298" s="648"/>
      <c r="E298" s="648"/>
      <c r="F298" s="648"/>
      <c r="G298" s="648"/>
      <c r="H298" s="648"/>
      <c r="I298" s="648"/>
      <c r="J298" s="648"/>
      <c r="K298" s="648"/>
      <c r="L298" s="648"/>
      <c r="M298" s="648"/>
      <c r="N298" s="648"/>
      <c r="O298" s="596"/>
      <c r="P298" s="648"/>
      <c r="Q298" s="648"/>
      <c r="R298" s="648"/>
      <c r="S298" s="648"/>
    </row>
    <row r="299" spans="2:19" s="587" customFormat="1" x14ac:dyDescent="0.25">
      <c r="B299" s="648"/>
      <c r="C299" s="648"/>
      <c r="D299" s="648"/>
      <c r="E299" s="648"/>
      <c r="F299" s="648"/>
      <c r="G299" s="648"/>
      <c r="H299" s="648"/>
      <c r="I299" s="648"/>
      <c r="J299" s="648"/>
      <c r="K299" s="648"/>
      <c r="L299" s="648"/>
      <c r="M299" s="648"/>
      <c r="N299" s="648"/>
      <c r="O299" s="596"/>
      <c r="P299" s="648"/>
      <c r="Q299" s="648"/>
      <c r="R299" s="648"/>
      <c r="S299" s="648"/>
    </row>
    <row r="300" spans="2:19" s="587" customFormat="1" x14ac:dyDescent="0.25">
      <c r="B300" s="648"/>
      <c r="C300" s="648"/>
      <c r="D300" s="648"/>
      <c r="E300" s="648"/>
      <c r="F300" s="648"/>
      <c r="G300" s="648"/>
      <c r="H300" s="648"/>
      <c r="I300" s="648"/>
      <c r="J300" s="648"/>
      <c r="K300" s="648"/>
      <c r="L300" s="648"/>
      <c r="M300" s="648"/>
      <c r="N300" s="648"/>
      <c r="O300" s="596"/>
      <c r="P300" s="648"/>
      <c r="Q300" s="648"/>
      <c r="R300" s="648"/>
      <c r="S300" s="648"/>
    </row>
    <row r="301" spans="2:19" s="587" customFormat="1" x14ac:dyDescent="0.25">
      <c r="B301" s="648"/>
      <c r="C301" s="648"/>
      <c r="D301" s="648"/>
      <c r="E301" s="648"/>
      <c r="F301" s="648"/>
      <c r="G301" s="648"/>
      <c r="H301" s="648"/>
      <c r="I301" s="648"/>
      <c r="J301" s="648"/>
      <c r="K301" s="648"/>
      <c r="L301" s="648"/>
      <c r="M301" s="648"/>
      <c r="N301" s="648"/>
      <c r="O301" s="596"/>
      <c r="P301" s="648"/>
      <c r="Q301" s="648"/>
      <c r="R301" s="648"/>
      <c r="S301" s="648"/>
    </row>
    <row r="302" spans="2:19" s="587" customFormat="1" x14ac:dyDescent="0.25">
      <c r="B302" s="648"/>
      <c r="C302" s="648"/>
      <c r="D302" s="648"/>
      <c r="E302" s="648"/>
      <c r="F302" s="648"/>
      <c r="G302" s="648"/>
      <c r="H302" s="648"/>
      <c r="I302" s="648"/>
      <c r="J302" s="648"/>
      <c r="K302" s="648"/>
      <c r="L302" s="648"/>
      <c r="M302" s="648"/>
      <c r="N302" s="648"/>
      <c r="O302" s="596"/>
      <c r="P302" s="648"/>
      <c r="Q302" s="648"/>
      <c r="R302" s="648"/>
      <c r="S302" s="648"/>
    </row>
    <row r="303" spans="2:19" s="587" customFormat="1" x14ac:dyDescent="0.25">
      <c r="B303" s="648"/>
      <c r="C303" s="648"/>
      <c r="D303" s="648"/>
      <c r="E303" s="648"/>
      <c r="F303" s="648"/>
      <c r="G303" s="648"/>
      <c r="H303" s="648"/>
      <c r="I303" s="648"/>
      <c r="J303" s="648"/>
      <c r="K303" s="648"/>
      <c r="L303" s="648"/>
      <c r="M303" s="648"/>
      <c r="N303" s="648"/>
      <c r="O303" s="596"/>
      <c r="P303" s="648"/>
      <c r="Q303" s="648"/>
      <c r="R303" s="648"/>
      <c r="S303" s="648"/>
    </row>
    <row r="304" spans="2:19" s="587" customFormat="1" x14ac:dyDescent="0.25">
      <c r="B304" s="648"/>
      <c r="C304" s="648"/>
      <c r="D304" s="648"/>
      <c r="E304" s="648"/>
      <c r="F304" s="648"/>
      <c r="G304" s="648"/>
      <c r="H304" s="648"/>
      <c r="I304" s="648"/>
      <c r="J304" s="648"/>
      <c r="K304" s="648"/>
      <c r="L304" s="648"/>
      <c r="M304" s="648"/>
      <c r="N304" s="648"/>
      <c r="O304" s="596"/>
      <c r="P304" s="648"/>
      <c r="Q304" s="648"/>
      <c r="R304" s="648"/>
      <c r="S304" s="648"/>
    </row>
    <row r="305" spans="2:19" s="587" customFormat="1" x14ac:dyDescent="0.25">
      <c r="B305" s="648"/>
      <c r="C305" s="648"/>
      <c r="D305" s="648"/>
      <c r="E305" s="648"/>
      <c r="F305" s="648"/>
      <c r="G305" s="648"/>
      <c r="H305" s="648"/>
      <c r="I305" s="648"/>
      <c r="J305" s="648"/>
      <c r="K305" s="648"/>
      <c r="L305" s="648"/>
      <c r="M305" s="648"/>
      <c r="N305" s="648"/>
      <c r="O305" s="596"/>
      <c r="P305" s="648"/>
      <c r="Q305" s="648"/>
      <c r="R305" s="648"/>
      <c r="S305" s="648"/>
    </row>
    <row r="306" spans="2:19" s="587" customFormat="1" x14ac:dyDescent="0.25">
      <c r="B306" s="648"/>
      <c r="C306" s="648"/>
      <c r="D306" s="648"/>
      <c r="E306" s="648"/>
      <c r="F306" s="648"/>
      <c r="G306" s="648"/>
      <c r="H306" s="648"/>
      <c r="I306" s="648"/>
      <c r="J306" s="648"/>
      <c r="K306" s="648"/>
      <c r="L306" s="648"/>
      <c r="M306" s="648"/>
      <c r="N306" s="648"/>
      <c r="O306" s="596"/>
      <c r="P306" s="648"/>
      <c r="Q306" s="648"/>
      <c r="R306" s="648"/>
      <c r="S306" s="648"/>
    </row>
    <row r="307" spans="2:19" s="587" customFormat="1" x14ac:dyDescent="0.25">
      <c r="B307" s="648"/>
      <c r="C307" s="648"/>
      <c r="D307" s="648"/>
      <c r="E307" s="648"/>
      <c r="F307" s="648"/>
      <c r="G307" s="648"/>
      <c r="H307" s="648"/>
      <c r="I307" s="648"/>
      <c r="J307" s="648"/>
      <c r="K307" s="648"/>
      <c r="L307" s="648"/>
      <c r="M307" s="648"/>
      <c r="N307" s="648"/>
      <c r="O307" s="596"/>
      <c r="P307" s="648"/>
      <c r="Q307" s="648"/>
      <c r="R307" s="648"/>
      <c r="S307" s="648"/>
    </row>
    <row r="308" spans="2:19" s="587" customFormat="1" x14ac:dyDescent="0.25">
      <c r="B308" s="648"/>
      <c r="C308" s="648"/>
      <c r="D308" s="648"/>
      <c r="E308" s="648"/>
      <c r="F308" s="648"/>
      <c r="G308" s="648"/>
      <c r="H308" s="648"/>
      <c r="I308" s="648"/>
      <c r="J308" s="648"/>
      <c r="K308" s="648"/>
      <c r="L308" s="648"/>
      <c r="M308" s="648"/>
      <c r="N308" s="648"/>
      <c r="O308" s="596"/>
      <c r="P308" s="648"/>
      <c r="Q308" s="648"/>
      <c r="R308" s="648"/>
      <c r="S308" s="648"/>
    </row>
    <row r="309" spans="2:19" s="587" customFormat="1" x14ac:dyDescent="0.25">
      <c r="B309" s="648"/>
      <c r="C309" s="648"/>
      <c r="D309" s="648"/>
      <c r="E309" s="648"/>
      <c r="F309" s="648"/>
      <c r="G309" s="648"/>
      <c r="H309" s="648"/>
      <c r="I309" s="648"/>
      <c r="J309" s="648"/>
      <c r="K309" s="648"/>
      <c r="L309" s="648"/>
      <c r="M309" s="648"/>
      <c r="N309" s="648"/>
      <c r="O309" s="596"/>
      <c r="P309" s="648"/>
      <c r="Q309" s="648"/>
      <c r="R309" s="648"/>
      <c r="S309" s="648"/>
    </row>
    <row r="310" spans="2:19" s="587" customFormat="1" x14ac:dyDescent="0.25">
      <c r="B310" s="648"/>
      <c r="C310" s="648"/>
      <c r="D310" s="648"/>
      <c r="E310" s="648"/>
      <c r="F310" s="648"/>
      <c r="G310" s="648"/>
      <c r="H310" s="648"/>
      <c r="I310" s="648"/>
      <c r="J310" s="648"/>
      <c r="K310" s="648"/>
      <c r="L310" s="648"/>
      <c r="M310" s="648"/>
      <c r="N310" s="648"/>
      <c r="O310" s="596"/>
      <c r="P310" s="648"/>
      <c r="Q310" s="648"/>
      <c r="R310" s="648"/>
      <c r="S310" s="648"/>
    </row>
    <row r="311" spans="2:19" s="587" customFormat="1" x14ac:dyDescent="0.25">
      <c r="B311" s="648"/>
      <c r="C311" s="648"/>
      <c r="D311" s="648"/>
      <c r="E311" s="648"/>
      <c r="F311" s="648"/>
      <c r="G311" s="648"/>
      <c r="H311" s="648"/>
      <c r="I311" s="648"/>
      <c r="J311" s="648"/>
      <c r="K311" s="648"/>
      <c r="L311" s="648"/>
      <c r="M311" s="648"/>
      <c r="N311" s="648"/>
      <c r="O311" s="596"/>
      <c r="P311" s="648"/>
      <c r="Q311" s="648"/>
      <c r="R311" s="648"/>
      <c r="S311" s="648"/>
    </row>
    <row r="312" spans="2:19" s="587" customFormat="1" x14ac:dyDescent="0.25">
      <c r="B312" s="648"/>
      <c r="C312" s="648"/>
      <c r="D312" s="648"/>
      <c r="E312" s="648"/>
      <c r="F312" s="648"/>
      <c r="G312" s="648"/>
      <c r="H312" s="648"/>
      <c r="I312" s="648"/>
      <c r="J312" s="648"/>
      <c r="K312" s="648"/>
      <c r="L312" s="648"/>
      <c r="M312" s="648"/>
      <c r="N312" s="648"/>
      <c r="O312" s="596"/>
      <c r="P312" s="648"/>
      <c r="Q312" s="648"/>
      <c r="R312" s="648"/>
      <c r="S312" s="648"/>
    </row>
    <row r="313" spans="2:19" s="587" customFormat="1" x14ac:dyDescent="0.25">
      <c r="B313" s="648"/>
      <c r="C313" s="648"/>
      <c r="D313" s="648"/>
      <c r="E313" s="648"/>
      <c r="F313" s="648"/>
      <c r="G313" s="648"/>
      <c r="H313" s="648"/>
      <c r="I313" s="648"/>
      <c r="J313" s="648"/>
      <c r="K313" s="648"/>
      <c r="L313" s="648"/>
      <c r="M313" s="648"/>
      <c r="N313" s="648"/>
      <c r="O313" s="596"/>
      <c r="P313" s="648"/>
      <c r="Q313" s="648"/>
      <c r="R313" s="648"/>
      <c r="S313" s="648"/>
    </row>
    <row r="314" spans="2:19" s="587" customFormat="1" x14ac:dyDescent="0.25">
      <c r="B314" s="648"/>
      <c r="C314" s="648"/>
      <c r="D314" s="648"/>
      <c r="E314" s="648"/>
      <c r="F314" s="648"/>
      <c r="G314" s="648"/>
      <c r="H314" s="648"/>
      <c r="I314" s="648"/>
      <c r="J314" s="648"/>
      <c r="K314" s="648"/>
      <c r="L314" s="648"/>
      <c r="M314" s="648"/>
      <c r="N314" s="648"/>
      <c r="O314" s="596"/>
      <c r="P314" s="648"/>
      <c r="Q314" s="648"/>
      <c r="R314" s="648"/>
      <c r="S314" s="648"/>
    </row>
    <row r="315" spans="2:19" s="587" customFormat="1" x14ac:dyDescent="0.25">
      <c r="B315" s="648"/>
      <c r="C315" s="648"/>
      <c r="D315" s="648"/>
      <c r="E315" s="648"/>
      <c r="F315" s="648"/>
      <c r="G315" s="648"/>
      <c r="H315" s="648"/>
      <c r="I315" s="648"/>
      <c r="J315" s="648"/>
      <c r="K315" s="648"/>
      <c r="L315" s="648"/>
      <c r="M315" s="648"/>
      <c r="N315" s="648"/>
      <c r="O315" s="596"/>
      <c r="P315" s="648"/>
      <c r="Q315" s="648"/>
      <c r="R315" s="648"/>
      <c r="S315" s="648"/>
    </row>
    <row r="316" spans="2:19" s="587" customFormat="1" x14ac:dyDescent="0.25">
      <c r="B316" s="648"/>
      <c r="C316" s="648"/>
      <c r="D316" s="648"/>
      <c r="E316" s="648"/>
      <c r="F316" s="648"/>
      <c r="G316" s="648"/>
      <c r="H316" s="648"/>
      <c r="I316" s="648"/>
      <c r="J316" s="648"/>
      <c r="K316" s="648"/>
      <c r="L316" s="648"/>
      <c r="M316" s="648"/>
      <c r="N316" s="648"/>
      <c r="O316" s="596"/>
      <c r="P316" s="648"/>
      <c r="Q316" s="648"/>
      <c r="R316" s="648"/>
      <c r="S316" s="648"/>
    </row>
    <row r="317" spans="2:19" s="587" customFormat="1" x14ac:dyDescent="0.25">
      <c r="B317" s="648"/>
      <c r="C317" s="648"/>
      <c r="D317" s="648"/>
      <c r="E317" s="648"/>
      <c r="F317" s="648"/>
      <c r="G317" s="648"/>
      <c r="H317" s="648"/>
      <c r="I317" s="648"/>
      <c r="J317" s="648"/>
      <c r="K317" s="648"/>
      <c r="L317" s="648"/>
      <c r="M317" s="648"/>
      <c r="N317" s="648"/>
      <c r="O317" s="596"/>
      <c r="P317" s="648"/>
      <c r="Q317" s="648"/>
      <c r="R317" s="648"/>
      <c r="S317" s="648"/>
    </row>
    <row r="318" spans="2:19" s="587" customFormat="1" x14ac:dyDescent="0.25">
      <c r="B318" s="648"/>
      <c r="C318" s="648"/>
      <c r="D318" s="648"/>
      <c r="E318" s="648"/>
      <c r="F318" s="648"/>
      <c r="G318" s="648"/>
      <c r="H318" s="648"/>
      <c r="I318" s="648"/>
      <c r="J318" s="648"/>
      <c r="K318" s="648"/>
      <c r="L318" s="648"/>
      <c r="M318" s="648"/>
      <c r="N318" s="648"/>
      <c r="O318" s="596"/>
      <c r="P318" s="648"/>
      <c r="Q318" s="648"/>
      <c r="R318" s="648"/>
      <c r="S318" s="648"/>
    </row>
    <row r="319" spans="2:19" s="587" customFormat="1" x14ac:dyDescent="0.25">
      <c r="B319" s="648"/>
      <c r="C319" s="648"/>
      <c r="D319" s="648"/>
      <c r="E319" s="648"/>
      <c r="F319" s="648"/>
      <c r="G319" s="648"/>
      <c r="H319" s="648"/>
      <c r="I319" s="648"/>
      <c r="J319" s="648"/>
      <c r="K319" s="648"/>
      <c r="L319" s="648"/>
      <c r="M319" s="648"/>
      <c r="N319" s="648"/>
      <c r="O319" s="596"/>
      <c r="P319" s="648"/>
      <c r="Q319" s="648"/>
      <c r="R319" s="648"/>
      <c r="S319" s="648"/>
    </row>
    <row r="320" spans="2:19" s="587" customFormat="1" x14ac:dyDescent="0.25">
      <c r="B320" s="648"/>
      <c r="C320" s="648"/>
      <c r="D320" s="648"/>
      <c r="E320" s="648"/>
      <c r="F320" s="648"/>
      <c r="G320" s="648"/>
      <c r="H320" s="648"/>
      <c r="I320" s="648"/>
      <c r="J320" s="648"/>
      <c r="K320" s="648"/>
      <c r="L320" s="648"/>
      <c r="M320" s="648"/>
      <c r="N320" s="648"/>
      <c r="O320" s="596"/>
      <c r="P320" s="648"/>
      <c r="Q320" s="648"/>
      <c r="R320" s="648"/>
      <c r="S320" s="648"/>
    </row>
    <row r="321" spans="2:19" s="587" customFormat="1" x14ac:dyDescent="0.25">
      <c r="B321" s="648"/>
      <c r="C321" s="648"/>
      <c r="D321" s="648"/>
      <c r="E321" s="648"/>
      <c r="F321" s="648"/>
      <c r="G321" s="648"/>
      <c r="H321" s="648"/>
      <c r="I321" s="648"/>
      <c r="J321" s="648"/>
      <c r="K321" s="648"/>
      <c r="L321" s="648"/>
      <c r="M321" s="648"/>
      <c r="N321" s="648"/>
      <c r="O321" s="596"/>
      <c r="P321" s="648"/>
      <c r="Q321" s="648"/>
      <c r="R321" s="648"/>
      <c r="S321" s="648"/>
    </row>
    <row r="322" spans="2:19" s="587" customFormat="1" x14ac:dyDescent="0.25">
      <c r="B322" s="648"/>
      <c r="C322" s="648"/>
      <c r="D322" s="648"/>
      <c r="E322" s="648"/>
      <c r="F322" s="648"/>
      <c r="G322" s="648"/>
      <c r="H322" s="648"/>
      <c r="I322" s="648"/>
      <c r="J322" s="648"/>
      <c r="K322" s="648"/>
      <c r="L322" s="648"/>
      <c r="M322" s="648"/>
      <c r="N322" s="648"/>
      <c r="O322" s="596"/>
      <c r="P322" s="648"/>
      <c r="Q322" s="648"/>
      <c r="R322" s="648"/>
      <c r="S322" s="648"/>
    </row>
    <row r="323" spans="2:19" s="587" customFormat="1" x14ac:dyDescent="0.25">
      <c r="B323" s="648"/>
      <c r="C323" s="648"/>
      <c r="D323" s="648"/>
      <c r="E323" s="648"/>
      <c r="F323" s="648"/>
      <c r="G323" s="648"/>
      <c r="H323" s="648"/>
      <c r="I323" s="648"/>
      <c r="J323" s="648"/>
      <c r="K323" s="648"/>
      <c r="L323" s="648"/>
      <c r="M323" s="648"/>
      <c r="N323" s="648"/>
      <c r="O323" s="596"/>
      <c r="P323" s="648"/>
      <c r="Q323" s="648"/>
      <c r="R323" s="648"/>
      <c r="S323" s="648"/>
    </row>
    <row r="324" spans="2:19" s="587" customFormat="1" x14ac:dyDescent="0.25">
      <c r="B324" s="648"/>
      <c r="C324" s="648"/>
      <c r="D324" s="648"/>
      <c r="E324" s="648"/>
      <c r="F324" s="648"/>
      <c r="G324" s="648"/>
      <c r="H324" s="648"/>
      <c r="I324" s="648"/>
      <c r="J324" s="648"/>
      <c r="K324" s="648"/>
      <c r="L324" s="648"/>
      <c r="M324" s="648"/>
      <c r="N324" s="648"/>
      <c r="O324" s="596"/>
      <c r="P324" s="648"/>
      <c r="Q324" s="648"/>
      <c r="R324" s="648"/>
      <c r="S324" s="648"/>
    </row>
    <row r="325" spans="2:19" s="587" customFormat="1" x14ac:dyDescent="0.25">
      <c r="B325" s="648"/>
      <c r="C325" s="648"/>
      <c r="D325" s="648"/>
      <c r="E325" s="648"/>
      <c r="F325" s="648"/>
      <c r="G325" s="648"/>
      <c r="H325" s="648"/>
      <c r="I325" s="648"/>
      <c r="J325" s="648"/>
      <c r="K325" s="648"/>
      <c r="L325" s="648"/>
      <c r="M325" s="648"/>
      <c r="N325" s="648"/>
      <c r="O325" s="596"/>
      <c r="P325" s="648"/>
      <c r="Q325" s="648"/>
      <c r="R325" s="648"/>
      <c r="S325" s="648"/>
    </row>
    <row r="326" spans="2:19" s="587" customFormat="1" x14ac:dyDescent="0.25">
      <c r="B326" s="648"/>
      <c r="C326" s="648"/>
      <c r="D326" s="648"/>
      <c r="E326" s="648"/>
      <c r="F326" s="648"/>
      <c r="G326" s="648"/>
      <c r="H326" s="648"/>
      <c r="I326" s="648"/>
      <c r="J326" s="648"/>
      <c r="K326" s="648"/>
      <c r="L326" s="648"/>
      <c r="M326" s="648"/>
      <c r="N326" s="648"/>
      <c r="O326" s="596"/>
      <c r="P326" s="648"/>
      <c r="Q326" s="648"/>
      <c r="R326" s="648"/>
      <c r="S326" s="648"/>
    </row>
    <row r="327" spans="2:19" s="587" customFormat="1" x14ac:dyDescent="0.25">
      <c r="B327" s="648"/>
      <c r="C327" s="648"/>
      <c r="D327" s="648"/>
      <c r="E327" s="648"/>
      <c r="F327" s="648"/>
      <c r="G327" s="648"/>
      <c r="H327" s="648"/>
      <c r="I327" s="648"/>
      <c r="J327" s="648"/>
      <c r="K327" s="648"/>
      <c r="L327" s="648"/>
      <c r="M327" s="648"/>
      <c r="N327" s="648"/>
      <c r="O327" s="596"/>
      <c r="P327" s="648"/>
      <c r="Q327" s="648"/>
      <c r="R327" s="648"/>
      <c r="S327" s="648"/>
    </row>
    <row r="328" spans="2:19" s="587" customFormat="1" x14ac:dyDescent="0.25">
      <c r="B328" s="648"/>
      <c r="C328" s="648"/>
      <c r="D328" s="648"/>
      <c r="E328" s="648"/>
      <c r="F328" s="648"/>
      <c r="G328" s="648"/>
      <c r="H328" s="648"/>
      <c r="I328" s="648"/>
      <c r="J328" s="648"/>
      <c r="K328" s="648"/>
      <c r="L328" s="648"/>
      <c r="M328" s="648"/>
      <c r="N328" s="648"/>
      <c r="O328" s="596"/>
      <c r="P328" s="648"/>
      <c r="Q328" s="648"/>
      <c r="R328" s="648"/>
      <c r="S328" s="648"/>
    </row>
    <row r="329" spans="2:19" s="587" customFormat="1" x14ac:dyDescent="0.25">
      <c r="B329" s="648"/>
      <c r="C329" s="648"/>
      <c r="D329" s="648"/>
      <c r="E329" s="648"/>
      <c r="F329" s="648"/>
      <c r="G329" s="648"/>
      <c r="H329" s="648"/>
      <c r="I329" s="648"/>
      <c r="J329" s="648"/>
      <c r="K329" s="648"/>
      <c r="L329" s="648"/>
      <c r="M329" s="648"/>
      <c r="N329" s="648"/>
      <c r="O329" s="596"/>
      <c r="P329" s="648"/>
      <c r="Q329" s="648"/>
      <c r="R329" s="648"/>
      <c r="S329" s="648"/>
    </row>
    <row r="330" spans="2:19" s="587" customFormat="1" x14ac:dyDescent="0.25">
      <c r="B330" s="648"/>
      <c r="C330" s="648"/>
      <c r="D330" s="648"/>
      <c r="E330" s="648"/>
      <c r="F330" s="648"/>
      <c r="G330" s="648"/>
      <c r="H330" s="648"/>
      <c r="I330" s="648"/>
      <c r="J330" s="648"/>
      <c r="K330" s="648"/>
      <c r="L330" s="648"/>
      <c r="M330" s="648"/>
      <c r="N330" s="648"/>
      <c r="O330" s="596"/>
      <c r="P330" s="648"/>
      <c r="Q330" s="648"/>
      <c r="R330" s="648"/>
      <c r="S330" s="648"/>
    </row>
    <row r="331" spans="2:19" s="587" customFormat="1" x14ac:dyDescent="0.25">
      <c r="B331" s="648"/>
      <c r="C331" s="648"/>
      <c r="D331" s="648"/>
      <c r="E331" s="648"/>
      <c r="F331" s="648"/>
      <c r="G331" s="648"/>
      <c r="H331" s="648"/>
      <c r="I331" s="648"/>
      <c r="J331" s="648"/>
      <c r="K331" s="648"/>
      <c r="L331" s="648"/>
      <c r="M331" s="648"/>
      <c r="N331" s="648"/>
      <c r="O331" s="596"/>
      <c r="P331" s="648"/>
      <c r="Q331" s="648"/>
      <c r="R331" s="648"/>
      <c r="S331" s="648"/>
    </row>
    <row r="332" spans="2:19" s="587" customFormat="1" x14ac:dyDescent="0.25">
      <c r="B332" s="648"/>
      <c r="C332" s="648"/>
      <c r="D332" s="648"/>
      <c r="E332" s="648"/>
      <c r="F332" s="648"/>
      <c r="G332" s="648"/>
      <c r="H332" s="648"/>
      <c r="I332" s="648"/>
      <c r="J332" s="648"/>
      <c r="K332" s="648"/>
      <c r="L332" s="648"/>
      <c r="M332" s="648"/>
      <c r="N332" s="648"/>
      <c r="O332" s="596"/>
      <c r="P332" s="648"/>
      <c r="Q332" s="648"/>
      <c r="R332" s="648"/>
      <c r="S332" s="648"/>
    </row>
    <row r="333" spans="2:19" s="587" customFormat="1" x14ac:dyDescent="0.25">
      <c r="B333" s="648"/>
      <c r="C333" s="648"/>
      <c r="D333" s="648"/>
      <c r="E333" s="648"/>
      <c r="F333" s="648"/>
      <c r="G333" s="648"/>
      <c r="H333" s="648"/>
      <c r="I333" s="648"/>
      <c r="J333" s="648"/>
      <c r="K333" s="648"/>
      <c r="L333" s="648"/>
      <c r="M333" s="648"/>
      <c r="N333" s="648"/>
      <c r="O333" s="596"/>
      <c r="P333" s="648"/>
      <c r="Q333" s="648"/>
      <c r="R333" s="648"/>
      <c r="S333" s="648"/>
    </row>
    <row r="334" spans="2:19" s="587" customFormat="1" x14ac:dyDescent="0.25">
      <c r="B334" s="648"/>
      <c r="C334" s="648"/>
      <c r="D334" s="648"/>
      <c r="E334" s="648"/>
      <c r="F334" s="648"/>
      <c r="G334" s="648"/>
      <c r="H334" s="648"/>
      <c r="I334" s="648"/>
      <c r="J334" s="648"/>
      <c r="K334" s="648"/>
      <c r="L334" s="648"/>
      <c r="M334" s="648"/>
      <c r="N334" s="648"/>
      <c r="O334" s="596"/>
      <c r="P334" s="648"/>
      <c r="Q334" s="648"/>
      <c r="R334" s="648"/>
      <c r="S334" s="648"/>
    </row>
    <row r="335" spans="2:19" s="587" customFormat="1" x14ac:dyDescent="0.25">
      <c r="B335" s="648"/>
      <c r="C335" s="648"/>
      <c r="D335" s="648"/>
      <c r="E335" s="648"/>
      <c r="F335" s="648"/>
      <c r="G335" s="648"/>
      <c r="H335" s="648"/>
      <c r="I335" s="648"/>
      <c r="J335" s="648"/>
      <c r="K335" s="648"/>
      <c r="L335" s="648"/>
      <c r="M335" s="648"/>
      <c r="N335" s="648"/>
      <c r="O335" s="596"/>
      <c r="P335" s="648"/>
      <c r="Q335" s="648"/>
      <c r="R335" s="648"/>
      <c r="S335" s="648"/>
    </row>
    <row r="336" spans="2:19" s="587" customFormat="1" x14ac:dyDescent="0.25">
      <c r="B336" s="648"/>
      <c r="C336" s="648"/>
      <c r="D336" s="648"/>
      <c r="E336" s="648"/>
      <c r="F336" s="648"/>
      <c r="G336" s="648"/>
      <c r="H336" s="648"/>
      <c r="I336" s="648"/>
      <c r="J336" s="648"/>
      <c r="K336" s="648"/>
      <c r="L336" s="648"/>
      <c r="M336" s="648"/>
      <c r="N336" s="648"/>
      <c r="O336" s="596"/>
      <c r="P336" s="648"/>
      <c r="Q336" s="648"/>
      <c r="R336" s="648"/>
      <c r="S336" s="648"/>
    </row>
    <row r="337" spans="2:19" s="587" customFormat="1" x14ac:dyDescent="0.25">
      <c r="B337" s="648"/>
      <c r="C337" s="648"/>
      <c r="D337" s="648"/>
      <c r="E337" s="648"/>
      <c r="F337" s="648"/>
      <c r="G337" s="648"/>
      <c r="H337" s="648"/>
      <c r="I337" s="648"/>
      <c r="J337" s="648"/>
      <c r="K337" s="648"/>
      <c r="L337" s="648"/>
      <c r="M337" s="648"/>
      <c r="N337" s="648"/>
      <c r="O337" s="596"/>
      <c r="P337" s="648"/>
      <c r="Q337" s="648"/>
      <c r="R337" s="648"/>
      <c r="S337" s="648"/>
    </row>
    <row r="338" spans="2:19" s="587" customFormat="1" x14ac:dyDescent="0.25">
      <c r="B338" s="648"/>
      <c r="C338" s="648"/>
      <c r="D338" s="648"/>
      <c r="E338" s="648"/>
      <c r="F338" s="648"/>
      <c r="G338" s="648"/>
      <c r="H338" s="648"/>
      <c r="I338" s="648"/>
      <c r="J338" s="648"/>
      <c r="K338" s="648"/>
      <c r="L338" s="648"/>
      <c r="M338" s="648"/>
      <c r="N338" s="648"/>
      <c r="O338" s="596"/>
      <c r="P338" s="648"/>
      <c r="Q338" s="648"/>
      <c r="R338" s="648"/>
      <c r="S338" s="648"/>
    </row>
    <row r="339" spans="2:19" s="587" customFormat="1" x14ac:dyDescent="0.25">
      <c r="B339" s="648"/>
      <c r="C339" s="648"/>
      <c r="D339" s="648"/>
      <c r="E339" s="648"/>
      <c r="F339" s="648"/>
      <c r="G339" s="648"/>
      <c r="H339" s="648"/>
      <c r="I339" s="648"/>
      <c r="J339" s="648"/>
      <c r="K339" s="648"/>
      <c r="L339" s="648"/>
      <c r="M339" s="648"/>
      <c r="N339" s="648"/>
      <c r="O339" s="596"/>
      <c r="P339" s="648"/>
      <c r="Q339" s="648"/>
      <c r="R339" s="648"/>
      <c r="S339" s="648"/>
    </row>
    <row r="340" spans="2:19" s="587" customFormat="1" x14ac:dyDescent="0.25">
      <c r="B340" s="648"/>
      <c r="C340" s="648"/>
      <c r="D340" s="648"/>
      <c r="E340" s="648"/>
      <c r="F340" s="648"/>
      <c r="G340" s="648"/>
      <c r="H340" s="648"/>
      <c r="I340" s="648"/>
      <c r="J340" s="648"/>
      <c r="K340" s="648"/>
      <c r="L340" s="648"/>
      <c r="M340" s="648"/>
      <c r="N340" s="648"/>
      <c r="O340" s="596"/>
      <c r="P340" s="648"/>
      <c r="Q340" s="648"/>
      <c r="R340" s="648"/>
      <c r="S340" s="648"/>
    </row>
    <row r="341" spans="2:19" s="587" customFormat="1" x14ac:dyDescent="0.25">
      <c r="B341" s="648"/>
      <c r="C341" s="648"/>
      <c r="D341" s="648"/>
      <c r="E341" s="648"/>
      <c r="F341" s="648"/>
      <c r="G341" s="648"/>
      <c r="H341" s="648"/>
      <c r="I341" s="648"/>
      <c r="J341" s="648"/>
      <c r="K341" s="648"/>
      <c r="L341" s="648"/>
      <c r="M341" s="648"/>
      <c r="N341" s="648"/>
      <c r="O341" s="596"/>
      <c r="P341" s="648"/>
      <c r="Q341" s="648"/>
      <c r="R341" s="648"/>
      <c r="S341" s="648"/>
    </row>
    <row r="342" spans="2:19" s="587" customFormat="1" x14ac:dyDescent="0.25">
      <c r="B342" s="648"/>
      <c r="C342" s="648"/>
      <c r="D342" s="648"/>
      <c r="E342" s="648"/>
      <c r="F342" s="648"/>
      <c r="G342" s="648"/>
      <c r="H342" s="648"/>
      <c r="I342" s="648"/>
      <c r="J342" s="648"/>
      <c r="K342" s="648"/>
      <c r="L342" s="648"/>
      <c r="M342" s="648"/>
      <c r="N342" s="648"/>
      <c r="O342" s="596"/>
      <c r="P342" s="648"/>
      <c r="Q342" s="648"/>
      <c r="R342" s="648"/>
      <c r="S342" s="648"/>
    </row>
    <row r="343" spans="2:19" s="587" customFormat="1" x14ac:dyDescent="0.25">
      <c r="B343" s="648"/>
      <c r="C343" s="648"/>
      <c r="D343" s="648"/>
      <c r="E343" s="648"/>
      <c r="F343" s="648"/>
      <c r="G343" s="648"/>
      <c r="H343" s="648"/>
      <c r="I343" s="648"/>
      <c r="J343" s="648"/>
      <c r="K343" s="648"/>
      <c r="L343" s="648"/>
      <c r="M343" s="648"/>
      <c r="N343" s="648"/>
      <c r="O343" s="596"/>
      <c r="P343" s="648"/>
      <c r="Q343" s="648"/>
      <c r="R343" s="648"/>
      <c r="S343" s="648"/>
    </row>
    <row r="344" spans="2:19" s="587" customFormat="1" x14ac:dyDescent="0.25">
      <c r="B344" s="648"/>
      <c r="C344" s="648"/>
      <c r="D344" s="648"/>
      <c r="E344" s="648"/>
      <c r="F344" s="648"/>
      <c r="G344" s="648"/>
      <c r="H344" s="648"/>
      <c r="I344" s="648"/>
      <c r="J344" s="648"/>
      <c r="K344" s="648"/>
      <c r="L344" s="648"/>
      <c r="M344" s="648"/>
      <c r="N344" s="648"/>
      <c r="O344" s="596"/>
      <c r="P344" s="648"/>
      <c r="Q344" s="648"/>
      <c r="R344" s="648"/>
      <c r="S344" s="648"/>
    </row>
    <row r="345" spans="2:19" s="587" customFormat="1" x14ac:dyDescent="0.25">
      <c r="O345" s="588"/>
    </row>
    <row r="346" spans="2:19" s="587" customFormat="1" x14ac:dyDescent="0.25">
      <c r="O346" s="588"/>
    </row>
    <row r="347" spans="2:19" s="587" customFormat="1" x14ac:dyDescent="0.25">
      <c r="O347" s="588"/>
    </row>
    <row r="348" spans="2:19" s="587" customFormat="1" x14ac:dyDescent="0.25">
      <c r="O348" s="588"/>
    </row>
    <row r="349" spans="2:19" s="587" customFormat="1" x14ac:dyDescent="0.25">
      <c r="O349" s="588"/>
    </row>
    <row r="350" spans="2:19" s="587" customFormat="1" x14ac:dyDescent="0.25">
      <c r="O350" s="588"/>
    </row>
    <row r="351" spans="2:19" s="587" customFormat="1" x14ac:dyDescent="0.25">
      <c r="O351" s="588"/>
    </row>
    <row r="352" spans="2:19" s="587" customFormat="1" x14ac:dyDescent="0.25">
      <c r="O352" s="588"/>
    </row>
    <row r="353" spans="15:15" s="587" customFormat="1" x14ac:dyDescent="0.25">
      <c r="O353" s="588"/>
    </row>
    <row r="354" spans="15:15" s="587" customFormat="1" x14ac:dyDescent="0.25">
      <c r="O354" s="588"/>
    </row>
    <row r="355" spans="15:15" s="587" customFormat="1" x14ac:dyDescent="0.25">
      <c r="O355" s="588"/>
    </row>
    <row r="356" spans="15:15" s="587" customFormat="1" x14ac:dyDescent="0.25">
      <c r="O356" s="588"/>
    </row>
    <row r="357" spans="15:15" s="587" customFormat="1" x14ac:dyDescent="0.25">
      <c r="O357" s="588"/>
    </row>
    <row r="358" spans="15:15" s="587" customFormat="1" x14ac:dyDescent="0.25">
      <c r="O358" s="588"/>
    </row>
    <row r="359" spans="15:15" s="587" customFormat="1" x14ac:dyDescent="0.25">
      <c r="O359" s="588"/>
    </row>
    <row r="360" spans="15:15" s="587" customFormat="1" x14ac:dyDescent="0.25">
      <c r="O360" s="588"/>
    </row>
    <row r="361" spans="15:15" s="587" customFormat="1" x14ac:dyDescent="0.25">
      <c r="O361" s="588"/>
    </row>
    <row r="362" spans="15:15" s="587" customFormat="1" x14ac:dyDescent="0.25">
      <c r="O362" s="588"/>
    </row>
    <row r="363" spans="15:15" s="587" customFormat="1" x14ac:dyDescent="0.25">
      <c r="O363" s="588"/>
    </row>
    <row r="364" spans="15:15" s="587" customFormat="1" x14ac:dyDescent="0.25">
      <c r="O364" s="588"/>
    </row>
    <row r="365" spans="15:15" s="587" customFormat="1" x14ac:dyDescent="0.25">
      <c r="O365" s="588"/>
    </row>
    <row r="366" spans="15:15" s="587" customFormat="1" x14ac:dyDescent="0.25">
      <c r="O366" s="588"/>
    </row>
    <row r="367" spans="15:15" s="587" customFormat="1" x14ac:dyDescent="0.25">
      <c r="O367" s="588"/>
    </row>
    <row r="368" spans="15:15" s="587" customFormat="1" x14ac:dyDescent="0.25">
      <c r="O368" s="588"/>
    </row>
    <row r="369" spans="15:15" s="587" customFormat="1" x14ac:dyDescent="0.25">
      <c r="O369" s="588"/>
    </row>
    <row r="370" spans="15:15" s="587" customFormat="1" x14ac:dyDescent="0.25">
      <c r="O370" s="588"/>
    </row>
    <row r="371" spans="15:15" s="587" customFormat="1" x14ac:dyDescent="0.25">
      <c r="O371" s="588"/>
    </row>
    <row r="372" spans="15:15" s="587" customFormat="1" x14ac:dyDescent="0.25">
      <c r="O372" s="588"/>
    </row>
    <row r="373" spans="15:15" s="587" customFormat="1" x14ac:dyDescent="0.25">
      <c r="O373" s="588"/>
    </row>
    <row r="374" spans="15:15" s="587" customFormat="1" x14ac:dyDescent="0.25">
      <c r="O374" s="588"/>
    </row>
    <row r="375" spans="15:15" s="587" customFormat="1" x14ac:dyDescent="0.25">
      <c r="O375" s="588"/>
    </row>
    <row r="376" spans="15:15" s="587" customFormat="1" x14ac:dyDescent="0.25">
      <c r="O376" s="588"/>
    </row>
    <row r="377" spans="15:15" s="587" customFormat="1" x14ac:dyDescent="0.25">
      <c r="O377" s="588"/>
    </row>
    <row r="378" spans="15:15" s="587" customFormat="1" x14ac:dyDescent="0.25">
      <c r="O378" s="588"/>
    </row>
    <row r="379" spans="15:15" s="587" customFormat="1" x14ac:dyDescent="0.25">
      <c r="O379" s="588"/>
    </row>
    <row r="380" spans="15:15" s="587" customFormat="1" x14ac:dyDescent="0.25">
      <c r="O380" s="588"/>
    </row>
    <row r="381" spans="15:15" s="587" customFormat="1" x14ac:dyDescent="0.25">
      <c r="O381" s="588"/>
    </row>
    <row r="382" spans="15:15" s="587" customFormat="1" x14ac:dyDescent="0.25">
      <c r="O382" s="588"/>
    </row>
    <row r="383" spans="15:15" s="587" customFormat="1" x14ac:dyDescent="0.25">
      <c r="O383" s="588"/>
    </row>
    <row r="384" spans="15:15" s="587" customFormat="1" x14ac:dyDescent="0.25">
      <c r="O384" s="588"/>
    </row>
    <row r="385" spans="15:15" s="587" customFormat="1" x14ac:dyDescent="0.25">
      <c r="O385" s="588"/>
    </row>
    <row r="386" spans="15:15" s="587" customFormat="1" x14ac:dyDescent="0.25">
      <c r="O386" s="588"/>
    </row>
    <row r="387" spans="15:15" s="587" customFormat="1" x14ac:dyDescent="0.25">
      <c r="O387" s="588"/>
    </row>
    <row r="388" spans="15:15" s="587" customFormat="1" x14ac:dyDescent="0.25">
      <c r="O388" s="588"/>
    </row>
    <row r="389" spans="15:15" s="587" customFormat="1" x14ac:dyDescent="0.25">
      <c r="O389" s="588"/>
    </row>
    <row r="390" spans="15:15" s="587" customFormat="1" x14ac:dyDescent="0.25">
      <c r="O390" s="588"/>
    </row>
    <row r="391" spans="15:15" s="587" customFormat="1" x14ac:dyDescent="0.25">
      <c r="O391" s="588"/>
    </row>
    <row r="392" spans="15:15" s="587" customFormat="1" x14ac:dyDescent="0.25">
      <c r="O392" s="588"/>
    </row>
    <row r="393" spans="15:15" s="587" customFormat="1" x14ac:dyDescent="0.25">
      <c r="O393" s="588"/>
    </row>
    <row r="394" spans="15:15" s="587" customFormat="1" x14ac:dyDescent="0.25">
      <c r="O394" s="588"/>
    </row>
    <row r="395" spans="15:15" s="587" customFormat="1" x14ac:dyDescent="0.25">
      <c r="O395" s="588"/>
    </row>
    <row r="396" spans="15:15" s="587" customFormat="1" x14ac:dyDescent="0.25">
      <c r="O396" s="588"/>
    </row>
    <row r="397" spans="15:15" s="587" customFormat="1" x14ac:dyDescent="0.25">
      <c r="O397" s="588"/>
    </row>
    <row r="398" spans="15:15" s="587" customFormat="1" x14ac:dyDescent="0.25">
      <c r="O398" s="588"/>
    </row>
    <row r="399" spans="15:15" s="587" customFormat="1" x14ac:dyDescent="0.25">
      <c r="O399" s="588"/>
    </row>
    <row r="400" spans="15:15" s="587" customFormat="1" x14ac:dyDescent="0.25">
      <c r="O400" s="588"/>
    </row>
    <row r="401" spans="15:15" s="587" customFormat="1" x14ac:dyDescent="0.25">
      <c r="O401" s="588"/>
    </row>
    <row r="402" spans="15:15" s="587" customFormat="1" x14ac:dyDescent="0.25">
      <c r="O402" s="588"/>
    </row>
    <row r="403" spans="15:15" s="587" customFormat="1" x14ac:dyDescent="0.25">
      <c r="O403" s="588"/>
    </row>
    <row r="404" spans="15:15" s="587" customFormat="1" x14ac:dyDescent="0.25">
      <c r="O404" s="588"/>
    </row>
    <row r="405" spans="15:15" s="587" customFormat="1" x14ac:dyDescent="0.25">
      <c r="O405" s="588"/>
    </row>
    <row r="406" spans="15:15" s="587" customFormat="1" x14ac:dyDescent="0.25">
      <c r="O406" s="588"/>
    </row>
    <row r="407" spans="15:15" s="587" customFormat="1" x14ac:dyDescent="0.25">
      <c r="O407" s="588"/>
    </row>
    <row r="408" spans="15:15" s="587" customFormat="1" x14ac:dyDescent="0.25">
      <c r="O408" s="588"/>
    </row>
    <row r="409" spans="15:15" s="587" customFormat="1" x14ac:dyDescent="0.25">
      <c r="O409" s="588"/>
    </row>
    <row r="410" spans="15:15" s="587" customFormat="1" x14ac:dyDescent="0.25">
      <c r="O410" s="588"/>
    </row>
    <row r="411" spans="15:15" s="587" customFormat="1" x14ac:dyDescent="0.25">
      <c r="O411" s="588"/>
    </row>
    <row r="412" spans="15:15" s="587" customFormat="1" x14ac:dyDescent="0.25">
      <c r="O412" s="588"/>
    </row>
    <row r="413" spans="15:15" s="587" customFormat="1" x14ac:dyDescent="0.25">
      <c r="O413" s="588"/>
    </row>
    <row r="414" spans="15:15" s="587" customFormat="1" x14ac:dyDescent="0.25">
      <c r="O414" s="588"/>
    </row>
    <row r="415" spans="15:15" s="587" customFormat="1" x14ac:dyDescent="0.25">
      <c r="O415" s="588"/>
    </row>
    <row r="416" spans="15:15" s="587" customFormat="1" x14ac:dyDescent="0.25">
      <c r="O416" s="588"/>
    </row>
    <row r="417" spans="15:15" s="587" customFormat="1" x14ac:dyDescent="0.25">
      <c r="O417" s="588"/>
    </row>
    <row r="418" spans="15:15" s="587" customFormat="1" x14ac:dyDescent="0.25">
      <c r="O418" s="588"/>
    </row>
    <row r="419" spans="15:15" s="587" customFormat="1" x14ac:dyDescent="0.25">
      <c r="O419" s="588"/>
    </row>
    <row r="420" spans="15:15" s="587" customFormat="1" x14ac:dyDescent="0.25">
      <c r="O420" s="588"/>
    </row>
    <row r="421" spans="15:15" s="587" customFormat="1" x14ac:dyDescent="0.25">
      <c r="O421" s="588"/>
    </row>
    <row r="422" spans="15:15" s="587" customFormat="1" x14ac:dyDescent="0.25">
      <c r="O422" s="588"/>
    </row>
    <row r="423" spans="15:15" s="587" customFormat="1" x14ac:dyDescent="0.25">
      <c r="O423" s="588"/>
    </row>
    <row r="424" spans="15:15" s="587" customFormat="1" x14ac:dyDescent="0.25">
      <c r="O424" s="588"/>
    </row>
    <row r="425" spans="15:15" s="587" customFormat="1" x14ac:dyDescent="0.25">
      <c r="O425" s="588"/>
    </row>
    <row r="426" spans="15:15" s="587" customFormat="1" x14ac:dyDescent="0.25">
      <c r="O426" s="588"/>
    </row>
    <row r="427" spans="15:15" s="587" customFormat="1" x14ac:dyDescent="0.25">
      <c r="O427" s="588"/>
    </row>
    <row r="428" spans="15:15" s="587" customFormat="1" x14ac:dyDescent="0.25">
      <c r="O428" s="588"/>
    </row>
    <row r="429" spans="15:15" s="587" customFormat="1" x14ac:dyDescent="0.25">
      <c r="O429" s="588"/>
    </row>
    <row r="430" spans="15:15" s="587" customFormat="1" x14ac:dyDescent="0.25">
      <c r="O430" s="588"/>
    </row>
    <row r="431" spans="15:15" s="587" customFormat="1" x14ac:dyDescent="0.25">
      <c r="O431" s="588"/>
    </row>
    <row r="432" spans="15:15" s="587" customFormat="1" x14ac:dyDescent="0.25">
      <c r="O432" s="588"/>
    </row>
    <row r="433" spans="15:15" s="587" customFormat="1" x14ac:dyDescent="0.25">
      <c r="O433" s="588"/>
    </row>
    <row r="434" spans="15:15" s="587" customFormat="1" x14ac:dyDescent="0.25">
      <c r="O434" s="588"/>
    </row>
    <row r="435" spans="15:15" s="587" customFormat="1" x14ac:dyDescent="0.25">
      <c r="O435" s="588"/>
    </row>
    <row r="436" spans="15:15" s="587" customFormat="1" x14ac:dyDescent="0.25">
      <c r="O436" s="588"/>
    </row>
    <row r="437" spans="15:15" s="587" customFormat="1" x14ac:dyDescent="0.25">
      <c r="O437" s="588"/>
    </row>
    <row r="438" spans="15:15" s="587" customFormat="1" x14ac:dyDescent="0.25">
      <c r="O438" s="588"/>
    </row>
    <row r="439" spans="15:15" s="587" customFormat="1" x14ac:dyDescent="0.25">
      <c r="O439" s="588"/>
    </row>
    <row r="440" spans="15:15" s="587" customFormat="1" x14ac:dyDescent="0.25">
      <c r="O440" s="588"/>
    </row>
    <row r="441" spans="15:15" s="587" customFormat="1" x14ac:dyDescent="0.25">
      <c r="O441" s="588"/>
    </row>
    <row r="442" spans="15:15" s="587" customFormat="1" x14ac:dyDescent="0.25">
      <c r="O442" s="588"/>
    </row>
    <row r="443" spans="15:15" s="587" customFormat="1" x14ac:dyDescent="0.25">
      <c r="O443" s="588"/>
    </row>
    <row r="444" spans="15:15" s="587" customFormat="1" x14ac:dyDescent="0.25">
      <c r="O444" s="588"/>
    </row>
    <row r="445" spans="15:15" s="587" customFormat="1" x14ac:dyDescent="0.25">
      <c r="O445" s="588"/>
    </row>
    <row r="446" spans="15:15" s="587" customFormat="1" x14ac:dyDescent="0.25">
      <c r="O446" s="588"/>
    </row>
    <row r="447" spans="15:15" s="587" customFormat="1" x14ac:dyDescent="0.25">
      <c r="O447" s="588"/>
    </row>
    <row r="448" spans="15:15" s="587" customFormat="1" x14ac:dyDescent="0.25">
      <c r="O448" s="588"/>
    </row>
    <row r="449" spans="15:15" s="587" customFormat="1" x14ac:dyDescent="0.25">
      <c r="O449" s="588"/>
    </row>
    <row r="450" spans="15:15" s="587" customFormat="1" x14ac:dyDescent="0.25">
      <c r="O450" s="588"/>
    </row>
    <row r="451" spans="15:15" s="587" customFormat="1" x14ac:dyDescent="0.25">
      <c r="O451" s="588"/>
    </row>
    <row r="452" spans="15:15" s="587" customFormat="1" x14ac:dyDescent="0.25">
      <c r="O452" s="588"/>
    </row>
    <row r="453" spans="15:15" s="587" customFormat="1" x14ac:dyDescent="0.25">
      <c r="O453" s="588"/>
    </row>
    <row r="454" spans="15:15" s="587" customFormat="1" x14ac:dyDescent="0.25">
      <c r="O454" s="588"/>
    </row>
    <row r="455" spans="15:15" s="587" customFormat="1" x14ac:dyDescent="0.25">
      <c r="O455" s="588"/>
    </row>
    <row r="456" spans="15:15" s="587" customFormat="1" x14ac:dyDescent="0.25">
      <c r="O456" s="588"/>
    </row>
    <row r="457" spans="15:15" s="587" customFormat="1" x14ac:dyDescent="0.25">
      <c r="O457" s="588"/>
    </row>
    <row r="458" spans="15:15" s="587" customFormat="1" x14ac:dyDescent="0.25">
      <c r="O458" s="588"/>
    </row>
    <row r="459" spans="15:15" s="587" customFormat="1" x14ac:dyDescent="0.25">
      <c r="O459" s="588"/>
    </row>
    <row r="460" spans="15:15" s="587" customFormat="1" x14ac:dyDescent="0.25">
      <c r="O460" s="588"/>
    </row>
    <row r="461" spans="15:15" s="587" customFormat="1" x14ac:dyDescent="0.25">
      <c r="O461" s="588"/>
    </row>
    <row r="462" spans="15:15" s="587" customFormat="1" x14ac:dyDescent="0.25">
      <c r="O462" s="588"/>
    </row>
    <row r="463" spans="15:15" s="587" customFormat="1" x14ac:dyDescent="0.25">
      <c r="O463" s="588"/>
    </row>
    <row r="464" spans="15:15" s="587" customFormat="1" x14ac:dyDescent="0.25">
      <c r="O464" s="588"/>
    </row>
    <row r="465" spans="15:15" s="587" customFormat="1" x14ac:dyDescent="0.25">
      <c r="O465" s="588"/>
    </row>
    <row r="466" spans="15:15" s="587" customFormat="1" x14ac:dyDescent="0.25">
      <c r="O466" s="588"/>
    </row>
    <row r="467" spans="15:15" s="587" customFormat="1" x14ac:dyDescent="0.25">
      <c r="O467" s="588"/>
    </row>
    <row r="468" spans="15:15" s="587" customFormat="1" x14ac:dyDescent="0.25">
      <c r="O468" s="588"/>
    </row>
    <row r="469" spans="15:15" s="587" customFormat="1" x14ac:dyDescent="0.25">
      <c r="O469" s="588"/>
    </row>
    <row r="470" spans="15:15" s="587" customFormat="1" x14ac:dyDescent="0.25">
      <c r="O470" s="588"/>
    </row>
    <row r="471" spans="15:15" s="587" customFormat="1" x14ac:dyDescent="0.25">
      <c r="O471" s="588"/>
    </row>
    <row r="472" spans="15:15" s="587" customFormat="1" x14ac:dyDescent="0.25">
      <c r="O472" s="588"/>
    </row>
    <row r="473" spans="15:15" s="587" customFormat="1" x14ac:dyDescent="0.25">
      <c r="O473" s="588"/>
    </row>
    <row r="474" spans="15:15" s="587" customFormat="1" x14ac:dyDescent="0.25">
      <c r="O474" s="588"/>
    </row>
    <row r="475" spans="15:15" s="587" customFormat="1" x14ac:dyDescent="0.25">
      <c r="O475" s="588"/>
    </row>
    <row r="476" spans="15:15" s="587" customFormat="1" x14ac:dyDescent="0.25">
      <c r="O476" s="588"/>
    </row>
    <row r="477" spans="15:15" s="587" customFormat="1" x14ac:dyDescent="0.25">
      <c r="O477" s="588"/>
    </row>
    <row r="478" spans="15:15" s="587" customFormat="1" x14ac:dyDescent="0.25">
      <c r="O478" s="588"/>
    </row>
    <row r="479" spans="15:15" s="587" customFormat="1" x14ac:dyDescent="0.25">
      <c r="O479" s="588"/>
    </row>
    <row r="480" spans="15:15" s="587" customFormat="1" x14ac:dyDescent="0.25">
      <c r="O480" s="588"/>
    </row>
    <row r="481" spans="15:15" s="587" customFormat="1" x14ac:dyDescent="0.25">
      <c r="O481" s="588"/>
    </row>
    <row r="482" spans="15:15" s="587" customFormat="1" x14ac:dyDescent="0.25">
      <c r="O482" s="588"/>
    </row>
    <row r="483" spans="15:15" s="587" customFormat="1" x14ac:dyDescent="0.25">
      <c r="O483" s="588"/>
    </row>
    <row r="484" spans="15:15" s="587" customFormat="1" x14ac:dyDescent="0.25">
      <c r="O484" s="588"/>
    </row>
    <row r="485" spans="15:15" s="587" customFormat="1" x14ac:dyDescent="0.25">
      <c r="O485" s="588"/>
    </row>
    <row r="486" spans="15:15" s="587" customFormat="1" x14ac:dyDescent="0.25">
      <c r="O486" s="588"/>
    </row>
    <row r="487" spans="15:15" s="587" customFormat="1" x14ac:dyDescent="0.25">
      <c r="O487" s="588"/>
    </row>
    <row r="488" spans="15:15" s="587" customFormat="1" x14ac:dyDescent="0.25">
      <c r="O488" s="588"/>
    </row>
    <row r="489" spans="15:15" s="587" customFormat="1" x14ac:dyDescent="0.25">
      <c r="O489" s="588"/>
    </row>
    <row r="490" spans="15:15" s="587" customFormat="1" x14ac:dyDescent="0.25">
      <c r="O490" s="588"/>
    </row>
    <row r="491" spans="15:15" s="587" customFormat="1" x14ac:dyDescent="0.25">
      <c r="O491" s="588"/>
    </row>
    <row r="492" spans="15:15" s="587" customFormat="1" x14ac:dyDescent="0.25">
      <c r="O492" s="588"/>
    </row>
    <row r="493" spans="15:15" s="587" customFormat="1" x14ac:dyDescent="0.25">
      <c r="O493" s="588"/>
    </row>
    <row r="494" spans="15:15" s="587" customFormat="1" x14ac:dyDescent="0.25">
      <c r="O494" s="588"/>
    </row>
    <row r="495" spans="15:15" s="587" customFormat="1" x14ac:dyDescent="0.25">
      <c r="O495" s="588"/>
    </row>
    <row r="496" spans="15:15" s="587" customFormat="1" x14ac:dyDescent="0.25">
      <c r="O496" s="588"/>
    </row>
    <row r="497" spans="15:15" s="587" customFormat="1" x14ac:dyDescent="0.25">
      <c r="O497" s="588"/>
    </row>
    <row r="498" spans="15:15" s="587" customFormat="1" x14ac:dyDescent="0.25">
      <c r="O498" s="588"/>
    </row>
    <row r="499" spans="15:15" s="587" customFormat="1" x14ac:dyDescent="0.25">
      <c r="O499" s="588"/>
    </row>
    <row r="500" spans="15:15" s="587" customFormat="1" x14ac:dyDescent="0.25">
      <c r="O500" s="588"/>
    </row>
    <row r="501" spans="15:15" s="587" customFormat="1" x14ac:dyDescent="0.25">
      <c r="O501" s="588"/>
    </row>
    <row r="502" spans="15:15" s="587" customFormat="1" x14ac:dyDescent="0.25">
      <c r="O502" s="588"/>
    </row>
    <row r="503" spans="15:15" s="587" customFormat="1" x14ac:dyDescent="0.25">
      <c r="O503" s="588"/>
    </row>
    <row r="504" spans="15:15" s="587" customFormat="1" x14ac:dyDescent="0.25">
      <c r="O504" s="588"/>
    </row>
    <row r="505" spans="15:15" s="587" customFormat="1" x14ac:dyDescent="0.25">
      <c r="O505" s="588"/>
    </row>
    <row r="506" spans="15:15" s="587" customFormat="1" x14ac:dyDescent="0.25">
      <c r="O506" s="588"/>
    </row>
    <row r="507" spans="15:15" s="587" customFormat="1" x14ac:dyDescent="0.25">
      <c r="O507" s="588"/>
    </row>
    <row r="508" spans="15:15" s="587" customFormat="1" x14ac:dyDescent="0.25">
      <c r="O508" s="588"/>
    </row>
    <row r="509" spans="15:15" s="587" customFormat="1" x14ac:dyDescent="0.25">
      <c r="O509" s="588"/>
    </row>
    <row r="510" spans="15:15" s="587" customFormat="1" x14ac:dyDescent="0.25">
      <c r="O510" s="588"/>
    </row>
    <row r="511" spans="15:15" s="587" customFormat="1" x14ac:dyDescent="0.25">
      <c r="O511" s="588"/>
    </row>
    <row r="512" spans="15:15" s="587" customFormat="1" x14ac:dyDescent="0.25">
      <c r="O512" s="588"/>
    </row>
    <row r="513" spans="15:15" s="587" customFormat="1" x14ac:dyDescent="0.25">
      <c r="O513" s="588"/>
    </row>
  </sheetData>
  <mergeCells count="184">
    <mergeCell ref="S197:S201"/>
    <mergeCell ref="L197:L201"/>
    <mergeCell ref="M197:M201"/>
    <mergeCell ref="I197:I199"/>
    <mergeCell ref="J197:J199"/>
    <mergeCell ref="K197:K199"/>
    <mergeCell ref="I195:I196"/>
    <mergeCell ref="J195:J196"/>
    <mergeCell ref="K195:K196"/>
    <mergeCell ref="L195:R195"/>
    <mergeCell ref="S195:S196"/>
    <mergeCell ref="N197:N201"/>
    <mergeCell ref="O197:O201"/>
    <mergeCell ref="P197:P201"/>
    <mergeCell ref="B194:B196"/>
    <mergeCell ref="C194:R194"/>
    <mergeCell ref="C195:C196"/>
    <mergeCell ref="D195:D196"/>
    <mergeCell ref="E195:E196"/>
    <mergeCell ref="F195:F196"/>
    <mergeCell ref="G195:G196"/>
    <mergeCell ref="H195:H196"/>
    <mergeCell ref="Q197:Q201"/>
    <mergeCell ref="R197:R201"/>
    <mergeCell ref="C197:C199"/>
    <mergeCell ref="D197:D199"/>
    <mergeCell ref="E197:E199"/>
    <mergeCell ref="F197:F199"/>
    <mergeCell ref="G197:G199"/>
    <mergeCell ref="H197:H199"/>
    <mergeCell ref="N171:N173"/>
    <mergeCell ref="B180:B184"/>
    <mergeCell ref="C180:E180"/>
    <mergeCell ref="F180:N180"/>
    <mergeCell ref="C181:C184"/>
    <mergeCell ref="D181:D184"/>
    <mergeCell ref="M181:M184"/>
    <mergeCell ref="N181:N184"/>
    <mergeCell ref="C185:C187"/>
    <mergeCell ref="D185:D187"/>
    <mergeCell ref="E185:E187"/>
    <mergeCell ref="F185:F187"/>
    <mergeCell ref="G185:G187"/>
    <mergeCell ref="J185:J187"/>
    <mergeCell ref="K185:K187"/>
    <mergeCell ref="L185:L187"/>
    <mergeCell ref="E181:E184"/>
    <mergeCell ref="F181:F184"/>
    <mergeCell ref="G181:G184"/>
    <mergeCell ref="J181:J184"/>
    <mergeCell ref="K181:K184"/>
    <mergeCell ref="L181:L184"/>
    <mergeCell ref="M185:M187"/>
    <mergeCell ref="N185:N187"/>
    <mergeCell ref="C171:C173"/>
    <mergeCell ref="D171:D173"/>
    <mergeCell ref="E171:E173"/>
    <mergeCell ref="F171:F173"/>
    <mergeCell ref="G171:G173"/>
    <mergeCell ref="J171:J173"/>
    <mergeCell ref="K171:K173"/>
    <mergeCell ref="L171:L173"/>
    <mergeCell ref="M171:M173"/>
    <mergeCell ref="M157:M159"/>
    <mergeCell ref="N157:N159"/>
    <mergeCell ref="B166:B170"/>
    <mergeCell ref="C166:E166"/>
    <mergeCell ref="F166:N166"/>
    <mergeCell ref="C167:C170"/>
    <mergeCell ref="D167:D170"/>
    <mergeCell ref="E167:E170"/>
    <mergeCell ref="F167:F170"/>
    <mergeCell ref="G167:G170"/>
    <mergeCell ref="J167:J170"/>
    <mergeCell ref="K167:K170"/>
    <mergeCell ref="L167:L170"/>
    <mergeCell ref="M167:M170"/>
    <mergeCell ref="N167:N170"/>
    <mergeCell ref="C157:C159"/>
    <mergeCell ref="D157:D159"/>
    <mergeCell ref="E157:E159"/>
    <mergeCell ref="F157:F159"/>
    <mergeCell ref="G157:G159"/>
    <mergeCell ref="J157:J159"/>
    <mergeCell ref="K157:K159"/>
    <mergeCell ref="L157:L159"/>
    <mergeCell ref="E153:E156"/>
    <mergeCell ref="F153:F156"/>
    <mergeCell ref="G153:G156"/>
    <mergeCell ref="J153:J156"/>
    <mergeCell ref="K153:K156"/>
    <mergeCell ref="L153:L156"/>
    <mergeCell ref="N143:N145"/>
    <mergeCell ref="O143:O145"/>
    <mergeCell ref="B152:B156"/>
    <mergeCell ref="C152:E152"/>
    <mergeCell ref="F152:N152"/>
    <mergeCell ref="C153:C156"/>
    <mergeCell ref="D153:D156"/>
    <mergeCell ref="M153:M156"/>
    <mergeCell ref="N153:N156"/>
    <mergeCell ref="C143:C145"/>
    <mergeCell ref="D143:D145"/>
    <mergeCell ref="E143:E145"/>
    <mergeCell ref="F143:F145"/>
    <mergeCell ref="G143:G145"/>
    <mergeCell ref="J143:J145"/>
    <mergeCell ref="K143:K145"/>
    <mergeCell ref="L143:L145"/>
    <mergeCell ref="M143:M145"/>
    <mergeCell ref="N126:N131"/>
    <mergeCell ref="B138:B142"/>
    <mergeCell ref="C138:E138"/>
    <mergeCell ref="F138:N138"/>
    <mergeCell ref="C139:C142"/>
    <mergeCell ref="D139:D142"/>
    <mergeCell ref="E139:E142"/>
    <mergeCell ref="F139:F142"/>
    <mergeCell ref="G139:G142"/>
    <mergeCell ref="J139:J142"/>
    <mergeCell ref="K139:K142"/>
    <mergeCell ref="L139:L142"/>
    <mergeCell ref="M139:M142"/>
    <mergeCell ref="N139:N142"/>
    <mergeCell ref="C126:C128"/>
    <mergeCell ref="D126:D128"/>
    <mergeCell ref="E126:E128"/>
    <mergeCell ref="F126:F131"/>
    <mergeCell ref="G126:G131"/>
    <mergeCell ref="J126:J131"/>
    <mergeCell ref="K126:K131"/>
    <mergeCell ref="L126:L131"/>
    <mergeCell ref="M126:M131"/>
    <mergeCell ref="C110:C112"/>
    <mergeCell ref="D110:D112"/>
    <mergeCell ref="E110:E112"/>
    <mergeCell ref="B121:B125"/>
    <mergeCell ref="C121:E121"/>
    <mergeCell ref="F121:N121"/>
    <mergeCell ref="C122:C125"/>
    <mergeCell ref="D122:D125"/>
    <mergeCell ref="E122:E125"/>
    <mergeCell ref="N122:N125"/>
    <mergeCell ref="F122:F125"/>
    <mergeCell ref="G122:G125"/>
    <mergeCell ref="J122:J125"/>
    <mergeCell ref="K122:K125"/>
    <mergeCell ref="L122:L125"/>
    <mergeCell ref="M122:M125"/>
    <mergeCell ref="C83:D83"/>
    <mergeCell ref="E89:K89"/>
    <mergeCell ref="B90:C90"/>
    <mergeCell ref="C100:D100"/>
    <mergeCell ref="B104:B109"/>
    <mergeCell ref="C104:E104"/>
    <mergeCell ref="F104:N104"/>
    <mergeCell ref="C105:C109"/>
    <mergeCell ref="D105:D109"/>
    <mergeCell ref="E105:E109"/>
    <mergeCell ref="N105:N109"/>
    <mergeCell ref="F105:F109"/>
    <mergeCell ref="G105:G109"/>
    <mergeCell ref="J105:J109"/>
    <mergeCell ref="K105:K109"/>
    <mergeCell ref="L105:L109"/>
    <mergeCell ref="M105:M109"/>
    <mergeCell ref="C68:D68"/>
    <mergeCell ref="E72:K72"/>
    <mergeCell ref="B73:C73"/>
    <mergeCell ref="B18:K25"/>
    <mergeCell ref="E28:K28"/>
    <mergeCell ref="B29:C29"/>
    <mergeCell ref="C39:D39"/>
    <mergeCell ref="E43:K43"/>
    <mergeCell ref="B44:C44"/>
    <mergeCell ref="C9:K9"/>
    <mergeCell ref="C11:K11"/>
    <mergeCell ref="C13:K13"/>
    <mergeCell ref="B15:C15"/>
    <mergeCell ref="D15:K15"/>
    <mergeCell ref="B16:K16"/>
    <mergeCell ref="C54:D54"/>
    <mergeCell ref="E57:K57"/>
    <mergeCell ref="B58:C5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181" zoomScale="90" zoomScaleNormal="90" workbookViewId="0">
      <pane xSplit="3" topLeftCell="D1" activePane="topRight" state="frozen"/>
      <selection activeCell="A19" sqref="A19"/>
      <selection pane="topRight" activeCell="C9" sqref="C9:N9"/>
    </sheetView>
  </sheetViews>
  <sheetFormatPr baseColWidth="10" defaultColWidth="0" defaultRowHeight="15" customHeight="1" zeroHeight="1" outlineLevelRow="1" x14ac:dyDescent="0.25"/>
  <cols>
    <col min="1" max="1" width="10.42578125" style="321" customWidth="1"/>
    <col min="2" max="2" width="22.28515625" customWidth="1"/>
    <col min="3" max="3" width="73" customWidth="1"/>
    <col min="4" max="4" width="15.140625" style="57" customWidth="1"/>
    <col min="5" max="5" width="16.28515625" style="57" customWidth="1"/>
    <col min="6" max="6" width="17.28515625" style="57" customWidth="1"/>
    <col min="7" max="7" width="14.85546875" customWidth="1"/>
    <col min="8" max="8" width="16.85546875" customWidth="1"/>
    <col min="9" max="9" width="16.28515625" customWidth="1"/>
    <col min="10" max="10" width="21" customWidth="1"/>
    <col min="11" max="11" width="16.7109375" customWidth="1"/>
    <col min="12" max="13" width="20" customWidth="1"/>
    <col min="14" max="16" width="12.42578125" customWidth="1"/>
    <col min="17" max="17" width="15.28515625" customWidth="1"/>
    <col min="18" max="25" width="12.42578125" customWidth="1"/>
    <col min="26" max="26" width="16.85546875" customWidth="1"/>
    <col min="27" max="27" width="12.42578125" customWidth="1"/>
    <col min="28" max="28" width="15.85546875" style="57" customWidth="1"/>
    <col min="29" max="29" width="17.85546875" style="57" customWidth="1"/>
    <col min="30" max="31" width="12.42578125" customWidth="1"/>
    <col min="32" max="32" width="14.7109375" style="57" customWidth="1"/>
    <col min="33" max="33" width="13.5703125" style="57" bestFit="1" customWidth="1"/>
    <col min="34" max="34" width="14.28515625" style="57" bestFit="1" customWidth="1"/>
    <col min="35" max="16383" width="11.42578125" hidden="1"/>
    <col min="16384" max="16384" width="4.7109375" hidden="1"/>
  </cols>
  <sheetData>
    <row r="1" spans="1:34" s="257" customFormat="1" x14ac:dyDescent="0.25">
      <c r="A1" s="350"/>
      <c r="B1" s="276"/>
      <c r="C1" s="276"/>
      <c r="D1" s="427"/>
      <c r="E1" s="427"/>
      <c r="F1" s="427"/>
      <c r="G1" s="276"/>
      <c r="H1" s="276"/>
      <c r="I1" s="276"/>
      <c r="J1" s="276"/>
      <c r="K1" s="276"/>
      <c r="L1" s="276"/>
      <c r="M1" s="276"/>
      <c r="N1" s="276"/>
      <c r="O1" s="276"/>
      <c r="P1" s="276"/>
      <c r="Q1" s="276"/>
      <c r="R1" s="276"/>
      <c r="S1" s="276"/>
      <c r="T1" s="276"/>
      <c r="U1" s="276"/>
      <c r="V1" s="276"/>
      <c r="W1" s="276"/>
      <c r="X1" s="276"/>
      <c r="Y1" s="276"/>
      <c r="Z1" s="276"/>
      <c r="AA1" s="276"/>
      <c r="AB1" s="427"/>
      <c r="AC1" s="427"/>
      <c r="AD1" s="276"/>
      <c r="AE1" s="276"/>
      <c r="AF1" s="427"/>
      <c r="AG1" s="427"/>
      <c r="AH1" s="427"/>
    </row>
    <row r="2" spans="1:34" s="257" customFormat="1" x14ac:dyDescent="0.25">
      <c r="A2" s="350"/>
      <c r="B2" s="289"/>
      <c r="C2" s="289"/>
      <c r="D2" s="428"/>
      <c r="E2" s="428"/>
      <c r="F2" s="428"/>
      <c r="G2" s="289"/>
      <c r="H2" s="276"/>
      <c r="I2" s="276"/>
      <c r="J2" s="276"/>
      <c r="K2" s="283" t="s">
        <v>1</v>
      </c>
      <c r="L2" s="284" t="s">
        <v>6</v>
      </c>
      <c r="M2" s="276"/>
      <c r="N2" s="276"/>
      <c r="O2" s="276"/>
      <c r="P2" s="276"/>
      <c r="Q2" s="276"/>
      <c r="R2" s="276"/>
      <c r="S2" s="276"/>
      <c r="T2" s="276"/>
      <c r="U2" s="276"/>
      <c r="V2" s="276"/>
      <c r="W2" s="276"/>
      <c r="X2" s="276"/>
      <c r="Y2" s="276"/>
      <c r="Z2" s="276"/>
      <c r="AA2" s="276"/>
      <c r="AB2" s="427"/>
      <c r="AC2" s="427"/>
      <c r="AD2" s="276"/>
      <c r="AE2" s="276"/>
      <c r="AF2" s="427"/>
      <c r="AG2" s="427"/>
      <c r="AH2" s="427"/>
    </row>
    <row r="3" spans="1:34" s="257" customFormat="1" x14ac:dyDescent="0.25">
      <c r="A3" s="350"/>
      <c r="B3" s="289"/>
      <c r="C3" s="289"/>
      <c r="D3" s="428"/>
      <c r="E3" s="428"/>
      <c r="F3" s="428"/>
      <c r="G3" s="289"/>
      <c r="H3" s="276"/>
      <c r="I3" s="276"/>
      <c r="J3" s="276"/>
      <c r="K3" s="285" t="s">
        <v>3</v>
      </c>
      <c r="L3" s="286">
        <v>7</v>
      </c>
      <c r="M3" s="276"/>
      <c r="N3" s="276"/>
      <c r="O3" s="276"/>
      <c r="P3" s="276"/>
      <c r="Q3" s="276"/>
      <c r="R3" s="276"/>
      <c r="S3" s="276"/>
      <c r="T3" s="276"/>
      <c r="U3" s="276"/>
      <c r="V3" s="276"/>
      <c r="W3" s="276"/>
      <c r="X3" s="276"/>
      <c r="Y3" s="276"/>
      <c r="Z3" s="276"/>
      <c r="AA3" s="276"/>
      <c r="AB3" s="427"/>
      <c r="AC3" s="427"/>
      <c r="AD3" s="276"/>
      <c r="AE3" s="276"/>
      <c r="AF3" s="427"/>
      <c r="AG3" s="427"/>
      <c r="AH3" s="427"/>
    </row>
    <row r="4" spans="1:34" s="257" customFormat="1" x14ac:dyDescent="0.25">
      <c r="A4" s="350"/>
      <c r="B4" s="289"/>
      <c r="C4" s="289"/>
      <c r="D4" s="428"/>
      <c r="E4" s="428"/>
      <c r="F4" s="428"/>
      <c r="G4" s="289"/>
      <c r="H4" s="276"/>
      <c r="I4" s="276"/>
      <c r="J4" s="276"/>
      <c r="K4" s="283" t="s">
        <v>4</v>
      </c>
      <c r="L4" s="287">
        <v>44250</v>
      </c>
      <c r="M4" s="351"/>
      <c r="N4" s="276"/>
      <c r="O4" s="276"/>
      <c r="P4" s="276"/>
      <c r="Q4" s="276"/>
      <c r="R4" s="276"/>
      <c r="S4" s="276"/>
      <c r="T4" s="276"/>
      <c r="U4" s="276"/>
      <c r="V4" s="276"/>
      <c r="W4" s="276"/>
      <c r="X4" s="276"/>
      <c r="Y4" s="276"/>
      <c r="Z4" s="276"/>
      <c r="AA4" s="276"/>
      <c r="AB4" s="427"/>
      <c r="AC4" s="427"/>
      <c r="AD4" s="276"/>
      <c r="AE4" s="276"/>
      <c r="AF4" s="427"/>
      <c r="AG4" s="427"/>
      <c r="AH4" s="427"/>
    </row>
    <row r="5" spans="1:34" s="257" customFormat="1" x14ac:dyDescent="0.25">
      <c r="A5" s="350"/>
      <c r="B5" s="276"/>
      <c r="C5" s="276"/>
      <c r="D5" s="427"/>
      <c r="E5" s="427"/>
      <c r="F5" s="427"/>
      <c r="G5" s="276"/>
      <c r="H5" s="276"/>
      <c r="I5" s="276"/>
      <c r="J5" s="276"/>
      <c r="K5" s="283" t="s">
        <v>5</v>
      </c>
      <c r="L5" s="284" t="s">
        <v>79</v>
      </c>
      <c r="M5" s="352"/>
      <c r="N5" s="276"/>
      <c r="O5" s="276"/>
      <c r="P5" s="276"/>
      <c r="Q5" s="276"/>
      <c r="R5" s="276"/>
      <c r="S5" s="276"/>
      <c r="T5" s="276"/>
      <c r="U5" s="276"/>
      <c r="V5" s="276"/>
      <c r="W5" s="276"/>
      <c r="X5" s="276"/>
      <c r="Y5" s="276"/>
      <c r="Z5" s="276"/>
      <c r="AA5" s="276"/>
      <c r="AB5" s="427"/>
      <c r="AC5" s="427"/>
      <c r="AD5" s="276"/>
      <c r="AE5" s="276"/>
      <c r="AF5" s="427"/>
      <c r="AG5" s="427"/>
      <c r="AH5" s="427"/>
    </row>
    <row r="6" spans="1:34" s="257" customFormat="1" x14ac:dyDescent="0.25">
      <c r="A6" s="350"/>
      <c r="B6" s="276"/>
      <c r="C6" s="276"/>
      <c r="D6" s="427"/>
      <c r="E6" s="427"/>
      <c r="F6" s="427"/>
      <c r="G6" s="276"/>
      <c r="H6" s="276"/>
      <c r="I6" s="276"/>
      <c r="J6" s="276"/>
      <c r="K6" s="276"/>
      <c r="L6" s="276"/>
      <c r="M6" s="276"/>
      <c r="N6" s="276"/>
      <c r="O6" s="276"/>
      <c r="P6" s="276"/>
      <c r="Q6" s="276"/>
      <c r="R6" s="276"/>
      <c r="S6" s="276"/>
      <c r="T6" s="276"/>
      <c r="U6" s="276"/>
      <c r="V6" s="276"/>
      <c r="W6" s="276"/>
      <c r="X6" s="276"/>
      <c r="Y6" s="276"/>
      <c r="Z6" s="276"/>
      <c r="AA6" s="276"/>
      <c r="AB6" s="427"/>
      <c r="AC6" s="427"/>
      <c r="AD6" s="276"/>
      <c r="AE6" s="276"/>
      <c r="AF6" s="427"/>
      <c r="AG6" s="427"/>
      <c r="AH6" s="427"/>
    </row>
    <row r="7" spans="1:34" s="257" customFormat="1" ht="37.5" customHeight="1" x14ac:dyDescent="0.25">
      <c r="A7" s="350"/>
      <c r="B7" s="290"/>
      <c r="C7" s="290"/>
      <c r="D7" s="429"/>
      <c r="E7" s="429"/>
      <c r="F7" s="429"/>
      <c r="G7" s="290"/>
      <c r="H7" s="290"/>
      <c r="I7" s="290"/>
      <c r="J7" s="290"/>
      <c r="K7" s="290"/>
      <c r="L7" s="290"/>
      <c r="M7" s="290"/>
      <c r="N7" s="276"/>
      <c r="O7" s="276"/>
      <c r="P7" s="276"/>
      <c r="Q7" s="276"/>
      <c r="R7" s="276"/>
      <c r="S7" s="276"/>
      <c r="T7" s="276"/>
      <c r="U7" s="276"/>
      <c r="V7" s="276"/>
      <c r="W7" s="276"/>
      <c r="X7" s="276"/>
      <c r="Y7" s="276"/>
      <c r="Z7" s="276"/>
      <c r="AA7" s="276"/>
      <c r="AB7" s="427"/>
      <c r="AC7" s="427"/>
      <c r="AD7" s="276"/>
      <c r="AE7" s="276"/>
      <c r="AF7" s="427"/>
      <c r="AG7" s="427"/>
      <c r="AH7" s="427"/>
    </row>
    <row r="8" spans="1:34" s="6" customFormat="1" ht="27" customHeight="1" x14ac:dyDescent="0.25">
      <c r="A8" s="321"/>
      <c r="D8" s="430"/>
      <c r="E8" s="430"/>
      <c r="F8" s="430"/>
      <c r="AB8" s="430"/>
      <c r="AC8" s="430"/>
      <c r="AF8" s="430"/>
      <c r="AG8" s="430"/>
      <c r="AH8" s="430"/>
    </row>
    <row r="9" spans="1:34" s="354" customFormat="1" ht="30.95" customHeight="1" x14ac:dyDescent="0.25">
      <c r="A9" s="353"/>
      <c r="B9" s="11" t="s">
        <v>935</v>
      </c>
      <c r="C9" s="804" t="str">
        <f>'[2]PDI-01'!E13</f>
        <v xml:space="preserve">Excelencia Académica para la Formación Integral </v>
      </c>
      <c r="D9" s="804"/>
      <c r="E9" s="804"/>
      <c r="F9" s="804"/>
      <c r="G9" s="804"/>
      <c r="H9" s="804"/>
      <c r="I9" s="804"/>
      <c r="J9" s="804"/>
      <c r="K9" s="804"/>
      <c r="L9" s="804"/>
      <c r="M9" s="804"/>
      <c r="N9" s="804"/>
      <c r="O9" s="11"/>
      <c r="AB9" s="432"/>
      <c r="AC9" s="432"/>
      <c r="AF9" s="432"/>
      <c r="AG9" s="432"/>
      <c r="AH9" s="432"/>
    </row>
    <row r="10" spans="1:34" s="354" customFormat="1" ht="6.75" customHeight="1" x14ac:dyDescent="0.25">
      <c r="A10" s="353"/>
      <c r="B10" s="11"/>
      <c r="C10" s="11"/>
      <c r="D10" s="431"/>
      <c r="E10" s="431"/>
      <c r="F10" s="431"/>
      <c r="G10" s="11"/>
      <c r="H10" s="11"/>
      <c r="I10" s="11"/>
      <c r="J10" s="11"/>
      <c r="K10" s="11"/>
      <c r="L10" s="11"/>
      <c r="M10" s="11"/>
      <c r="N10" s="11"/>
      <c r="O10" s="11"/>
      <c r="AB10" s="432"/>
      <c r="AC10" s="432"/>
      <c r="AF10" s="432"/>
      <c r="AG10" s="432"/>
      <c r="AH10" s="432"/>
    </row>
    <row r="11" spans="1:34" s="354" customFormat="1" ht="30.95" customHeight="1" x14ac:dyDescent="0.25">
      <c r="A11" s="353"/>
      <c r="B11" s="11" t="s">
        <v>972</v>
      </c>
      <c r="C11" s="804" t="str">
        <f>'[2]PDI-01'!E15</f>
        <v>Desarrollo Docente</v>
      </c>
      <c r="D11" s="804"/>
      <c r="E11" s="804"/>
      <c r="F11" s="804"/>
      <c r="G11" s="804"/>
      <c r="H11" s="804"/>
      <c r="I11" s="804"/>
      <c r="J11" s="804"/>
      <c r="K11" s="804"/>
      <c r="L11" s="804"/>
      <c r="M11" s="804"/>
      <c r="N11" s="804"/>
      <c r="O11" s="11"/>
      <c r="AB11" s="432"/>
      <c r="AC11" s="432"/>
      <c r="AF11" s="432"/>
      <c r="AG11" s="432"/>
      <c r="AH11" s="432"/>
    </row>
    <row r="12" spans="1:34" s="354" customFormat="1" ht="6.75" customHeight="1" x14ac:dyDescent="0.25">
      <c r="A12" s="353"/>
      <c r="D12" s="432"/>
      <c r="E12" s="432"/>
      <c r="F12" s="432"/>
      <c r="AB12" s="432"/>
      <c r="AC12" s="432"/>
      <c r="AF12" s="432"/>
      <c r="AG12" s="432"/>
      <c r="AH12" s="432"/>
    </row>
    <row r="13" spans="1:34" s="354" customFormat="1" ht="30.95" customHeight="1" x14ac:dyDescent="0.25">
      <c r="A13" s="353"/>
      <c r="B13" s="11" t="s">
        <v>12</v>
      </c>
      <c r="C13" s="804" t="str">
        <f>'[2]PDI-01'!E11</f>
        <v>Formación avanzada, continua y permanente (PDI2028 – CEA - 05)</v>
      </c>
      <c r="D13" s="804"/>
      <c r="E13" s="804"/>
      <c r="F13" s="804"/>
      <c r="G13" s="804"/>
      <c r="H13" s="804"/>
      <c r="I13" s="804"/>
      <c r="J13" s="804"/>
      <c r="K13" s="804"/>
      <c r="L13" s="804"/>
      <c r="M13" s="804"/>
      <c r="N13" s="804"/>
      <c r="O13" s="11"/>
      <c r="AB13" s="432"/>
      <c r="AC13" s="432"/>
      <c r="AF13" s="432"/>
      <c r="AG13" s="432"/>
      <c r="AH13" s="432"/>
    </row>
    <row r="14" spans="1:34" ht="30" customHeight="1" x14ac:dyDescent="0.25"/>
    <row r="15" spans="1:34" ht="69" customHeight="1" x14ac:dyDescent="0.25">
      <c r="B15" s="841" t="s">
        <v>34</v>
      </c>
      <c r="C15" s="842"/>
      <c r="D15" s="843"/>
      <c r="E15" s="838" t="s">
        <v>80</v>
      </c>
      <c r="F15" s="839"/>
      <c r="G15" s="839"/>
      <c r="H15" s="839"/>
      <c r="I15" s="839"/>
      <c r="J15" s="839"/>
      <c r="K15" s="839"/>
      <c r="L15" s="839"/>
      <c r="M15" s="839"/>
      <c r="N15" s="840"/>
      <c r="O15" s="355"/>
      <c r="P15" s="356"/>
      <c r="Q15" s="356"/>
      <c r="R15" s="356"/>
      <c r="S15" s="356"/>
      <c r="T15" s="356"/>
      <c r="U15" s="356"/>
    </row>
    <row r="16" spans="1:34" ht="30.75" customHeight="1" x14ac:dyDescent="0.25">
      <c r="B16" s="810" t="s">
        <v>801</v>
      </c>
      <c r="C16" s="811"/>
      <c r="D16" s="811"/>
      <c r="E16" s="811"/>
      <c r="F16" s="811"/>
      <c r="G16" s="811"/>
      <c r="H16" s="811"/>
      <c r="I16" s="811"/>
      <c r="J16" s="811"/>
      <c r="K16" s="811"/>
      <c r="L16" s="811"/>
      <c r="M16" s="811"/>
      <c r="N16" s="812"/>
      <c r="O16" s="357"/>
      <c r="P16" s="358"/>
      <c r="Q16" s="358"/>
      <c r="R16" s="358"/>
      <c r="S16" s="358"/>
      <c r="T16" s="358"/>
      <c r="U16" s="358"/>
    </row>
    <row r="17" spans="1:37" ht="16.5" customHeight="1" thickBot="1" x14ac:dyDescent="0.3">
      <c r="B17" s="412" t="s">
        <v>862</v>
      </c>
    </row>
    <row r="18" spans="1:37" ht="34.5" customHeight="1" x14ac:dyDescent="0.25">
      <c r="B18" s="359"/>
      <c r="J18" s="849" t="s">
        <v>970</v>
      </c>
      <c r="K18" s="850"/>
      <c r="L18" s="850"/>
      <c r="M18" s="850"/>
      <c r="N18" s="851"/>
    </row>
    <row r="19" spans="1:37" ht="20.25" customHeight="1" thickBot="1" x14ac:dyDescent="0.3">
      <c r="B19" s="359"/>
      <c r="J19" s="852"/>
      <c r="K19" s="853"/>
      <c r="L19" s="853"/>
      <c r="M19" s="853"/>
      <c r="N19" s="854"/>
    </row>
    <row r="20" spans="1:37" ht="16.5" customHeight="1" thickBot="1" x14ac:dyDescent="0.3">
      <c r="B20" s="359"/>
    </row>
    <row r="21" spans="1:37" ht="16.5" customHeight="1" thickTop="1" thickBot="1" x14ac:dyDescent="0.3">
      <c r="B21" s="324"/>
      <c r="C21" s="360"/>
      <c r="D21" s="846" t="s">
        <v>804</v>
      </c>
      <c r="E21" s="847"/>
      <c r="F21" s="847"/>
      <c r="G21" s="847"/>
      <c r="H21" s="847"/>
      <c r="I21" s="847"/>
      <c r="J21" s="847"/>
      <c r="K21" s="847"/>
      <c r="L21" s="847"/>
      <c r="M21" s="847"/>
      <c r="N21" s="847"/>
      <c r="O21" s="847"/>
      <c r="P21" s="847"/>
      <c r="Q21" s="847"/>
      <c r="R21" s="847"/>
      <c r="S21" s="847"/>
      <c r="T21" s="847"/>
      <c r="U21" s="847"/>
      <c r="V21" s="847"/>
      <c r="W21" s="847"/>
      <c r="X21" s="847"/>
      <c r="Y21" s="847"/>
      <c r="Z21" s="847"/>
      <c r="AA21" s="847"/>
      <c r="AB21" s="847"/>
      <c r="AC21" s="847"/>
      <c r="AD21" s="847"/>
      <c r="AE21" s="848"/>
      <c r="AF21" s="469" t="s">
        <v>824</v>
      </c>
      <c r="AG21" s="469"/>
    </row>
    <row r="22" spans="1:37" s="363" customFormat="1" ht="87" hidden="1" customHeight="1" thickTop="1" thickBot="1" x14ac:dyDescent="0.3">
      <c r="A22" s="361"/>
      <c r="B22" s="362"/>
      <c r="D22" s="433" t="str">
        <f>+D23&amp;D24</f>
        <v>Contratación de PersonalR.INV</v>
      </c>
      <c r="E22" s="433" t="str">
        <f>+D23&amp;E24</f>
        <v>Contratación de PersonalR.AG</v>
      </c>
      <c r="F22" s="433" t="str">
        <f>+F23&amp;F24</f>
        <v>Compra de equipoR.INV</v>
      </c>
      <c r="G22" s="301" t="str">
        <f>+F23&amp;G24</f>
        <v>Compra de equipoR.AG</v>
      </c>
      <c r="H22" s="301" t="str">
        <f>+H23&amp;H24</f>
        <v>SegurosR.INV</v>
      </c>
      <c r="I22" s="301" t="str">
        <f>+H23&amp;I24</f>
        <v>SegurosR.AG</v>
      </c>
      <c r="J22" s="301" t="str">
        <f>+J23&amp;J24</f>
        <v>Servicios de mantenimientoR.INV</v>
      </c>
      <c r="K22" s="301" t="str">
        <f>+J23&amp;K24</f>
        <v>Servicios de mantenimientoR.AG</v>
      </c>
      <c r="L22" s="301" t="str">
        <f>+L23&amp;L24</f>
        <v>MaterialesR.INV</v>
      </c>
      <c r="M22" s="301" t="str">
        <f>+L23&amp;M24</f>
        <v>MaterialesR.AG</v>
      </c>
      <c r="N22" s="301" t="str">
        <f>+N23&amp;N24</f>
        <v>Impresos y publicacionesR.INV</v>
      </c>
      <c r="O22" s="301" t="str">
        <f>+N23&amp;O24</f>
        <v>Impresos y publicacionesR.AG</v>
      </c>
      <c r="P22" s="301" t="str">
        <f>+P23&amp;P24</f>
        <v>Libros y/o revistasR.INV</v>
      </c>
      <c r="Q22" s="301" t="str">
        <f>+P23&amp;Q24</f>
        <v>Libros y/o revistasR.AG</v>
      </c>
      <c r="R22" s="301" t="str">
        <f>+R23&amp;R24</f>
        <v>Comunicación y transporteR.INV</v>
      </c>
      <c r="S22" s="301" t="str">
        <f>+R23&amp;S24</f>
        <v>Comunicación y transporteR.AG</v>
      </c>
      <c r="T22" s="301" t="str">
        <f>+T23&amp;T24</f>
        <v>ArrendamientoR.INV</v>
      </c>
      <c r="U22" s="301" t="str">
        <f>+T23&amp;U24</f>
        <v>ArrendamientoR.AG</v>
      </c>
      <c r="V22" s="301" t="str">
        <f>+V23&amp;V24</f>
        <v>ImpuestosR.INV</v>
      </c>
      <c r="W22" s="301" t="str">
        <f>+V23&amp;W24</f>
        <v>ImpuestosR.AG</v>
      </c>
      <c r="X22" s="301" t="str">
        <f>+X23&amp;X24</f>
        <v>Servicios públicosR.INV</v>
      </c>
      <c r="Y22" s="301" t="str">
        <f>+X23&amp;Y24</f>
        <v>Servicios públicosR.AG</v>
      </c>
      <c r="Z22" s="301" t="str">
        <f>+Z23&amp;Z24</f>
        <v>ViáticosR.INV</v>
      </c>
      <c r="AA22" s="301" t="str">
        <f>+Z23&amp;AA24</f>
        <v>ViáticosR.AG</v>
      </c>
      <c r="AB22" s="433" t="str">
        <f>+AB23&amp;AB24</f>
        <v>CapacitaciónR.INV</v>
      </c>
      <c r="AC22" s="433" t="str">
        <f>+AB23&amp;AC24</f>
        <v>CapacitaciónR.AG</v>
      </c>
      <c r="AD22" s="301" t="str">
        <f>+AD23&amp;AD24</f>
        <v>Estudiantes (seguros)R.INV</v>
      </c>
      <c r="AE22" s="301" t="str">
        <f>+AD23&amp;AE24</f>
        <v>Estudiantes (seguros)R.AG</v>
      </c>
      <c r="AF22" s="470" t="str">
        <f>+AF23&amp;AF24</f>
        <v>TOTAL 2020R.INV</v>
      </c>
      <c r="AG22" s="470" t="str">
        <f>+AF23&amp;AG24</f>
        <v>TOTAL 2020R.AG</v>
      </c>
      <c r="AH22" s="57"/>
      <c r="AI22"/>
      <c r="AJ22"/>
      <c r="AK22"/>
    </row>
    <row r="23" spans="1:37" s="56" customFormat="1" ht="38.25" customHeight="1" outlineLevel="1" thickTop="1" thickBot="1" x14ac:dyDescent="0.3">
      <c r="A23" s="364"/>
      <c r="B23" s="858" t="s">
        <v>838</v>
      </c>
      <c r="C23" s="859"/>
      <c r="D23" s="829" t="s">
        <v>805</v>
      </c>
      <c r="E23" s="830"/>
      <c r="F23" s="827" t="s">
        <v>806</v>
      </c>
      <c r="G23" s="828"/>
      <c r="H23" s="827" t="s">
        <v>807</v>
      </c>
      <c r="I23" s="828"/>
      <c r="J23" s="827" t="s">
        <v>808</v>
      </c>
      <c r="K23" s="828"/>
      <c r="L23" s="827" t="s">
        <v>809</v>
      </c>
      <c r="M23" s="828"/>
      <c r="N23" s="827" t="s">
        <v>810</v>
      </c>
      <c r="O23" s="828"/>
      <c r="P23" s="827" t="s">
        <v>96</v>
      </c>
      <c r="Q23" s="828"/>
      <c r="R23" s="827" t="s">
        <v>811</v>
      </c>
      <c r="S23" s="828"/>
      <c r="T23" s="827" t="s">
        <v>812</v>
      </c>
      <c r="U23" s="828"/>
      <c r="V23" s="827" t="s">
        <v>813</v>
      </c>
      <c r="W23" s="828"/>
      <c r="X23" s="827" t="s">
        <v>814</v>
      </c>
      <c r="Y23" s="828"/>
      <c r="Z23" s="827" t="s">
        <v>815</v>
      </c>
      <c r="AA23" s="828"/>
      <c r="AB23" s="829" t="s">
        <v>816</v>
      </c>
      <c r="AC23" s="830"/>
      <c r="AD23" s="827" t="s">
        <v>817</v>
      </c>
      <c r="AE23" s="831"/>
      <c r="AF23" s="469" t="s">
        <v>832</v>
      </c>
      <c r="AG23" s="469"/>
      <c r="AH23" s="57"/>
      <c r="AI23"/>
      <c r="AJ23"/>
      <c r="AK23"/>
    </row>
    <row r="24" spans="1:37" s="325" customFormat="1" ht="16.5" outlineLevel="1" thickTop="1" thickBot="1" x14ac:dyDescent="0.3">
      <c r="A24" s="365"/>
      <c r="B24" s="844"/>
      <c r="C24" s="845"/>
      <c r="D24" s="434" t="s">
        <v>830</v>
      </c>
      <c r="E24" s="435" t="s">
        <v>831</v>
      </c>
      <c r="F24" s="434" t="s">
        <v>830</v>
      </c>
      <c r="G24" s="303" t="s">
        <v>831</v>
      </c>
      <c r="H24" s="302" t="s">
        <v>830</v>
      </c>
      <c r="I24" s="303" t="s">
        <v>831</v>
      </c>
      <c r="J24" s="302" t="s">
        <v>830</v>
      </c>
      <c r="K24" s="303" t="s">
        <v>831</v>
      </c>
      <c r="L24" s="302" t="s">
        <v>830</v>
      </c>
      <c r="M24" s="303" t="s">
        <v>831</v>
      </c>
      <c r="N24" s="302" t="s">
        <v>830</v>
      </c>
      <c r="O24" s="303" t="s">
        <v>831</v>
      </c>
      <c r="P24" s="302" t="s">
        <v>830</v>
      </c>
      <c r="Q24" s="303" t="s">
        <v>831</v>
      </c>
      <c r="R24" s="302" t="s">
        <v>830</v>
      </c>
      <c r="S24" s="303" t="s">
        <v>831</v>
      </c>
      <c r="T24" s="302" t="s">
        <v>830</v>
      </c>
      <c r="U24" s="303" t="s">
        <v>831</v>
      </c>
      <c r="V24" s="302" t="s">
        <v>830</v>
      </c>
      <c r="W24" s="303" t="s">
        <v>831</v>
      </c>
      <c r="X24" s="302" t="s">
        <v>830</v>
      </c>
      <c r="Y24" s="303" t="s">
        <v>831</v>
      </c>
      <c r="Z24" s="302" t="s">
        <v>830</v>
      </c>
      <c r="AA24" s="303" t="s">
        <v>831</v>
      </c>
      <c r="AB24" s="434" t="s">
        <v>830</v>
      </c>
      <c r="AC24" s="435" t="s">
        <v>831</v>
      </c>
      <c r="AD24" s="302" t="s">
        <v>830</v>
      </c>
      <c r="AE24" s="304" t="s">
        <v>831</v>
      </c>
      <c r="AF24" s="471" t="s">
        <v>830</v>
      </c>
      <c r="AG24" s="472" t="s">
        <v>831</v>
      </c>
      <c r="AH24" s="57"/>
      <c r="AI24"/>
      <c r="AJ24"/>
      <c r="AK24"/>
    </row>
    <row r="25" spans="1:37" ht="16.5" customHeight="1" outlineLevel="1" thickTop="1" thickBot="1" x14ac:dyDescent="0.3">
      <c r="B25" s="322" t="s">
        <v>818</v>
      </c>
      <c r="C25" s="323" t="str">
        <f>'[2]PDI-03'!E42</f>
        <v>Plan operativo 1. Formación continua y permanente</v>
      </c>
      <c r="D25" s="436">
        <f t="shared" ref="D25:AE25" si="0">SUM(D26:D45)</f>
        <v>176804335</v>
      </c>
      <c r="E25" s="437">
        <f t="shared" si="0"/>
        <v>155818000</v>
      </c>
      <c r="F25" s="436">
        <f t="shared" si="0"/>
        <v>0</v>
      </c>
      <c r="G25" s="310">
        <f t="shared" si="0"/>
        <v>0</v>
      </c>
      <c r="H25" s="309">
        <f t="shared" si="0"/>
        <v>0</v>
      </c>
      <c r="I25" s="310">
        <f t="shared" si="0"/>
        <v>0</v>
      </c>
      <c r="J25" s="309">
        <f t="shared" si="0"/>
        <v>0</v>
      </c>
      <c r="K25" s="310">
        <f t="shared" si="0"/>
        <v>0</v>
      </c>
      <c r="L25" s="309">
        <f t="shared" si="0"/>
        <v>0</v>
      </c>
      <c r="M25" s="310">
        <f t="shared" si="0"/>
        <v>0</v>
      </c>
      <c r="N25" s="309">
        <f t="shared" si="0"/>
        <v>0</v>
      </c>
      <c r="O25" s="310">
        <f t="shared" si="0"/>
        <v>0</v>
      </c>
      <c r="P25" s="309">
        <f t="shared" si="0"/>
        <v>0</v>
      </c>
      <c r="Q25" s="310">
        <f t="shared" si="0"/>
        <v>0</v>
      </c>
      <c r="R25" s="309">
        <f t="shared" si="0"/>
        <v>0</v>
      </c>
      <c r="S25" s="310">
        <f t="shared" si="0"/>
        <v>0</v>
      </c>
      <c r="T25" s="309">
        <f t="shared" si="0"/>
        <v>0</v>
      </c>
      <c r="U25" s="310">
        <f t="shared" si="0"/>
        <v>0</v>
      </c>
      <c r="V25" s="309">
        <f t="shared" si="0"/>
        <v>0</v>
      </c>
      <c r="W25" s="310">
        <f t="shared" si="0"/>
        <v>0</v>
      </c>
      <c r="X25" s="309">
        <f t="shared" si="0"/>
        <v>0</v>
      </c>
      <c r="Y25" s="310">
        <f t="shared" si="0"/>
        <v>0</v>
      </c>
      <c r="Z25" s="309">
        <f t="shared" si="0"/>
        <v>0</v>
      </c>
      <c r="AA25" s="310">
        <f t="shared" si="0"/>
        <v>0</v>
      </c>
      <c r="AB25" s="436">
        <f t="shared" si="0"/>
        <v>0</v>
      </c>
      <c r="AC25" s="437">
        <f t="shared" si="0"/>
        <v>0</v>
      </c>
      <c r="AD25" s="309">
        <f t="shared" si="0"/>
        <v>0</v>
      </c>
      <c r="AE25" s="311">
        <f t="shared" si="0"/>
        <v>0</v>
      </c>
      <c r="AF25" s="473">
        <f>SUMIF($D$24:$AE$24,AF$24,$D25:$AE25)</f>
        <v>176804335</v>
      </c>
      <c r="AG25" s="474">
        <f>SUMIF($D$24:$AE$24,AG$24,$D25:$AE25)</f>
        <v>155818000</v>
      </c>
    </row>
    <row r="26" spans="1:37" ht="27" customHeight="1" outlineLevel="1" thickTop="1" thickBot="1" x14ac:dyDescent="0.3">
      <c r="B26" s="409"/>
      <c r="C26" s="410" t="s">
        <v>1063</v>
      </c>
      <c r="D26" s="426">
        <v>37502300</v>
      </c>
      <c r="E26" s="438"/>
      <c r="F26" s="426"/>
      <c r="G26" s="314"/>
      <c r="H26" s="313"/>
      <c r="I26" s="314"/>
      <c r="J26" s="313"/>
      <c r="K26" s="314"/>
      <c r="L26" s="313"/>
      <c r="M26" s="314"/>
      <c r="N26" s="313"/>
      <c r="O26" s="314"/>
      <c r="P26" s="313"/>
      <c r="Q26" s="314"/>
      <c r="R26" s="313"/>
      <c r="S26" s="314"/>
      <c r="T26" s="313"/>
      <c r="U26" s="314"/>
      <c r="V26" s="313"/>
      <c r="W26" s="314"/>
      <c r="X26" s="313"/>
      <c r="Y26" s="314"/>
      <c r="Z26" s="313"/>
      <c r="AA26" s="314"/>
      <c r="AB26" s="426"/>
      <c r="AC26" s="438"/>
      <c r="AD26" s="313"/>
      <c r="AE26" s="315"/>
      <c r="AF26" s="475">
        <f t="shared" ref="AF26:AG69" si="1">SUMIF($D$24:$AE$24,AF$24,$D26:$AE26)</f>
        <v>37502300</v>
      </c>
      <c r="AG26" s="476">
        <f t="shared" si="1"/>
        <v>0</v>
      </c>
    </row>
    <row r="27" spans="1:37" ht="28.5" customHeight="1" outlineLevel="1" thickTop="1" thickBot="1" x14ac:dyDescent="0.3">
      <c r="B27" s="409"/>
      <c r="C27" s="410" t="s">
        <v>1064</v>
      </c>
      <c r="D27" s="426">
        <v>133729220</v>
      </c>
      <c r="E27" s="426">
        <v>155818000</v>
      </c>
      <c r="F27" s="426"/>
      <c r="G27" s="314"/>
      <c r="H27" s="313"/>
      <c r="I27" s="314"/>
      <c r="J27" s="313"/>
      <c r="K27" s="314"/>
      <c r="L27" s="313"/>
      <c r="M27" s="314"/>
      <c r="N27" s="313"/>
      <c r="O27" s="314"/>
      <c r="P27" s="313"/>
      <c r="Q27" s="314"/>
      <c r="R27" s="313"/>
      <c r="S27" s="314"/>
      <c r="T27" s="313"/>
      <c r="U27" s="314"/>
      <c r="V27" s="313"/>
      <c r="W27" s="314"/>
      <c r="X27" s="313"/>
      <c r="Y27" s="314"/>
      <c r="Z27" s="313"/>
      <c r="AA27" s="314"/>
      <c r="AB27" s="426"/>
      <c r="AC27" s="438"/>
      <c r="AD27" s="313"/>
      <c r="AE27" s="315"/>
      <c r="AF27" s="475">
        <f t="shared" si="1"/>
        <v>133729220</v>
      </c>
      <c r="AG27" s="476">
        <f t="shared" si="1"/>
        <v>155818000</v>
      </c>
    </row>
    <row r="28" spans="1:37" ht="23.25" customHeight="1" outlineLevel="1" thickTop="1" thickBot="1" x14ac:dyDescent="0.3">
      <c r="B28" s="409"/>
      <c r="C28" s="410" t="s">
        <v>1065</v>
      </c>
      <c r="D28" s="426">
        <v>5572815</v>
      </c>
      <c r="E28" s="438"/>
      <c r="F28" s="426"/>
      <c r="G28" s="314"/>
      <c r="H28" s="313"/>
      <c r="I28" s="314"/>
      <c r="J28" s="313"/>
      <c r="K28" s="314"/>
      <c r="L28" s="313"/>
      <c r="M28" s="314"/>
      <c r="N28" s="313"/>
      <c r="O28" s="314"/>
      <c r="P28" s="313"/>
      <c r="Q28" s="314"/>
      <c r="R28" s="313"/>
      <c r="S28" s="314"/>
      <c r="T28" s="313"/>
      <c r="U28" s="314"/>
      <c r="V28" s="313"/>
      <c r="W28" s="314"/>
      <c r="X28" s="313"/>
      <c r="Y28" s="314"/>
      <c r="Z28" s="313"/>
      <c r="AA28" s="314"/>
      <c r="AB28" s="426"/>
      <c r="AC28" s="438"/>
      <c r="AD28" s="313"/>
      <c r="AE28" s="315"/>
      <c r="AF28" s="475">
        <f t="shared" si="1"/>
        <v>5572815</v>
      </c>
      <c r="AG28" s="476">
        <f t="shared" si="1"/>
        <v>0</v>
      </c>
    </row>
    <row r="29" spans="1:37" ht="16.5" hidden="1" customHeight="1" outlineLevel="1" thickTop="1" thickBot="1" x14ac:dyDescent="0.3">
      <c r="B29" s="409"/>
      <c r="C29" s="410"/>
      <c r="D29" s="426"/>
      <c r="E29" s="438"/>
      <c r="F29" s="426"/>
      <c r="G29" s="314"/>
      <c r="H29" s="313"/>
      <c r="I29" s="314"/>
      <c r="J29" s="313"/>
      <c r="K29" s="314"/>
      <c r="L29" s="313"/>
      <c r="M29" s="314"/>
      <c r="N29" s="313"/>
      <c r="O29" s="314"/>
      <c r="P29" s="313"/>
      <c r="Q29" s="314"/>
      <c r="R29" s="313"/>
      <c r="S29" s="314"/>
      <c r="T29" s="313"/>
      <c r="U29" s="314"/>
      <c r="V29" s="313"/>
      <c r="W29" s="314"/>
      <c r="X29" s="313"/>
      <c r="Y29" s="314"/>
      <c r="Z29" s="313"/>
      <c r="AA29" s="314"/>
      <c r="AB29" s="426"/>
      <c r="AC29" s="438"/>
      <c r="AD29" s="313"/>
      <c r="AE29" s="315"/>
      <c r="AF29" s="475">
        <f t="shared" si="1"/>
        <v>0</v>
      </c>
      <c r="AG29" s="476">
        <f t="shared" si="1"/>
        <v>0</v>
      </c>
    </row>
    <row r="30" spans="1:37" ht="16.5" hidden="1" customHeight="1" outlineLevel="1" thickTop="1" thickBot="1" x14ac:dyDescent="0.3">
      <c r="B30" s="409"/>
      <c r="C30" s="410"/>
      <c r="D30" s="426"/>
      <c r="E30" s="438"/>
      <c r="F30" s="426"/>
      <c r="G30" s="314"/>
      <c r="H30" s="313"/>
      <c r="I30" s="314"/>
      <c r="J30" s="313"/>
      <c r="K30" s="314"/>
      <c r="L30" s="313"/>
      <c r="M30" s="314"/>
      <c r="N30" s="313"/>
      <c r="O30" s="314"/>
      <c r="P30" s="313"/>
      <c r="Q30" s="314"/>
      <c r="R30" s="313"/>
      <c r="S30" s="314"/>
      <c r="T30" s="313"/>
      <c r="U30" s="314"/>
      <c r="V30" s="313"/>
      <c r="W30" s="314"/>
      <c r="X30" s="313"/>
      <c r="Y30" s="314"/>
      <c r="Z30" s="313"/>
      <c r="AA30" s="314"/>
      <c r="AB30" s="426"/>
      <c r="AC30" s="438"/>
      <c r="AD30" s="313"/>
      <c r="AE30" s="315"/>
      <c r="AF30" s="475">
        <f t="shared" si="1"/>
        <v>0</v>
      </c>
      <c r="AG30" s="476">
        <f t="shared" si="1"/>
        <v>0</v>
      </c>
    </row>
    <row r="31" spans="1:37" ht="16.5" hidden="1" customHeight="1" outlineLevel="1" thickTop="1" thickBot="1" x14ac:dyDescent="0.3">
      <c r="B31" s="409"/>
      <c r="C31" s="410"/>
      <c r="D31" s="426"/>
      <c r="E31" s="438"/>
      <c r="F31" s="426"/>
      <c r="G31" s="314"/>
      <c r="H31" s="313"/>
      <c r="I31" s="314"/>
      <c r="J31" s="313"/>
      <c r="K31" s="314"/>
      <c r="L31" s="313"/>
      <c r="M31" s="314"/>
      <c r="N31" s="313"/>
      <c r="O31" s="314"/>
      <c r="P31" s="313"/>
      <c r="Q31" s="314"/>
      <c r="R31" s="313"/>
      <c r="S31" s="314"/>
      <c r="T31" s="313"/>
      <c r="U31" s="314"/>
      <c r="V31" s="313"/>
      <c r="W31" s="314"/>
      <c r="X31" s="313"/>
      <c r="Y31" s="314"/>
      <c r="Z31" s="313"/>
      <c r="AA31" s="314"/>
      <c r="AB31" s="426"/>
      <c r="AC31" s="438"/>
      <c r="AD31" s="313"/>
      <c r="AE31" s="315"/>
      <c r="AF31" s="475">
        <f t="shared" si="1"/>
        <v>0</v>
      </c>
      <c r="AG31" s="476">
        <f t="shared" si="1"/>
        <v>0</v>
      </c>
    </row>
    <row r="32" spans="1:37" ht="16.5" hidden="1" customHeight="1" outlineLevel="1" thickTop="1" thickBot="1" x14ac:dyDescent="0.3">
      <c r="B32" s="409"/>
      <c r="C32" s="410"/>
      <c r="D32" s="426"/>
      <c r="E32" s="438"/>
      <c r="F32" s="426"/>
      <c r="G32" s="314"/>
      <c r="H32" s="313"/>
      <c r="I32" s="314"/>
      <c r="J32" s="313"/>
      <c r="K32" s="314"/>
      <c r="L32" s="313"/>
      <c r="M32" s="314"/>
      <c r="N32" s="313"/>
      <c r="O32" s="314"/>
      <c r="P32" s="313"/>
      <c r="Q32" s="314"/>
      <c r="R32" s="313"/>
      <c r="S32" s="314"/>
      <c r="T32" s="313"/>
      <c r="U32" s="314"/>
      <c r="V32" s="313"/>
      <c r="W32" s="314"/>
      <c r="X32" s="313"/>
      <c r="Y32" s="314"/>
      <c r="Z32" s="313"/>
      <c r="AA32" s="314"/>
      <c r="AB32" s="426"/>
      <c r="AC32" s="438"/>
      <c r="AD32" s="313"/>
      <c r="AE32" s="315"/>
      <c r="AF32" s="475">
        <f t="shared" si="1"/>
        <v>0</v>
      </c>
      <c r="AG32" s="476">
        <f t="shared" si="1"/>
        <v>0</v>
      </c>
    </row>
    <row r="33" spans="2:34" ht="16.5" hidden="1" customHeight="1" outlineLevel="1" thickTop="1" thickBot="1" x14ac:dyDescent="0.3">
      <c r="B33" s="409"/>
      <c r="C33" s="410"/>
      <c r="D33" s="426"/>
      <c r="E33" s="438"/>
      <c r="F33" s="426"/>
      <c r="G33" s="314"/>
      <c r="H33" s="313"/>
      <c r="I33" s="314"/>
      <c r="J33" s="313"/>
      <c r="K33" s="314"/>
      <c r="L33" s="313"/>
      <c r="M33" s="314"/>
      <c r="N33" s="313"/>
      <c r="O33" s="314"/>
      <c r="P33" s="313"/>
      <c r="Q33" s="314"/>
      <c r="R33" s="313"/>
      <c r="S33" s="314"/>
      <c r="T33" s="313"/>
      <c r="U33" s="314"/>
      <c r="V33" s="313"/>
      <c r="W33" s="314"/>
      <c r="X33" s="313"/>
      <c r="Y33" s="314"/>
      <c r="Z33" s="313"/>
      <c r="AA33" s="314"/>
      <c r="AB33" s="426"/>
      <c r="AC33" s="438"/>
      <c r="AD33" s="313"/>
      <c r="AE33" s="315"/>
      <c r="AF33" s="475">
        <f t="shared" si="1"/>
        <v>0</v>
      </c>
      <c r="AG33" s="476">
        <f t="shared" si="1"/>
        <v>0</v>
      </c>
    </row>
    <row r="34" spans="2:34" ht="16.5" hidden="1" customHeight="1" outlineLevel="1" thickTop="1" thickBot="1" x14ac:dyDescent="0.3">
      <c r="B34" s="409"/>
      <c r="C34" s="410"/>
      <c r="D34" s="426"/>
      <c r="E34" s="438"/>
      <c r="F34" s="426"/>
      <c r="G34" s="314"/>
      <c r="H34" s="313"/>
      <c r="I34" s="314"/>
      <c r="J34" s="313"/>
      <c r="K34" s="314"/>
      <c r="L34" s="313"/>
      <c r="M34" s="314"/>
      <c r="N34" s="313"/>
      <c r="O34" s="314"/>
      <c r="P34" s="313"/>
      <c r="Q34" s="314"/>
      <c r="R34" s="313"/>
      <c r="S34" s="314"/>
      <c r="T34" s="313"/>
      <c r="U34" s="314"/>
      <c r="V34" s="313"/>
      <c r="W34" s="314"/>
      <c r="X34" s="313"/>
      <c r="Y34" s="314"/>
      <c r="Z34" s="313"/>
      <c r="AA34" s="314"/>
      <c r="AB34" s="426"/>
      <c r="AC34" s="438"/>
      <c r="AD34" s="313"/>
      <c r="AE34" s="315"/>
      <c r="AF34" s="475">
        <f t="shared" si="1"/>
        <v>0</v>
      </c>
      <c r="AG34" s="476">
        <f t="shared" si="1"/>
        <v>0</v>
      </c>
    </row>
    <row r="35" spans="2:34" ht="16.5" hidden="1" customHeight="1" outlineLevel="1" thickTop="1" thickBot="1" x14ac:dyDescent="0.3">
      <c r="B35" s="409"/>
      <c r="C35" s="410"/>
      <c r="D35" s="426"/>
      <c r="E35" s="438"/>
      <c r="F35" s="426"/>
      <c r="G35" s="314"/>
      <c r="H35" s="313"/>
      <c r="I35" s="314"/>
      <c r="J35" s="313"/>
      <c r="K35" s="314"/>
      <c r="L35" s="313"/>
      <c r="M35" s="314"/>
      <c r="N35" s="313"/>
      <c r="O35" s="314"/>
      <c r="P35" s="313"/>
      <c r="Q35" s="314"/>
      <c r="R35" s="313"/>
      <c r="S35" s="314"/>
      <c r="T35" s="313"/>
      <c r="U35" s="314"/>
      <c r="V35" s="313"/>
      <c r="W35" s="314"/>
      <c r="X35" s="313"/>
      <c r="Y35" s="314"/>
      <c r="Z35" s="313"/>
      <c r="AA35" s="314"/>
      <c r="AB35" s="426"/>
      <c r="AC35" s="438"/>
      <c r="AD35" s="313"/>
      <c r="AE35" s="315"/>
      <c r="AF35" s="475">
        <f t="shared" si="1"/>
        <v>0</v>
      </c>
      <c r="AG35" s="476">
        <f t="shared" si="1"/>
        <v>0</v>
      </c>
    </row>
    <row r="36" spans="2:34" ht="16.5" hidden="1" customHeight="1" outlineLevel="1" thickTop="1" thickBot="1" x14ac:dyDescent="0.3">
      <c r="B36" s="409"/>
      <c r="C36" s="410"/>
      <c r="D36" s="426"/>
      <c r="E36" s="438"/>
      <c r="F36" s="426"/>
      <c r="G36" s="314"/>
      <c r="H36" s="313"/>
      <c r="I36" s="314"/>
      <c r="J36" s="313"/>
      <c r="K36" s="314"/>
      <c r="L36" s="313"/>
      <c r="M36" s="314"/>
      <c r="N36" s="313"/>
      <c r="O36" s="314"/>
      <c r="P36" s="313"/>
      <c r="Q36" s="314"/>
      <c r="R36" s="313"/>
      <c r="S36" s="314"/>
      <c r="T36" s="313"/>
      <c r="U36" s="314"/>
      <c r="V36" s="313"/>
      <c r="W36" s="314"/>
      <c r="X36" s="313"/>
      <c r="Y36" s="314"/>
      <c r="Z36" s="313"/>
      <c r="AA36" s="314"/>
      <c r="AB36" s="426"/>
      <c r="AC36" s="438"/>
      <c r="AD36" s="313"/>
      <c r="AE36" s="315"/>
      <c r="AF36" s="475">
        <f t="shared" si="1"/>
        <v>0</v>
      </c>
      <c r="AG36" s="476">
        <f t="shared" si="1"/>
        <v>0</v>
      </c>
    </row>
    <row r="37" spans="2:34" ht="16.5" hidden="1" customHeight="1" outlineLevel="1" thickTop="1" thickBot="1" x14ac:dyDescent="0.3">
      <c r="B37" s="409"/>
      <c r="C37" s="410"/>
      <c r="D37" s="426"/>
      <c r="E37" s="438"/>
      <c r="F37" s="426"/>
      <c r="G37" s="314"/>
      <c r="H37" s="313"/>
      <c r="I37" s="314"/>
      <c r="J37" s="313"/>
      <c r="K37" s="314"/>
      <c r="L37" s="313"/>
      <c r="M37" s="314"/>
      <c r="N37" s="313"/>
      <c r="O37" s="314"/>
      <c r="P37" s="313"/>
      <c r="Q37" s="314"/>
      <c r="R37" s="313"/>
      <c r="S37" s="314"/>
      <c r="T37" s="313"/>
      <c r="U37" s="314"/>
      <c r="V37" s="313"/>
      <c r="W37" s="314"/>
      <c r="X37" s="313"/>
      <c r="Y37" s="314"/>
      <c r="Z37" s="313"/>
      <c r="AA37" s="314"/>
      <c r="AB37" s="426"/>
      <c r="AC37" s="438"/>
      <c r="AD37" s="313"/>
      <c r="AE37" s="315"/>
      <c r="AF37" s="475">
        <f t="shared" si="1"/>
        <v>0</v>
      </c>
      <c r="AG37" s="476">
        <f t="shared" si="1"/>
        <v>0</v>
      </c>
    </row>
    <row r="38" spans="2:34" ht="16.5" hidden="1" customHeight="1" outlineLevel="1" thickTop="1" thickBot="1" x14ac:dyDescent="0.3">
      <c r="B38" s="409"/>
      <c r="C38" s="410"/>
      <c r="D38" s="426"/>
      <c r="E38" s="438"/>
      <c r="F38" s="426"/>
      <c r="G38" s="314"/>
      <c r="H38" s="313"/>
      <c r="I38" s="314"/>
      <c r="J38" s="313"/>
      <c r="K38" s="314"/>
      <c r="L38" s="313"/>
      <c r="M38" s="314"/>
      <c r="N38" s="313"/>
      <c r="O38" s="314"/>
      <c r="P38" s="313"/>
      <c r="Q38" s="314"/>
      <c r="R38" s="313"/>
      <c r="S38" s="314"/>
      <c r="T38" s="313"/>
      <c r="U38" s="314"/>
      <c r="V38" s="313"/>
      <c r="W38" s="314"/>
      <c r="X38" s="313"/>
      <c r="Y38" s="314"/>
      <c r="Z38" s="313"/>
      <c r="AA38" s="314"/>
      <c r="AB38" s="426"/>
      <c r="AC38" s="438"/>
      <c r="AD38" s="313"/>
      <c r="AE38" s="315"/>
      <c r="AF38" s="475">
        <f t="shared" si="1"/>
        <v>0</v>
      </c>
      <c r="AG38" s="476">
        <f t="shared" si="1"/>
        <v>0</v>
      </c>
    </row>
    <row r="39" spans="2:34" ht="16.5" hidden="1" customHeight="1" outlineLevel="1" thickTop="1" thickBot="1" x14ac:dyDescent="0.3">
      <c r="B39" s="409"/>
      <c r="C39" s="410"/>
      <c r="D39" s="426"/>
      <c r="E39" s="438"/>
      <c r="F39" s="426"/>
      <c r="G39" s="314"/>
      <c r="H39" s="313"/>
      <c r="I39" s="314"/>
      <c r="J39" s="313"/>
      <c r="K39" s="314"/>
      <c r="L39" s="313"/>
      <c r="M39" s="314"/>
      <c r="N39" s="313"/>
      <c r="O39" s="314"/>
      <c r="P39" s="313"/>
      <c r="Q39" s="314"/>
      <c r="R39" s="313"/>
      <c r="S39" s="314"/>
      <c r="T39" s="313"/>
      <c r="U39" s="314"/>
      <c r="V39" s="313"/>
      <c r="W39" s="314"/>
      <c r="X39" s="313"/>
      <c r="Y39" s="314"/>
      <c r="Z39" s="313"/>
      <c r="AA39" s="314"/>
      <c r="AB39" s="426"/>
      <c r="AC39" s="438"/>
      <c r="AD39" s="313"/>
      <c r="AE39" s="315"/>
      <c r="AF39" s="475">
        <f t="shared" si="1"/>
        <v>0</v>
      </c>
      <c r="AG39" s="476">
        <f t="shared" si="1"/>
        <v>0</v>
      </c>
    </row>
    <row r="40" spans="2:34" ht="16.5" hidden="1" customHeight="1" outlineLevel="1" thickTop="1" thickBot="1" x14ac:dyDescent="0.3">
      <c r="B40" s="409"/>
      <c r="C40" s="410"/>
      <c r="D40" s="426"/>
      <c r="E40" s="438"/>
      <c r="F40" s="426"/>
      <c r="G40" s="314"/>
      <c r="H40" s="313"/>
      <c r="I40" s="314"/>
      <c r="J40" s="313"/>
      <c r="K40" s="314"/>
      <c r="L40" s="313"/>
      <c r="M40" s="314"/>
      <c r="N40" s="313"/>
      <c r="O40" s="314"/>
      <c r="P40" s="313"/>
      <c r="Q40" s="314"/>
      <c r="R40" s="313"/>
      <c r="S40" s="314"/>
      <c r="T40" s="313"/>
      <c r="U40" s="314"/>
      <c r="V40" s="313"/>
      <c r="W40" s="314"/>
      <c r="X40" s="313"/>
      <c r="Y40" s="314"/>
      <c r="Z40" s="313"/>
      <c r="AA40" s="314"/>
      <c r="AB40" s="426"/>
      <c r="AC40" s="438"/>
      <c r="AD40" s="313"/>
      <c r="AE40" s="315"/>
      <c r="AF40" s="475">
        <f t="shared" si="1"/>
        <v>0</v>
      </c>
      <c r="AG40" s="476">
        <f t="shared" si="1"/>
        <v>0</v>
      </c>
    </row>
    <row r="41" spans="2:34" ht="16.5" hidden="1" customHeight="1" outlineLevel="1" thickTop="1" thickBot="1" x14ac:dyDescent="0.3">
      <c r="B41" s="409"/>
      <c r="C41" s="410"/>
      <c r="D41" s="426"/>
      <c r="E41" s="438"/>
      <c r="F41" s="426"/>
      <c r="G41" s="314"/>
      <c r="H41" s="313"/>
      <c r="I41" s="314"/>
      <c r="J41" s="313"/>
      <c r="K41" s="314"/>
      <c r="L41" s="313"/>
      <c r="M41" s="314"/>
      <c r="N41" s="313"/>
      <c r="O41" s="314"/>
      <c r="P41" s="313"/>
      <c r="Q41" s="314"/>
      <c r="R41" s="313"/>
      <c r="S41" s="314"/>
      <c r="T41" s="313"/>
      <c r="U41" s="314"/>
      <c r="V41" s="313"/>
      <c r="W41" s="314"/>
      <c r="X41" s="313"/>
      <c r="Y41" s="314"/>
      <c r="Z41" s="313"/>
      <c r="AA41" s="314"/>
      <c r="AB41" s="426"/>
      <c r="AC41" s="438"/>
      <c r="AD41" s="313"/>
      <c r="AE41" s="315"/>
      <c r="AF41" s="475">
        <f t="shared" si="1"/>
        <v>0</v>
      </c>
      <c r="AG41" s="476">
        <f t="shared" si="1"/>
        <v>0</v>
      </c>
    </row>
    <row r="42" spans="2:34" ht="16.5" hidden="1" customHeight="1" outlineLevel="1" thickTop="1" thickBot="1" x14ac:dyDescent="0.3">
      <c r="B42" s="409"/>
      <c r="C42" s="410"/>
      <c r="D42" s="426"/>
      <c r="E42" s="438"/>
      <c r="F42" s="426"/>
      <c r="G42" s="314"/>
      <c r="H42" s="313"/>
      <c r="I42" s="314"/>
      <c r="J42" s="313"/>
      <c r="K42" s="314"/>
      <c r="L42" s="313"/>
      <c r="M42" s="314"/>
      <c r="N42" s="313"/>
      <c r="O42" s="314"/>
      <c r="P42" s="313"/>
      <c r="Q42" s="314"/>
      <c r="R42" s="313"/>
      <c r="S42" s="314"/>
      <c r="T42" s="313"/>
      <c r="U42" s="314"/>
      <c r="V42" s="313"/>
      <c r="W42" s="314"/>
      <c r="X42" s="313"/>
      <c r="Y42" s="314"/>
      <c r="Z42" s="313"/>
      <c r="AA42" s="314"/>
      <c r="AB42" s="426"/>
      <c r="AC42" s="438"/>
      <c r="AD42" s="313"/>
      <c r="AE42" s="315"/>
      <c r="AF42" s="475">
        <f t="shared" si="1"/>
        <v>0</v>
      </c>
      <c r="AG42" s="476">
        <f t="shared" si="1"/>
        <v>0</v>
      </c>
    </row>
    <row r="43" spans="2:34" ht="16.5" hidden="1" customHeight="1" outlineLevel="1" thickTop="1" thickBot="1" x14ac:dyDescent="0.3">
      <c r="B43" s="409"/>
      <c r="C43" s="410"/>
      <c r="D43" s="426"/>
      <c r="E43" s="438"/>
      <c r="F43" s="426"/>
      <c r="G43" s="314"/>
      <c r="H43" s="313"/>
      <c r="I43" s="314"/>
      <c r="J43" s="313"/>
      <c r="K43" s="314"/>
      <c r="L43" s="313"/>
      <c r="M43" s="314"/>
      <c r="N43" s="313"/>
      <c r="O43" s="314"/>
      <c r="P43" s="313"/>
      <c r="Q43" s="314"/>
      <c r="R43" s="313"/>
      <c r="S43" s="314"/>
      <c r="T43" s="313"/>
      <c r="U43" s="314"/>
      <c r="V43" s="313"/>
      <c r="W43" s="314"/>
      <c r="X43" s="313"/>
      <c r="Y43" s="314"/>
      <c r="Z43" s="313"/>
      <c r="AA43" s="314"/>
      <c r="AB43" s="426"/>
      <c r="AC43" s="438"/>
      <c r="AD43" s="313"/>
      <c r="AE43" s="315"/>
      <c r="AF43" s="475">
        <f t="shared" si="1"/>
        <v>0</v>
      </c>
      <c r="AG43" s="476">
        <f t="shared" si="1"/>
        <v>0</v>
      </c>
    </row>
    <row r="44" spans="2:34" ht="16.5" hidden="1" customHeight="1" outlineLevel="1" thickTop="1" thickBot="1" x14ac:dyDescent="0.3">
      <c r="B44" s="409"/>
      <c r="C44" s="410"/>
      <c r="D44" s="426"/>
      <c r="E44" s="438"/>
      <c r="F44" s="426"/>
      <c r="G44" s="314"/>
      <c r="H44" s="313"/>
      <c r="I44" s="314"/>
      <c r="J44" s="313"/>
      <c r="K44" s="314"/>
      <c r="L44" s="313"/>
      <c r="M44" s="314"/>
      <c r="N44" s="313"/>
      <c r="O44" s="314"/>
      <c r="P44" s="313"/>
      <c r="Q44" s="314"/>
      <c r="R44" s="313"/>
      <c r="S44" s="314"/>
      <c r="T44" s="313"/>
      <c r="U44" s="314"/>
      <c r="V44" s="313"/>
      <c r="W44" s="314"/>
      <c r="X44" s="313"/>
      <c r="Y44" s="314"/>
      <c r="Z44" s="313"/>
      <c r="AA44" s="314"/>
      <c r="AB44" s="426"/>
      <c r="AC44" s="438"/>
      <c r="AD44" s="313"/>
      <c r="AE44" s="315"/>
      <c r="AF44" s="475">
        <f t="shared" si="1"/>
        <v>0</v>
      </c>
      <c r="AG44" s="476">
        <f t="shared" si="1"/>
        <v>0</v>
      </c>
    </row>
    <row r="45" spans="2:34" ht="16.5" hidden="1" customHeight="1" outlineLevel="1" thickTop="1" thickBot="1" x14ac:dyDescent="0.3">
      <c r="B45" s="409"/>
      <c r="C45" s="410"/>
      <c r="D45" s="426"/>
      <c r="E45" s="438"/>
      <c r="F45" s="426"/>
      <c r="G45" s="314"/>
      <c r="H45" s="313"/>
      <c r="I45" s="314"/>
      <c r="J45" s="313"/>
      <c r="K45" s="314"/>
      <c r="L45" s="313"/>
      <c r="M45" s="314"/>
      <c r="N45" s="313"/>
      <c r="O45" s="314"/>
      <c r="P45" s="313"/>
      <c r="Q45" s="314"/>
      <c r="R45" s="313"/>
      <c r="S45" s="314"/>
      <c r="T45" s="313"/>
      <c r="U45" s="314"/>
      <c r="V45" s="313"/>
      <c r="W45" s="314"/>
      <c r="X45" s="313"/>
      <c r="Y45" s="314"/>
      <c r="Z45" s="313"/>
      <c r="AA45" s="314"/>
      <c r="AB45" s="426"/>
      <c r="AC45" s="438"/>
      <c r="AD45" s="313"/>
      <c r="AE45" s="315"/>
      <c r="AF45" s="475">
        <f t="shared" si="1"/>
        <v>0</v>
      </c>
      <c r="AG45" s="476">
        <f t="shared" si="1"/>
        <v>0</v>
      </c>
    </row>
    <row r="46" spans="2:34" ht="7.5" customHeight="1" outlineLevel="1" thickTop="1" thickBot="1" x14ac:dyDescent="0.3">
      <c r="B46" s="324"/>
      <c r="C46" s="325"/>
      <c r="AF46" s="441" t="str">
        <f>IF(SUM(AF26:AF45)=AF25,"","Revisar Fórmula")</f>
        <v/>
      </c>
      <c r="AG46" s="441" t="str">
        <f t="shared" ref="AG46" si="2">IF(SUM(AG26:AG45)=AG25,"","Revisar Fórmula")</f>
        <v/>
      </c>
      <c r="AH46" s="441"/>
    </row>
    <row r="47" spans="2:34" ht="16.5" customHeight="1" outlineLevel="1" thickTop="1" thickBot="1" x14ac:dyDescent="0.3">
      <c r="B47" s="322" t="s">
        <v>819</v>
      </c>
      <c r="C47" s="323" t="str">
        <f>'[2]PDI-03'!E43</f>
        <v>Plan operativo 2. Centro de Desarrollo Docente</v>
      </c>
      <c r="D47" s="436">
        <f t="shared" ref="D47:AE47" si="3">SUM(D48:D67)</f>
        <v>158100000</v>
      </c>
      <c r="E47" s="437">
        <f t="shared" si="3"/>
        <v>0</v>
      </c>
      <c r="F47" s="436">
        <f t="shared" si="3"/>
        <v>30000000</v>
      </c>
      <c r="G47" s="310">
        <f t="shared" si="3"/>
        <v>0</v>
      </c>
      <c r="H47" s="309">
        <f t="shared" si="3"/>
        <v>0</v>
      </c>
      <c r="I47" s="310">
        <f t="shared" si="3"/>
        <v>0</v>
      </c>
      <c r="J47" s="309">
        <f t="shared" si="3"/>
        <v>0</v>
      </c>
      <c r="K47" s="310">
        <f t="shared" si="3"/>
        <v>0</v>
      </c>
      <c r="L47" s="309">
        <f t="shared" si="3"/>
        <v>0</v>
      </c>
      <c r="M47" s="310">
        <f t="shared" si="3"/>
        <v>0</v>
      </c>
      <c r="N47" s="309">
        <f t="shared" si="3"/>
        <v>0</v>
      </c>
      <c r="O47" s="310">
        <f t="shared" si="3"/>
        <v>0</v>
      </c>
      <c r="P47" s="309">
        <f t="shared" si="3"/>
        <v>0</v>
      </c>
      <c r="Q47" s="310">
        <f t="shared" si="3"/>
        <v>0</v>
      </c>
      <c r="R47" s="309">
        <f t="shared" si="3"/>
        <v>0</v>
      </c>
      <c r="S47" s="310">
        <f t="shared" si="3"/>
        <v>0</v>
      </c>
      <c r="T47" s="309">
        <f t="shared" si="3"/>
        <v>0</v>
      </c>
      <c r="U47" s="310">
        <f t="shared" si="3"/>
        <v>0</v>
      </c>
      <c r="V47" s="309">
        <f t="shared" si="3"/>
        <v>0</v>
      </c>
      <c r="W47" s="310">
        <f t="shared" si="3"/>
        <v>0</v>
      </c>
      <c r="X47" s="309">
        <f t="shared" si="3"/>
        <v>0</v>
      </c>
      <c r="Y47" s="310">
        <f t="shared" si="3"/>
        <v>0</v>
      </c>
      <c r="Z47" s="309">
        <f t="shared" si="3"/>
        <v>8320000</v>
      </c>
      <c r="AA47" s="310">
        <f t="shared" si="3"/>
        <v>0</v>
      </c>
      <c r="AB47" s="436">
        <f t="shared" si="3"/>
        <v>400000</v>
      </c>
      <c r="AC47" s="437">
        <f t="shared" si="3"/>
        <v>0</v>
      </c>
      <c r="AD47" s="309">
        <f t="shared" si="3"/>
        <v>0</v>
      </c>
      <c r="AE47" s="311">
        <f t="shared" si="3"/>
        <v>0</v>
      </c>
      <c r="AF47" s="473">
        <f t="shared" si="1"/>
        <v>196820000</v>
      </c>
      <c r="AG47" s="474">
        <f t="shared" si="1"/>
        <v>0</v>
      </c>
    </row>
    <row r="48" spans="2:34" ht="16.5" customHeight="1" outlineLevel="1" thickTop="1" thickBot="1" x14ac:dyDescent="0.3">
      <c r="B48" s="411" t="s">
        <v>946</v>
      </c>
      <c r="C48" s="410" t="s">
        <v>1055</v>
      </c>
      <c r="D48" s="438"/>
      <c r="E48" s="438"/>
      <c r="F48" s="426"/>
      <c r="G48" s="314"/>
      <c r="H48" s="313"/>
      <c r="I48" s="314"/>
      <c r="J48" s="313"/>
      <c r="K48" s="314"/>
      <c r="L48" s="313"/>
      <c r="M48" s="314"/>
      <c r="N48" s="313"/>
      <c r="O48" s="314"/>
      <c r="P48" s="313"/>
      <c r="Q48" s="314"/>
      <c r="R48" s="313"/>
      <c r="S48" s="314"/>
      <c r="T48" s="313"/>
      <c r="U48" s="314"/>
      <c r="V48" s="313"/>
      <c r="W48" s="314"/>
      <c r="X48" s="313"/>
      <c r="Y48" s="314"/>
      <c r="Z48" s="313">
        <f>(+(600000*2)+((220000*2)*2))*4</f>
        <v>8320000</v>
      </c>
      <c r="AA48" s="314"/>
      <c r="AB48" s="426"/>
      <c r="AC48" s="438"/>
      <c r="AD48" s="313"/>
      <c r="AE48" s="315"/>
      <c r="AF48" s="475">
        <f t="shared" si="1"/>
        <v>8320000</v>
      </c>
      <c r="AG48" s="476">
        <f t="shared" si="1"/>
        <v>0</v>
      </c>
    </row>
    <row r="49" spans="2:33" ht="16.5" customHeight="1" outlineLevel="1" thickTop="1" thickBot="1" x14ac:dyDescent="0.3">
      <c r="B49" s="411" t="s">
        <v>947</v>
      </c>
      <c r="C49" s="410" t="s">
        <v>1070</v>
      </c>
      <c r="D49" s="438">
        <v>2500000</v>
      </c>
      <c r="E49" s="438"/>
      <c r="F49" s="426"/>
      <c r="G49" s="314"/>
      <c r="H49" s="313"/>
      <c r="I49" s="314"/>
      <c r="J49" s="313"/>
      <c r="K49" s="314"/>
      <c r="L49" s="313"/>
      <c r="M49" s="314"/>
      <c r="N49" s="313"/>
      <c r="O49" s="314"/>
      <c r="P49" s="313"/>
      <c r="Q49" s="314"/>
      <c r="R49" s="313"/>
      <c r="S49" s="314"/>
      <c r="T49" s="313"/>
      <c r="U49" s="314"/>
      <c r="V49" s="313"/>
      <c r="W49" s="314"/>
      <c r="X49" s="313"/>
      <c r="Y49" s="314"/>
      <c r="Z49" s="313"/>
      <c r="AA49" s="314"/>
      <c r="AB49" s="426"/>
      <c r="AC49" s="438"/>
      <c r="AD49" s="313"/>
      <c r="AE49" s="315"/>
      <c r="AF49" s="475">
        <f t="shared" si="1"/>
        <v>2500000</v>
      </c>
      <c r="AG49" s="476">
        <f t="shared" si="1"/>
        <v>0</v>
      </c>
    </row>
    <row r="50" spans="2:33" ht="16.5" customHeight="1" outlineLevel="1" thickTop="1" thickBot="1" x14ac:dyDescent="0.3">
      <c r="B50" s="411"/>
      <c r="C50" s="410" t="s">
        <v>1056</v>
      </c>
      <c r="D50" s="438">
        <v>6000000</v>
      </c>
      <c r="E50" s="438"/>
      <c r="F50" s="426"/>
      <c r="G50" s="314"/>
      <c r="H50" s="313"/>
      <c r="I50" s="314"/>
      <c r="J50" s="313"/>
      <c r="K50" s="314"/>
      <c r="L50" s="313"/>
      <c r="M50" s="314"/>
      <c r="N50" s="313"/>
      <c r="O50" s="314"/>
      <c r="P50" s="313"/>
      <c r="Q50" s="314"/>
      <c r="R50" s="313"/>
      <c r="S50" s="314"/>
      <c r="T50" s="313"/>
      <c r="U50" s="314"/>
      <c r="V50" s="313"/>
      <c r="W50" s="314"/>
      <c r="X50" s="313"/>
      <c r="Y50" s="314"/>
      <c r="Z50" s="313"/>
      <c r="AA50" s="314"/>
      <c r="AB50" s="426">
        <f>200000*2</f>
        <v>400000</v>
      </c>
      <c r="AC50" s="438"/>
      <c r="AD50" s="313"/>
      <c r="AE50" s="315"/>
      <c r="AF50" s="475">
        <f t="shared" si="1"/>
        <v>6400000</v>
      </c>
      <c r="AG50" s="476">
        <f t="shared" si="1"/>
        <v>0</v>
      </c>
    </row>
    <row r="51" spans="2:33" ht="16.5" customHeight="1" outlineLevel="1" thickTop="1" thickBot="1" x14ac:dyDescent="0.3">
      <c r="B51" s="411"/>
      <c r="C51" s="410" t="s">
        <v>1066</v>
      </c>
      <c r="D51" s="426">
        <f>(20000000*6)</f>
        <v>120000000</v>
      </c>
      <c r="E51" s="438"/>
      <c r="F51" s="426"/>
      <c r="G51" s="314"/>
      <c r="H51" s="313"/>
      <c r="I51" s="314"/>
      <c r="J51" s="313"/>
      <c r="K51" s="314"/>
      <c r="L51" s="313"/>
      <c r="M51" s="314"/>
      <c r="N51" s="313"/>
      <c r="O51" s="314"/>
      <c r="P51" s="313"/>
      <c r="Q51" s="314"/>
      <c r="R51" s="313"/>
      <c r="S51" s="314"/>
      <c r="T51" s="313"/>
      <c r="U51" s="314"/>
      <c r="V51" s="313"/>
      <c r="W51" s="314"/>
      <c r="X51" s="313"/>
      <c r="Y51" s="314"/>
      <c r="Z51" s="313"/>
      <c r="AA51" s="314"/>
      <c r="AB51" s="426"/>
      <c r="AC51" s="438"/>
      <c r="AD51" s="313"/>
      <c r="AE51" s="315"/>
      <c r="AF51" s="475">
        <f t="shared" si="1"/>
        <v>120000000</v>
      </c>
      <c r="AG51" s="476">
        <f t="shared" si="1"/>
        <v>0</v>
      </c>
    </row>
    <row r="52" spans="2:33" ht="16.5" customHeight="1" outlineLevel="1" thickTop="1" thickBot="1" x14ac:dyDescent="0.3">
      <c r="B52" s="411"/>
      <c r="C52" s="410" t="s">
        <v>1067</v>
      </c>
      <c r="D52" s="426">
        <f>+(6800000*2)</f>
        <v>13600000</v>
      </c>
      <c r="E52" s="438"/>
      <c r="F52" s="426"/>
      <c r="G52" s="314"/>
      <c r="H52" s="313"/>
      <c r="I52" s="314"/>
      <c r="J52" s="313"/>
      <c r="K52" s="314"/>
      <c r="L52" s="313"/>
      <c r="M52" s="314"/>
      <c r="N52" s="313"/>
      <c r="O52" s="314"/>
      <c r="P52" s="313"/>
      <c r="Q52" s="314"/>
      <c r="R52" s="313"/>
      <c r="S52" s="314"/>
      <c r="T52" s="313"/>
      <c r="U52" s="314"/>
      <c r="V52" s="313"/>
      <c r="W52" s="314"/>
      <c r="X52" s="313"/>
      <c r="Y52" s="314"/>
      <c r="Z52" s="313"/>
      <c r="AA52" s="314"/>
      <c r="AB52" s="426"/>
      <c r="AC52" s="438"/>
      <c r="AD52" s="313"/>
      <c r="AE52" s="315"/>
      <c r="AF52" s="475">
        <f t="shared" si="1"/>
        <v>13600000</v>
      </c>
      <c r="AG52" s="476">
        <f t="shared" si="1"/>
        <v>0</v>
      </c>
    </row>
    <row r="53" spans="2:33" ht="16.5" customHeight="1" outlineLevel="1" thickTop="1" thickBot="1" x14ac:dyDescent="0.3">
      <c r="B53" s="411"/>
      <c r="C53" s="410" t="s">
        <v>1069</v>
      </c>
      <c r="D53" s="426">
        <f>4000000+(6000000*2)</f>
        <v>16000000</v>
      </c>
      <c r="E53" s="438"/>
      <c r="F53" s="426"/>
      <c r="G53" s="314"/>
      <c r="H53" s="313"/>
      <c r="I53" s="314"/>
      <c r="J53" s="313"/>
      <c r="K53" s="314"/>
      <c r="L53" s="313"/>
      <c r="M53" s="314"/>
      <c r="N53" s="313"/>
      <c r="O53" s="314"/>
      <c r="P53" s="313"/>
      <c r="Q53" s="314"/>
      <c r="R53" s="313"/>
      <c r="S53" s="314"/>
      <c r="T53" s="313"/>
      <c r="U53" s="314"/>
      <c r="V53" s="313"/>
      <c r="W53" s="314"/>
      <c r="X53" s="313"/>
      <c r="Y53" s="314"/>
      <c r="Z53" s="313"/>
      <c r="AA53" s="314"/>
      <c r="AB53" s="426"/>
      <c r="AC53" s="438"/>
      <c r="AD53" s="313"/>
      <c r="AE53" s="315"/>
      <c r="AF53" s="475">
        <f t="shared" si="1"/>
        <v>16000000</v>
      </c>
      <c r="AG53" s="476">
        <f t="shared" si="1"/>
        <v>0</v>
      </c>
    </row>
    <row r="54" spans="2:33" ht="16.5" customHeight="1" outlineLevel="1" thickTop="1" thickBot="1" x14ac:dyDescent="0.3">
      <c r="B54" s="411"/>
      <c r="C54" s="410" t="s">
        <v>1068</v>
      </c>
      <c r="D54" s="426"/>
      <c r="E54" s="438"/>
      <c r="F54" s="426">
        <v>30000000</v>
      </c>
      <c r="G54" s="314"/>
      <c r="H54" s="313"/>
      <c r="I54" s="314"/>
      <c r="J54" s="313"/>
      <c r="K54" s="314"/>
      <c r="L54" s="313"/>
      <c r="M54" s="314"/>
      <c r="N54" s="313"/>
      <c r="O54" s="314"/>
      <c r="P54" s="313"/>
      <c r="Q54" s="314"/>
      <c r="R54" s="313"/>
      <c r="S54" s="314"/>
      <c r="T54" s="313"/>
      <c r="U54" s="314"/>
      <c r="V54" s="313"/>
      <c r="W54" s="314"/>
      <c r="X54" s="313"/>
      <c r="Y54" s="314"/>
      <c r="Z54" s="313"/>
      <c r="AA54" s="314"/>
      <c r="AB54" s="426"/>
      <c r="AC54" s="438"/>
      <c r="AD54" s="313"/>
      <c r="AE54" s="315"/>
      <c r="AF54" s="475">
        <f t="shared" si="1"/>
        <v>30000000</v>
      </c>
      <c r="AG54" s="476">
        <f t="shared" si="1"/>
        <v>0</v>
      </c>
    </row>
    <row r="55" spans="2:33" ht="16.5" hidden="1" customHeight="1" outlineLevel="1" thickTop="1" thickBot="1" x14ac:dyDescent="0.3">
      <c r="B55" s="411"/>
      <c r="C55" s="410"/>
      <c r="D55" s="426"/>
      <c r="E55" s="438"/>
      <c r="F55" s="426"/>
      <c r="G55" s="314"/>
      <c r="H55" s="313"/>
      <c r="I55" s="314"/>
      <c r="J55" s="313"/>
      <c r="K55" s="314"/>
      <c r="L55" s="313"/>
      <c r="M55" s="314"/>
      <c r="N55" s="313"/>
      <c r="O55" s="314"/>
      <c r="P55" s="313"/>
      <c r="Q55" s="314"/>
      <c r="R55" s="313"/>
      <c r="S55" s="314"/>
      <c r="T55" s="313"/>
      <c r="U55" s="314"/>
      <c r="V55" s="313"/>
      <c r="W55" s="314"/>
      <c r="X55" s="313"/>
      <c r="Y55" s="314"/>
      <c r="Z55" s="313"/>
      <c r="AA55" s="314"/>
      <c r="AB55" s="426"/>
      <c r="AC55" s="438"/>
      <c r="AD55" s="313"/>
      <c r="AE55" s="315"/>
      <c r="AF55" s="475">
        <f t="shared" si="1"/>
        <v>0</v>
      </c>
      <c r="AG55" s="476">
        <f t="shared" si="1"/>
        <v>0</v>
      </c>
    </row>
    <row r="56" spans="2:33" ht="16.5" hidden="1" customHeight="1" outlineLevel="1" thickTop="1" thickBot="1" x14ac:dyDescent="0.3">
      <c r="B56" s="411"/>
      <c r="C56" s="410"/>
      <c r="D56" s="426"/>
      <c r="E56" s="438"/>
      <c r="F56" s="426"/>
      <c r="G56" s="314"/>
      <c r="H56" s="313"/>
      <c r="I56" s="314"/>
      <c r="J56" s="313"/>
      <c r="K56" s="314"/>
      <c r="L56" s="313"/>
      <c r="M56" s="314"/>
      <c r="N56" s="313"/>
      <c r="O56" s="314"/>
      <c r="P56" s="313"/>
      <c r="Q56" s="314"/>
      <c r="R56" s="313"/>
      <c r="S56" s="314"/>
      <c r="T56" s="313"/>
      <c r="U56" s="314"/>
      <c r="V56" s="313"/>
      <c r="W56" s="314"/>
      <c r="X56" s="313"/>
      <c r="Y56" s="314"/>
      <c r="Z56" s="313"/>
      <c r="AA56" s="314"/>
      <c r="AB56" s="426"/>
      <c r="AC56" s="438"/>
      <c r="AD56" s="313"/>
      <c r="AE56" s="315"/>
      <c r="AF56" s="475">
        <f t="shared" si="1"/>
        <v>0</v>
      </c>
      <c r="AG56" s="476">
        <f t="shared" si="1"/>
        <v>0</v>
      </c>
    </row>
    <row r="57" spans="2:33" ht="16.5" hidden="1" customHeight="1" outlineLevel="1" thickTop="1" thickBot="1" x14ac:dyDescent="0.3">
      <c r="B57" s="411"/>
      <c r="C57" s="410"/>
      <c r="D57" s="426"/>
      <c r="E57" s="438"/>
      <c r="F57" s="426"/>
      <c r="G57" s="314"/>
      <c r="H57" s="313"/>
      <c r="I57" s="314"/>
      <c r="J57" s="313"/>
      <c r="K57" s="314"/>
      <c r="L57" s="313"/>
      <c r="M57" s="314"/>
      <c r="N57" s="313"/>
      <c r="O57" s="314"/>
      <c r="P57" s="313"/>
      <c r="Q57" s="314"/>
      <c r="R57" s="313"/>
      <c r="S57" s="314"/>
      <c r="T57" s="313"/>
      <c r="U57" s="314"/>
      <c r="V57" s="313"/>
      <c r="W57" s="314"/>
      <c r="X57" s="313"/>
      <c r="Y57" s="314"/>
      <c r="Z57" s="313"/>
      <c r="AA57" s="314"/>
      <c r="AB57" s="426"/>
      <c r="AC57" s="438"/>
      <c r="AD57" s="313"/>
      <c r="AE57" s="315"/>
      <c r="AF57" s="475">
        <f t="shared" si="1"/>
        <v>0</v>
      </c>
      <c r="AG57" s="476">
        <f t="shared" si="1"/>
        <v>0</v>
      </c>
    </row>
    <row r="58" spans="2:33" ht="16.5" hidden="1" customHeight="1" outlineLevel="1" thickTop="1" thickBot="1" x14ac:dyDescent="0.3">
      <c r="B58" s="411"/>
      <c r="C58" s="410"/>
      <c r="D58" s="426"/>
      <c r="E58" s="438"/>
      <c r="F58" s="426"/>
      <c r="G58" s="314"/>
      <c r="H58" s="313"/>
      <c r="I58" s="314"/>
      <c r="J58" s="313"/>
      <c r="K58" s="314"/>
      <c r="L58" s="313"/>
      <c r="M58" s="314"/>
      <c r="N58" s="313"/>
      <c r="O58" s="314"/>
      <c r="P58" s="313"/>
      <c r="Q58" s="314"/>
      <c r="R58" s="313"/>
      <c r="S58" s="314"/>
      <c r="T58" s="313"/>
      <c r="U58" s="314"/>
      <c r="V58" s="313"/>
      <c r="W58" s="314"/>
      <c r="X58" s="313"/>
      <c r="Y58" s="314"/>
      <c r="Z58" s="313"/>
      <c r="AA58" s="314"/>
      <c r="AB58" s="426"/>
      <c r="AC58" s="438"/>
      <c r="AD58" s="313"/>
      <c r="AE58" s="315"/>
      <c r="AF58" s="475">
        <f t="shared" si="1"/>
        <v>0</v>
      </c>
      <c r="AG58" s="476">
        <f t="shared" si="1"/>
        <v>0</v>
      </c>
    </row>
    <row r="59" spans="2:33" ht="16.5" hidden="1" customHeight="1" outlineLevel="1" thickTop="1" thickBot="1" x14ac:dyDescent="0.3">
      <c r="B59" s="411"/>
      <c r="C59" s="410"/>
      <c r="D59" s="426"/>
      <c r="E59" s="438"/>
      <c r="F59" s="426"/>
      <c r="G59" s="314"/>
      <c r="H59" s="313"/>
      <c r="I59" s="314"/>
      <c r="J59" s="313"/>
      <c r="K59" s="314"/>
      <c r="L59" s="313"/>
      <c r="M59" s="314"/>
      <c r="N59" s="313"/>
      <c r="O59" s="314"/>
      <c r="P59" s="313"/>
      <c r="Q59" s="314"/>
      <c r="R59" s="313"/>
      <c r="S59" s="314"/>
      <c r="T59" s="313"/>
      <c r="U59" s="314"/>
      <c r="V59" s="313"/>
      <c r="W59" s="314"/>
      <c r="X59" s="313"/>
      <c r="Y59" s="314"/>
      <c r="Z59" s="313"/>
      <c r="AA59" s="314"/>
      <c r="AB59" s="426"/>
      <c r="AC59" s="438"/>
      <c r="AD59" s="313"/>
      <c r="AE59" s="315"/>
      <c r="AF59" s="475">
        <f t="shared" si="1"/>
        <v>0</v>
      </c>
      <c r="AG59" s="476">
        <f t="shared" si="1"/>
        <v>0</v>
      </c>
    </row>
    <row r="60" spans="2:33" ht="16.5" hidden="1" customHeight="1" outlineLevel="1" thickTop="1" thickBot="1" x14ac:dyDescent="0.3">
      <c r="B60" s="411"/>
      <c r="C60" s="410"/>
      <c r="D60" s="426"/>
      <c r="E60" s="438"/>
      <c r="F60" s="426"/>
      <c r="G60" s="314"/>
      <c r="H60" s="313"/>
      <c r="I60" s="314"/>
      <c r="J60" s="313"/>
      <c r="K60" s="314"/>
      <c r="L60" s="313"/>
      <c r="M60" s="314"/>
      <c r="N60" s="313"/>
      <c r="O60" s="314"/>
      <c r="P60" s="313"/>
      <c r="Q60" s="314"/>
      <c r="R60" s="313"/>
      <c r="S60" s="314"/>
      <c r="T60" s="313"/>
      <c r="U60" s="314"/>
      <c r="V60" s="313"/>
      <c r="W60" s="314"/>
      <c r="X60" s="313"/>
      <c r="Y60" s="314"/>
      <c r="Z60" s="313"/>
      <c r="AA60" s="314"/>
      <c r="AB60" s="426"/>
      <c r="AC60" s="438"/>
      <c r="AD60" s="313"/>
      <c r="AE60" s="315"/>
      <c r="AF60" s="475">
        <f t="shared" si="1"/>
        <v>0</v>
      </c>
      <c r="AG60" s="476">
        <f t="shared" si="1"/>
        <v>0</v>
      </c>
    </row>
    <row r="61" spans="2:33" ht="16.5" hidden="1" customHeight="1" outlineLevel="1" thickTop="1" thickBot="1" x14ac:dyDescent="0.3">
      <c r="B61" s="411"/>
      <c r="C61" s="410"/>
      <c r="D61" s="426"/>
      <c r="E61" s="438"/>
      <c r="F61" s="426"/>
      <c r="G61" s="314"/>
      <c r="H61" s="313"/>
      <c r="I61" s="314"/>
      <c r="J61" s="313"/>
      <c r="K61" s="314"/>
      <c r="L61" s="313"/>
      <c r="M61" s="314"/>
      <c r="N61" s="313"/>
      <c r="O61" s="314"/>
      <c r="P61" s="313"/>
      <c r="Q61" s="314"/>
      <c r="R61" s="313"/>
      <c r="S61" s="314"/>
      <c r="T61" s="313"/>
      <c r="U61" s="314"/>
      <c r="V61" s="313"/>
      <c r="W61" s="314"/>
      <c r="X61" s="313"/>
      <c r="Y61" s="314"/>
      <c r="Z61" s="313"/>
      <c r="AA61" s="314"/>
      <c r="AB61" s="426"/>
      <c r="AC61" s="438"/>
      <c r="AD61" s="313"/>
      <c r="AE61" s="315"/>
      <c r="AF61" s="475">
        <f t="shared" si="1"/>
        <v>0</v>
      </c>
      <c r="AG61" s="476">
        <f t="shared" si="1"/>
        <v>0</v>
      </c>
    </row>
    <row r="62" spans="2:33" ht="16.5" hidden="1" customHeight="1" outlineLevel="1" thickTop="1" thickBot="1" x14ac:dyDescent="0.3">
      <c r="B62" s="411"/>
      <c r="C62" s="410"/>
      <c r="D62" s="426"/>
      <c r="E62" s="438"/>
      <c r="F62" s="426"/>
      <c r="G62" s="314"/>
      <c r="H62" s="313"/>
      <c r="I62" s="314"/>
      <c r="J62" s="313"/>
      <c r="K62" s="314"/>
      <c r="L62" s="313"/>
      <c r="M62" s="314"/>
      <c r="N62" s="313"/>
      <c r="O62" s="314"/>
      <c r="P62" s="313"/>
      <c r="Q62" s="314"/>
      <c r="R62" s="313"/>
      <c r="S62" s="314"/>
      <c r="T62" s="313"/>
      <c r="U62" s="314"/>
      <c r="V62" s="313"/>
      <c r="W62" s="314"/>
      <c r="X62" s="313"/>
      <c r="Y62" s="314"/>
      <c r="Z62" s="313"/>
      <c r="AA62" s="314"/>
      <c r="AB62" s="426"/>
      <c r="AC62" s="438"/>
      <c r="AD62" s="313"/>
      <c r="AE62" s="315"/>
      <c r="AF62" s="475">
        <f t="shared" si="1"/>
        <v>0</v>
      </c>
      <c r="AG62" s="476">
        <f t="shared" si="1"/>
        <v>0</v>
      </c>
    </row>
    <row r="63" spans="2:33" ht="16.5" hidden="1" customHeight="1" outlineLevel="1" thickTop="1" thickBot="1" x14ac:dyDescent="0.3">
      <c r="B63" s="411"/>
      <c r="C63" s="410"/>
      <c r="D63" s="426"/>
      <c r="E63" s="438"/>
      <c r="F63" s="426"/>
      <c r="G63" s="314"/>
      <c r="H63" s="313"/>
      <c r="I63" s="314"/>
      <c r="J63" s="313"/>
      <c r="K63" s="314"/>
      <c r="L63" s="313"/>
      <c r="M63" s="314"/>
      <c r="N63" s="313"/>
      <c r="O63" s="314"/>
      <c r="P63" s="313"/>
      <c r="Q63" s="314"/>
      <c r="R63" s="313"/>
      <c r="S63" s="314"/>
      <c r="T63" s="313"/>
      <c r="U63" s="314"/>
      <c r="V63" s="313"/>
      <c r="W63" s="314"/>
      <c r="X63" s="313"/>
      <c r="Y63" s="314"/>
      <c r="Z63" s="313"/>
      <c r="AA63" s="314"/>
      <c r="AB63" s="426"/>
      <c r="AC63" s="438"/>
      <c r="AD63" s="313"/>
      <c r="AE63" s="315"/>
      <c r="AF63" s="475">
        <f t="shared" si="1"/>
        <v>0</v>
      </c>
      <c r="AG63" s="476">
        <f t="shared" si="1"/>
        <v>0</v>
      </c>
    </row>
    <row r="64" spans="2:33" ht="16.5" hidden="1" customHeight="1" outlineLevel="1" thickTop="1" thickBot="1" x14ac:dyDescent="0.3">
      <c r="B64" s="411" t="s">
        <v>948</v>
      </c>
      <c r="C64" s="410"/>
      <c r="D64" s="426"/>
      <c r="E64" s="438"/>
      <c r="F64" s="426"/>
      <c r="G64" s="314"/>
      <c r="H64" s="313"/>
      <c r="I64" s="314"/>
      <c r="J64" s="313"/>
      <c r="K64" s="314"/>
      <c r="L64" s="313"/>
      <c r="M64" s="314"/>
      <c r="N64" s="313"/>
      <c r="O64" s="314"/>
      <c r="P64" s="313"/>
      <c r="Q64" s="314"/>
      <c r="R64" s="313"/>
      <c r="S64" s="314"/>
      <c r="T64" s="313"/>
      <c r="U64" s="314"/>
      <c r="V64" s="313"/>
      <c r="W64" s="314"/>
      <c r="X64" s="313"/>
      <c r="Y64" s="314"/>
      <c r="Z64" s="313"/>
      <c r="AA64" s="314"/>
      <c r="AB64" s="426"/>
      <c r="AC64" s="438"/>
      <c r="AD64" s="313"/>
      <c r="AE64" s="315"/>
      <c r="AF64" s="475">
        <f t="shared" si="1"/>
        <v>0</v>
      </c>
      <c r="AG64" s="476">
        <f t="shared" si="1"/>
        <v>0</v>
      </c>
    </row>
    <row r="65" spans="2:34" ht="16.5" hidden="1" customHeight="1" outlineLevel="1" thickTop="1" thickBot="1" x14ac:dyDescent="0.3">
      <c r="B65" s="411" t="s">
        <v>949</v>
      </c>
      <c r="C65" s="410"/>
      <c r="D65" s="426"/>
      <c r="E65" s="438"/>
      <c r="F65" s="426"/>
      <c r="G65" s="314"/>
      <c r="H65" s="313"/>
      <c r="I65" s="314"/>
      <c r="J65" s="313"/>
      <c r="K65" s="314"/>
      <c r="L65" s="313"/>
      <c r="M65" s="314"/>
      <c r="N65" s="313"/>
      <c r="O65" s="314"/>
      <c r="P65" s="313"/>
      <c r="Q65" s="314"/>
      <c r="R65" s="313"/>
      <c r="S65" s="314"/>
      <c r="T65" s="313"/>
      <c r="U65" s="314"/>
      <c r="V65" s="313"/>
      <c r="W65" s="314"/>
      <c r="X65" s="313"/>
      <c r="Y65" s="314"/>
      <c r="Z65" s="313"/>
      <c r="AA65" s="314"/>
      <c r="AB65" s="426"/>
      <c r="AC65" s="438"/>
      <c r="AD65" s="313"/>
      <c r="AE65" s="315"/>
      <c r="AF65" s="475">
        <f t="shared" si="1"/>
        <v>0</v>
      </c>
      <c r="AG65" s="476">
        <f t="shared" si="1"/>
        <v>0</v>
      </c>
    </row>
    <row r="66" spans="2:34" ht="16.5" hidden="1" customHeight="1" outlineLevel="1" thickTop="1" thickBot="1" x14ac:dyDescent="0.3">
      <c r="B66" s="411" t="s">
        <v>950</v>
      </c>
      <c r="C66" s="410"/>
      <c r="D66" s="426"/>
      <c r="E66" s="438"/>
      <c r="F66" s="426"/>
      <c r="G66" s="314"/>
      <c r="H66" s="313"/>
      <c r="I66" s="314"/>
      <c r="J66" s="313"/>
      <c r="K66" s="314"/>
      <c r="L66" s="313"/>
      <c r="M66" s="314"/>
      <c r="N66" s="313"/>
      <c r="O66" s="314"/>
      <c r="P66" s="313"/>
      <c r="Q66" s="314"/>
      <c r="R66" s="313"/>
      <c r="S66" s="314"/>
      <c r="T66" s="313"/>
      <c r="U66" s="314"/>
      <c r="V66" s="313"/>
      <c r="W66" s="314"/>
      <c r="X66" s="313"/>
      <c r="Y66" s="314"/>
      <c r="Z66" s="313"/>
      <c r="AA66" s="314"/>
      <c r="AB66" s="426"/>
      <c r="AC66" s="438"/>
      <c r="AD66" s="313"/>
      <c r="AE66" s="315"/>
      <c r="AF66" s="475">
        <f t="shared" si="1"/>
        <v>0</v>
      </c>
      <c r="AG66" s="476">
        <f t="shared" si="1"/>
        <v>0</v>
      </c>
    </row>
    <row r="67" spans="2:34" ht="16.5" hidden="1" customHeight="1" outlineLevel="1" thickTop="1" thickBot="1" x14ac:dyDescent="0.3">
      <c r="B67" s="411" t="s">
        <v>951</v>
      </c>
      <c r="C67" s="410"/>
      <c r="D67" s="426"/>
      <c r="E67" s="438"/>
      <c r="F67" s="426"/>
      <c r="G67" s="314"/>
      <c r="H67" s="313"/>
      <c r="I67" s="314"/>
      <c r="J67" s="313"/>
      <c r="K67" s="314"/>
      <c r="L67" s="313"/>
      <c r="M67" s="314"/>
      <c r="N67" s="313"/>
      <c r="O67" s="314"/>
      <c r="P67" s="313"/>
      <c r="Q67" s="314"/>
      <c r="R67" s="313"/>
      <c r="S67" s="314"/>
      <c r="T67" s="313"/>
      <c r="U67" s="314"/>
      <c r="V67" s="313"/>
      <c r="W67" s="314"/>
      <c r="X67" s="313"/>
      <c r="Y67" s="314"/>
      <c r="Z67" s="313"/>
      <c r="AA67" s="314"/>
      <c r="AB67" s="426"/>
      <c r="AC67" s="438"/>
      <c r="AD67" s="313"/>
      <c r="AE67" s="315"/>
      <c r="AF67" s="475">
        <f t="shared" si="1"/>
        <v>0</v>
      </c>
      <c r="AG67" s="476">
        <f t="shared" si="1"/>
        <v>0</v>
      </c>
    </row>
    <row r="68" spans="2:34" ht="6.75" customHeight="1" outlineLevel="1" thickTop="1" thickBot="1" x14ac:dyDescent="0.3">
      <c r="B68" s="324"/>
      <c r="C68" s="325" t="str">
        <f>IFERROR(IF(MID(B68,1,1)="P",VLOOKUP(#REF!,[3]BD!#REF!,9,0),VLOOKUP(#REF!,[3]BD!#REF!,9,0)),"")</f>
        <v/>
      </c>
      <c r="AF68" s="441" t="str">
        <f>IF(SUM(AF48:AF67)=AF47,"","Revisar Fórmula")</f>
        <v/>
      </c>
      <c r="AG68" s="441" t="str">
        <f t="shared" ref="AG68" si="4">IF(SUM(AG48:AG67)=AG47,"","Revisar Fórmula")</f>
        <v/>
      </c>
      <c r="AH68" s="441"/>
    </row>
    <row r="69" spans="2:34" ht="16.5" customHeight="1" outlineLevel="1" thickTop="1" thickBot="1" x14ac:dyDescent="0.3">
      <c r="B69" s="322" t="s">
        <v>820</v>
      </c>
      <c r="C69" s="323" t="str">
        <f>'[2]PDI-03'!E44</f>
        <v>Plan operativo 3. Formación avanzada</v>
      </c>
      <c r="D69" s="436">
        <f t="shared" ref="D69:AE69" si="5">SUM(D70:D89)</f>
        <v>0</v>
      </c>
      <c r="E69" s="437">
        <f t="shared" si="5"/>
        <v>0</v>
      </c>
      <c r="F69" s="436">
        <f t="shared" si="5"/>
        <v>0</v>
      </c>
      <c r="G69" s="310">
        <f t="shared" si="5"/>
        <v>0</v>
      </c>
      <c r="H69" s="309">
        <f t="shared" si="5"/>
        <v>0</v>
      </c>
      <c r="I69" s="310">
        <f t="shared" si="5"/>
        <v>0</v>
      </c>
      <c r="J69" s="309">
        <f t="shared" si="5"/>
        <v>0</v>
      </c>
      <c r="K69" s="310">
        <f t="shared" si="5"/>
        <v>0</v>
      </c>
      <c r="L69" s="309">
        <f t="shared" si="5"/>
        <v>0</v>
      </c>
      <c r="M69" s="310">
        <f t="shared" si="5"/>
        <v>0</v>
      </c>
      <c r="N69" s="309">
        <f t="shared" si="5"/>
        <v>0</v>
      </c>
      <c r="O69" s="310">
        <f t="shared" si="5"/>
        <v>0</v>
      </c>
      <c r="P69" s="309">
        <f t="shared" si="5"/>
        <v>0</v>
      </c>
      <c r="Q69" s="310">
        <f t="shared" si="5"/>
        <v>0</v>
      </c>
      <c r="R69" s="309">
        <f t="shared" si="5"/>
        <v>0</v>
      </c>
      <c r="S69" s="310">
        <f t="shared" si="5"/>
        <v>0</v>
      </c>
      <c r="T69" s="309">
        <f t="shared" si="5"/>
        <v>0</v>
      </c>
      <c r="U69" s="310">
        <f t="shared" si="5"/>
        <v>0</v>
      </c>
      <c r="V69" s="309">
        <f t="shared" si="5"/>
        <v>0</v>
      </c>
      <c r="W69" s="310">
        <f t="shared" si="5"/>
        <v>0</v>
      </c>
      <c r="X69" s="309">
        <f t="shared" si="5"/>
        <v>0</v>
      </c>
      <c r="Y69" s="310">
        <f t="shared" si="5"/>
        <v>0</v>
      </c>
      <c r="Z69" s="309">
        <f t="shared" si="5"/>
        <v>0</v>
      </c>
      <c r="AA69" s="310">
        <f t="shared" si="5"/>
        <v>0</v>
      </c>
      <c r="AB69" s="436">
        <f t="shared" si="5"/>
        <v>302422000</v>
      </c>
      <c r="AC69" s="437">
        <f t="shared" si="5"/>
        <v>75700848</v>
      </c>
      <c r="AD69" s="436">
        <f t="shared" si="5"/>
        <v>0</v>
      </c>
      <c r="AE69" s="311">
        <f t="shared" si="5"/>
        <v>0</v>
      </c>
      <c r="AF69" s="473">
        <f t="shared" si="1"/>
        <v>302422000</v>
      </c>
      <c r="AG69" s="474">
        <f t="shared" si="1"/>
        <v>75700848</v>
      </c>
    </row>
    <row r="70" spans="2:34" ht="16.5" customHeight="1" outlineLevel="1" thickTop="1" thickBot="1" x14ac:dyDescent="0.3">
      <c r="B70" s="411" t="s">
        <v>952</v>
      </c>
      <c r="C70" s="410" t="s">
        <v>1071</v>
      </c>
      <c r="D70" s="426"/>
      <c r="E70" s="438"/>
      <c r="F70" s="426"/>
      <c r="G70" s="314"/>
      <c r="H70" s="313"/>
      <c r="I70" s="314"/>
      <c r="J70" s="313"/>
      <c r="K70" s="314"/>
      <c r="L70" s="313"/>
      <c r="M70" s="314"/>
      <c r="N70" s="313"/>
      <c r="O70" s="314"/>
      <c r="P70" s="313"/>
      <c r="Q70" s="314"/>
      <c r="R70" s="313"/>
      <c r="S70" s="314"/>
      <c r="T70" s="313"/>
      <c r="U70" s="314"/>
      <c r="V70" s="313"/>
      <c r="W70" s="314"/>
      <c r="X70" s="313"/>
      <c r="Y70" s="314"/>
      <c r="Z70" s="313"/>
      <c r="AA70" s="314"/>
      <c r="AB70" s="426">
        <v>302422000</v>
      </c>
      <c r="AC70" s="438">
        <v>75700848</v>
      </c>
      <c r="AD70" s="426"/>
      <c r="AE70" s="315"/>
      <c r="AF70" s="475">
        <f t="shared" ref="AF70:AG133" si="6">SUMIF($D$24:$AE$24,AF$24,$D70:$AE70)</f>
        <v>302422000</v>
      </c>
      <c r="AG70" s="476">
        <f t="shared" si="6"/>
        <v>75700848</v>
      </c>
    </row>
    <row r="71" spans="2:34" ht="16.5" hidden="1" customHeight="1" outlineLevel="1" thickTop="1" thickBot="1" x14ac:dyDescent="0.3">
      <c r="B71" s="411" t="s">
        <v>953</v>
      </c>
      <c r="C71" s="410"/>
      <c r="D71" s="426"/>
      <c r="E71" s="438"/>
      <c r="F71" s="426"/>
      <c r="G71" s="314"/>
      <c r="H71" s="313"/>
      <c r="I71" s="314"/>
      <c r="J71" s="313"/>
      <c r="K71" s="314"/>
      <c r="L71" s="313"/>
      <c r="M71" s="314"/>
      <c r="N71" s="313"/>
      <c r="O71" s="314"/>
      <c r="P71" s="313"/>
      <c r="Q71" s="314"/>
      <c r="R71" s="313"/>
      <c r="S71" s="314"/>
      <c r="T71" s="313"/>
      <c r="U71" s="314"/>
      <c r="V71" s="313"/>
      <c r="W71" s="314"/>
      <c r="X71" s="313"/>
      <c r="Y71" s="314"/>
      <c r="Z71" s="313"/>
      <c r="AA71" s="314"/>
      <c r="AB71" s="426"/>
      <c r="AC71" s="438"/>
      <c r="AD71" s="313"/>
      <c r="AE71" s="315"/>
      <c r="AF71" s="475">
        <f t="shared" si="6"/>
        <v>0</v>
      </c>
      <c r="AG71" s="476">
        <f t="shared" si="6"/>
        <v>0</v>
      </c>
    </row>
    <row r="72" spans="2:34" ht="16.5" hidden="1" customHeight="1" outlineLevel="1" thickTop="1" thickBot="1" x14ac:dyDescent="0.3">
      <c r="B72" s="411"/>
      <c r="C72" s="410"/>
      <c r="D72" s="426"/>
      <c r="E72" s="438"/>
      <c r="F72" s="426"/>
      <c r="G72" s="314"/>
      <c r="H72" s="313"/>
      <c r="I72" s="314"/>
      <c r="J72" s="313"/>
      <c r="K72" s="314"/>
      <c r="L72" s="313"/>
      <c r="M72" s="314"/>
      <c r="N72" s="313"/>
      <c r="O72" s="314"/>
      <c r="P72" s="313"/>
      <c r="Q72" s="314"/>
      <c r="R72" s="313"/>
      <c r="S72" s="314"/>
      <c r="T72" s="313"/>
      <c r="U72" s="314"/>
      <c r="V72" s="313"/>
      <c r="W72" s="314"/>
      <c r="X72" s="313"/>
      <c r="Y72" s="314"/>
      <c r="Z72" s="313"/>
      <c r="AA72" s="314"/>
      <c r="AB72" s="426"/>
      <c r="AC72" s="438"/>
      <c r="AD72" s="313"/>
      <c r="AE72" s="315"/>
      <c r="AF72" s="475">
        <f t="shared" si="6"/>
        <v>0</v>
      </c>
      <c r="AG72" s="476">
        <f t="shared" si="6"/>
        <v>0</v>
      </c>
    </row>
    <row r="73" spans="2:34" ht="16.5" hidden="1" customHeight="1" outlineLevel="1" thickTop="1" thickBot="1" x14ac:dyDescent="0.3">
      <c r="B73" s="411"/>
      <c r="C73" s="410"/>
      <c r="D73" s="426"/>
      <c r="E73" s="438"/>
      <c r="F73" s="426"/>
      <c r="G73" s="314"/>
      <c r="H73" s="313"/>
      <c r="I73" s="314"/>
      <c r="J73" s="313"/>
      <c r="K73" s="314"/>
      <c r="L73" s="313"/>
      <c r="M73" s="314"/>
      <c r="N73" s="313"/>
      <c r="O73" s="314"/>
      <c r="P73" s="313"/>
      <c r="Q73" s="314"/>
      <c r="R73" s="313"/>
      <c r="S73" s="314"/>
      <c r="T73" s="313"/>
      <c r="U73" s="314"/>
      <c r="V73" s="313"/>
      <c r="W73" s="314"/>
      <c r="X73" s="313"/>
      <c r="Y73" s="314"/>
      <c r="Z73" s="313"/>
      <c r="AA73" s="314"/>
      <c r="AB73" s="426"/>
      <c r="AC73" s="438"/>
      <c r="AD73" s="313"/>
      <c r="AE73" s="315"/>
      <c r="AF73" s="475">
        <f t="shared" si="6"/>
        <v>0</v>
      </c>
      <c r="AG73" s="476">
        <f t="shared" si="6"/>
        <v>0</v>
      </c>
    </row>
    <row r="74" spans="2:34" ht="16.5" hidden="1" customHeight="1" outlineLevel="1" thickTop="1" thickBot="1" x14ac:dyDescent="0.3">
      <c r="B74" s="411"/>
      <c r="C74" s="410"/>
      <c r="D74" s="426"/>
      <c r="E74" s="438"/>
      <c r="F74" s="426"/>
      <c r="G74" s="314"/>
      <c r="H74" s="313"/>
      <c r="I74" s="314"/>
      <c r="J74" s="313"/>
      <c r="K74" s="314"/>
      <c r="L74" s="313"/>
      <c r="M74" s="314"/>
      <c r="N74" s="313"/>
      <c r="O74" s="314"/>
      <c r="P74" s="313"/>
      <c r="Q74" s="314"/>
      <c r="R74" s="313"/>
      <c r="S74" s="314"/>
      <c r="T74" s="313"/>
      <c r="U74" s="314"/>
      <c r="V74" s="313"/>
      <c r="W74" s="314"/>
      <c r="X74" s="313"/>
      <c r="Y74" s="314"/>
      <c r="Z74" s="313"/>
      <c r="AA74" s="314"/>
      <c r="AB74" s="426"/>
      <c r="AC74" s="438"/>
      <c r="AD74" s="313"/>
      <c r="AE74" s="315"/>
      <c r="AF74" s="475">
        <f t="shared" si="6"/>
        <v>0</v>
      </c>
      <c r="AG74" s="476">
        <f t="shared" si="6"/>
        <v>0</v>
      </c>
    </row>
    <row r="75" spans="2:34" ht="16.5" hidden="1" customHeight="1" outlineLevel="1" thickTop="1" thickBot="1" x14ac:dyDescent="0.3">
      <c r="B75" s="411"/>
      <c r="C75" s="410"/>
      <c r="D75" s="426"/>
      <c r="E75" s="438"/>
      <c r="F75" s="426"/>
      <c r="G75" s="314"/>
      <c r="H75" s="313"/>
      <c r="I75" s="314"/>
      <c r="J75" s="313"/>
      <c r="K75" s="314"/>
      <c r="L75" s="313"/>
      <c r="M75" s="314"/>
      <c r="N75" s="313"/>
      <c r="O75" s="314"/>
      <c r="P75" s="313"/>
      <c r="Q75" s="314"/>
      <c r="R75" s="313"/>
      <c r="S75" s="314"/>
      <c r="T75" s="313"/>
      <c r="U75" s="314"/>
      <c r="V75" s="313"/>
      <c r="W75" s="314"/>
      <c r="X75" s="313"/>
      <c r="Y75" s="314"/>
      <c r="Z75" s="313"/>
      <c r="AA75" s="314"/>
      <c r="AB75" s="426"/>
      <c r="AC75" s="438"/>
      <c r="AD75" s="313"/>
      <c r="AE75" s="315"/>
      <c r="AF75" s="475">
        <f t="shared" si="6"/>
        <v>0</v>
      </c>
      <c r="AG75" s="476">
        <f t="shared" si="6"/>
        <v>0</v>
      </c>
    </row>
    <row r="76" spans="2:34" ht="16.5" hidden="1" customHeight="1" outlineLevel="1" thickTop="1" thickBot="1" x14ac:dyDescent="0.3">
      <c r="B76" s="411"/>
      <c r="C76" s="410"/>
      <c r="D76" s="426"/>
      <c r="E76" s="438"/>
      <c r="F76" s="426"/>
      <c r="G76" s="314"/>
      <c r="H76" s="313"/>
      <c r="I76" s="314"/>
      <c r="J76" s="313"/>
      <c r="K76" s="314"/>
      <c r="L76" s="313"/>
      <c r="M76" s="314"/>
      <c r="N76" s="313"/>
      <c r="O76" s="314"/>
      <c r="P76" s="313"/>
      <c r="Q76" s="314"/>
      <c r="R76" s="313"/>
      <c r="S76" s="314"/>
      <c r="T76" s="313"/>
      <c r="U76" s="314"/>
      <c r="V76" s="313"/>
      <c r="W76" s="314"/>
      <c r="X76" s="313"/>
      <c r="Y76" s="314"/>
      <c r="Z76" s="313"/>
      <c r="AA76" s="314"/>
      <c r="AB76" s="426"/>
      <c r="AC76" s="438"/>
      <c r="AD76" s="313"/>
      <c r="AE76" s="315"/>
      <c r="AF76" s="475">
        <f t="shared" si="6"/>
        <v>0</v>
      </c>
      <c r="AG76" s="476">
        <f t="shared" si="6"/>
        <v>0</v>
      </c>
    </row>
    <row r="77" spans="2:34" ht="16.5" hidden="1" customHeight="1" outlineLevel="1" thickTop="1" thickBot="1" x14ac:dyDescent="0.3">
      <c r="B77" s="411"/>
      <c r="C77" s="410"/>
      <c r="D77" s="426"/>
      <c r="E77" s="438"/>
      <c r="F77" s="426"/>
      <c r="G77" s="314"/>
      <c r="H77" s="313"/>
      <c r="I77" s="314"/>
      <c r="J77" s="313"/>
      <c r="K77" s="314"/>
      <c r="L77" s="313"/>
      <c r="M77" s="314"/>
      <c r="N77" s="313"/>
      <c r="O77" s="314"/>
      <c r="P77" s="313"/>
      <c r="Q77" s="314"/>
      <c r="R77" s="313"/>
      <c r="S77" s="314"/>
      <c r="T77" s="313"/>
      <c r="U77" s="314"/>
      <c r="V77" s="313"/>
      <c r="W77" s="314"/>
      <c r="X77" s="313"/>
      <c r="Y77" s="314"/>
      <c r="Z77" s="313"/>
      <c r="AA77" s="314"/>
      <c r="AB77" s="426"/>
      <c r="AC77" s="438"/>
      <c r="AD77" s="313"/>
      <c r="AE77" s="315"/>
      <c r="AF77" s="475">
        <f t="shared" si="6"/>
        <v>0</v>
      </c>
      <c r="AG77" s="476">
        <f t="shared" si="6"/>
        <v>0</v>
      </c>
    </row>
    <row r="78" spans="2:34" ht="16.5" hidden="1" customHeight="1" outlineLevel="1" thickTop="1" thickBot="1" x14ac:dyDescent="0.3">
      <c r="B78" s="411"/>
      <c r="C78" s="410"/>
      <c r="D78" s="426"/>
      <c r="E78" s="438"/>
      <c r="F78" s="426"/>
      <c r="G78" s="314"/>
      <c r="H78" s="313"/>
      <c r="I78" s="314"/>
      <c r="J78" s="313"/>
      <c r="K78" s="314"/>
      <c r="L78" s="313"/>
      <c r="M78" s="314"/>
      <c r="N78" s="313"/>
      <c r="O78" s="314"/>
      <c r="P78" s="313"/>
      <c r="Q78" s="314"/>
      <c r="R78" s="313"/>
      <c r="S78" s="314"/>
      <c r="T78" s="313"/>
      <c r="U78" s="314"/>
      <c r="V78" s="313"/>
      <c r="W78" s="314"/>
      <c r="X78" s="313"/>
      <c r="Y78" s="314"/>
      <c r="Z78" s="313"/>
      <c r="AA78" s="314"/>
      <c r="AB78" s="426"/>
      <c r="AC78" s="438"/>
      <c r="AD78" s="313"/>
      <c r="AE78" s="315"/>
      <c r="AF78" s="475">
        <f t="shared" si="6"/>
        <v>0</v>
      </c>
      <c r="AG78" s="476">
        <f t="shared" si="6"/>
        <v>0</v>
      </c>
    </row>
    <row r="79" spans="2:34" ht="16.5" hidden="1" customHeight="1" outlineLevel="1" thickTop="1" thickBot="1" x14ac:dyDescent="0.3">
      <c r="B79" s="411"/>
      <c r="C79" s="410"/>
      <c r="D79" s="426"/>
      <c r="E79" s="438"/>
      <c r="F79" s="426"/>
      <c r="G79" s="314"/>
      <c r="H79" s="313"/>
      <c r="I79" s="314"/>
      <c r="J79" s="313"/>
      <c r="K79" s="314"/>
      <c r="L79" s="313"/>
      <c r="M79" s="314"/>
      <c r="N79" s="313"/>
      <c r="O79" s="314"/>
      <c r="P79" s="313"/>
      <c r="Q79" s="314"/>
      <c r="R79" s="313"/>
      <c r="S79" s="314"/>
      <c r="T79" s="313"/>
      <c r="U79" s="314"/>
      <c r="V79" s="313"/>
      <c r="W79" s="314"/>
      <c r="X79" s="313"/>
      <c r="Y79" s="314"/>
      <c r="Z79" s="313"/>
      <c r="AA79" s="314"/>
      <c r="AB79" s="426"/>
      <c r="AC79" s="438"/>
      <c r="AD79" s="313"/>
      <c r="AE79" s="315"/>
      <c r="AF79" s="475">
        <f t="shared" si="6"/>
        <v>0</v>
      </c>
      <c r="AG79" s="476">
        <f t="shared" si="6"/>
        <v>0</v>
      </c>
    </row>
    <row r="80" spans="2:34" ht="16.5" hidden="1" customHeight="1" outlineLevel="1" thickTop="1" thickBot="1" x14ac:dyDescent="0.3">
      <c r="B80" s="411"/>
      <c r="C80" s="410"/>
      <c r="D80" s="426"/>
      <c r="E80" s="438"/>
      <c r="F80" s="426"/>
      <c r="G80" s="314"/>
      <c r="H80" s="313"/>
      <c r="I80" s="314"/>
      <c r="J80" s="313"/>
      <c r="K80" s="314"/>
      <c r="L80" s="313"/>
      <c r="M80" s="314"/>
      <c r="N80" s="313"/>
      <c r="O80" s="314"/>
      <c r="P80" s="313"/>
      <c r="Q80" s="314"/>
      <c r="R80" s="313"/>
      <c r="S80" s="314"/>
      <c r="T80" s="313"/>
      <c r="U80" s="314"/>
      <c r="V80" s="313"/>
      <c r="W80" s="314"/>
      <c r="X80" s="313"/>
      <c r="Y80" s="314"/>
      <c r="Z80" s="313"/>
      <c r="AA80" s="314"/>
      <c r="AB80" s="426"/>
      <c r="AC80" s="438"/>
      <c r="AD80" s="313"/>
      <c r="AE80" s="315"/>
      <c r="AF80" s="475">
        <f t="shared" si="6"/>
        <v>0</v>
      </c>
      <c r="AG80" s="476">
        <f t="shared" si="6"/>
        <v>0</v>
      </c>
    </row>
    <row r="81" spans="2:34" ht="16.5" hidden="1" customHeight="1" outlineLevel="1" thickTop="1" thickBot="1" x14ac:dyDescent="0.3">
      <c r="B81" s="411"/>
      <c r="C81" s="410"/>
      <c r="D81" s="426"/>
      <c r="E81" s="438"/>
      <c r="F81" s="426"/>
      <c r="G81" s="314"/>
      <c r="H81" s="313"/>
      <c r="I81" s="314"/>
      <c r="J81" s="313"/>
      <c r="K81" s="314"/>
      <c r="L81" s="313"/>
      <c r="M81" s="314"/>
      <c r="N81" s="313"/>
      <c r="O81" s="314"/>
      <c r="P81" s="313"/>
      <c r="Q81" s="314"/>
      <c r="R81" s="313"/>
      <c r="S81" s="314"/>
      <c r="T81" s="313"/>
      <c r="U81" s="314"/>
      <c r="V81" s="313"/>
      <c r="W81" s="314"/>
      <c r="X81" s="313"/>
      <c r="Y81" s="314"/>
      <c r="Z81" s="313"/>
      <c r="AA81" s="314"/>
      <c r="AB81" s="426"/>
      <c r="AC81" s="438"/>
      <c r="AD81" s="313"/>
      <c r="AE81" s="315"/>
      <c r="AF81" s="475">
        <f t="shared" si="6"/>
        <v>0</v>
      </c>
      <c r="AG81" s="476">
        <f t="shared" si="6"/>
        <v>0</v>
      </c>
    </row>
    <row r="82" spans="2:34" ht="16.5" hidden="1" customHeight="1" outlineLevel="1" thickTop="1" thickBot="1" x14ac:dyDescent="0.3">
      <c r="B82" s="411"/>
      <c r="C82" s="410"/>
      <c r="D82" s="426"/>
      <c r="E82" s="438"/>
      <c r="F82" s="426"/>
      <c r="G82" s="314"/>
      <c r="H82" s="313"/>
      <c r="I82" s="314"/>
      <c r="J82" s="313"/>
      <c r="K82" s="314"/>
      <c r="L82" s="313"/>
      <c r="M82" s="314"/>
      <c r="N82" s="313"/>
      <c r="O82" s="314"/>
      <c r="P82" s="313"/>
      <c r="Q82" s="314"/>
      <c r="R82" s="313"/>
      <c r="S82" s="314"/>
      <c r="T82" s="313"/>
      <c r="U82" s="314"/>
      <c r="V82" s="313"/>
      <c r="W82" s="314"/>
      <c r="X82" s="313"/>
      <c r="Y82" s="314"/>
      <c r="Z82" s="313"/>
      <c r="AA82" s="314"/>
      <c r="AB82" s="426"/>
      <c r="AC82" s="438"/>
      <c r="AD82" s="313"/>
      <c r="AE82" s="315"/>
      <c r="AF82" s="475">
        <f t="shared" si="6"/>
        <v>0</v>
      </c>
      <c r="AG82" s="476">
        <f t="shared" si="6"/>
        <v>0</v>
      </c>
    </row>
    <row r="83" spans="2:34" ht="16.5" hidden="1" customHeight="1" outlineLevel="1" thickTop="1" thickBot="1" x14ac:dyDescent="0.3">
      <c r="B83" s="411"/>
      <c r="C83" s="410"/>
      <c r="D83" s="426"/>
      <c r="E83" s="438"/>
      <c r="F83" s="426"/>
      <c r="G83" s="314"/>
      <c r="H83" s="313"/>
      <c r="I83" s="314"/>
      <c r="J83" s="313"/>
      <c r="K83" s="314"/>
      <c r="L83" s="313"/>
      <c r="M83" s="314"/>
      <c r="N83" s="313"/>
      <c r="O83" s="314"/>
      <c r="P83" s="313"/>
      <c r="Q83" s="314"/>
      <c r="R83" s="313"/>
      <c r="S83" s="314"/>
      <c r="T83" s="313"/>
      <c r="U83" s="314"/>
      <c r="V83" s="313"/>
      <c r="W83" s="314"/>
      <c r="X83" s="313"/>
      <c r="Y83" s="314"/>
      <c r="Z83" s="313"/>
      <c r="AA83" s="314"/>
      <c r="AB83" s="426"/>
      <c r="AC83" s="438"/>
      <c r="AD83" s="313"/>
      <c r="AE83" s="315"/>
      <c r="AF83" s="475">
        <f t="shared" si="6"/>
        <v>0</v>
      </c>
      <c r="AG83" s="476">
        <f t="shared" si="6"/>
        <v>0</v>
      </c>
    </row>
    <row r="84" spans="2:34" ht="16.5" hidden="1" customHeight="1" outlineLevel="1" thickTop="1" thickBot="1" x14ac:dyDescent="0.3">
      <c r="B84" s="411"/>
      <c r="C84" s="410"/>
      <c r="D84" s="426"/>
      <c r="E84" s="438"/>
      <c r="F84" s="426"/>
      <c r="G84" s="314"/>
      <c r="H84" s="313"/>
      <c r="I84" s="314"/>
      <c r="J84" s="313"/>
      <c r="K84" s="314"/>
      <c r="L84" s="313"/>
      <c r="M84" s="314"/>
      <c r="N84" s="313"/>
      <c r="O84" s="314"/>
      <c r="P84" s="313"/>
      <c r="Q84" s="314"/>
      <c r="R84" s="313"/>
      <c r="S84" s="314"/>
      <c r="T84" s="313"/>
      <c r="U84" s="314"/>
      <c r="V84" s="313"/>
      <c r="W84" s="314"/>
      <c r="X84" s="313"/>
      <c r="Y84" s="314"/>
      <c r="Z84" s="313"/>
      <c r="AA84" s="314"/>
      <c r="AB84" s="426"/>
      <c r="AC84" s="438"/>
      <c r="AD84" s="313"/>
      <c r="AE84" s="315"/>
      <c r="AF84" s="475">
        <f t="shared" si="6"/>
        <v>0</v>
      </c>
      <c r="AG84" s="476">
        <f t="shared" si="6"/>
        <v>0</v>
      </c>
    </row>
    <row r="85" spans="2:34" ht="16.5" hidden="1" customHeight="1" outlineLevel="1" thickTop="1" thickBot="1" x14ac:dyDescent="0.3">
      <c r="B85" s="411"/>
      <c r="C85" s="410"/>
      <c r="D85" s="426"/>
      <c r="E85" s="438"/>
      <c r="F85" s="426"/>
      <c r="G85" s="314"/>
      <c r="H85" s="313"/>
      <c r="I85" s="314"/>
      <c r="J85" s="313"/>
      <c r="K85" s="314"/>
      <c r="L85" s="313"/>
      <c r="M85" s="314"/>
      <c r="N85" s="313"/>
      <c r="O85" s="314"/>
      <c r="P85" s="313"/>
      <c r="Q85" s="314"/>
      <c r="R85" s="313"/>
      <c r="S85" s="314"/>
      <c r="T85" s="313"/>
      <c r="U85" s="314"/>
      <c r="V85" s="313"/>
      <c r="W85" s="314"/>
      <c r="X85" s="313"/>
      <c r="Y85" s="314"/>
      <c r="Z85" s="313"/>
      <c r="AA85" s="314"/>
      <c r="AB85" s="426"/>
      <c r="AC85" s="438"/>
      <c r="AD85" s="313"/>
      <c r="AE85" s="315"/>
      <c r="AF85" s="475">
        <f t="shared" si="6"/>
        <v>0</v>
      </c>
      <c r="AG85" s="476">
        <f t="shared" si="6"/>
        <v>0</v>
      </c>
    </row>
    <row r="86" spans="2:34" ht="16.5" hidden="1" customHeight="1" outlineLevel="1" thickTop="1" thickBot="1" x14ac:dyDescent="0.3">
      <c r="B86" s="411" t="s">
        <v>954</v>
      </c>
      <c r="C86" s="410"/>
      <c r="D86" s="426"/>
      <c r="E86" s="438"/>
      <c r="F86" s="426"/>
      <c r="G86" s="314"/>
      <c r="H86" s="313"/>
      <c r="I86" s="314"/>
      <c r="J86" s="313"/>
      <c r="K86" s="314"/>
      <c r="L86" s="313"/>
      <c r="M86" s="314"/>
      <c r="N86" s="313"/>
      <c r="O86" s="314"/>
      <c r="P86" s="313"/>
      <c r="Q86" s="314"/>
      <c r="R86" s="313"/>
      <c r="S86" s="314"/>
      <c r="T86" s="313"/>
      <c r="U86" s="314"/>
      <c r="V86" s="313"/>
      <c r="W86" s="314"/>
      <c r="X86" s="313"/>
      <c r="Y86" s="314"/>
      <c r="Z86" s="313"/>
      <c r="AA86" s="314"/>
      <c r="AB86" s="426"/>
      <c r="AC86" s="438"/>
      <c r="AD86" s="313"/>
      <c r="AE86" s="315"/>
      <c r="AF86" s="475">
        <f t="shared" si="6"/>
        <v>0</v>
      </c>
      <c r="AG86" s="476">
        <f t="shared" si="6"/>
        <v>0</v>
      </c>
    </row>
    <row r="87" spans="2:34" ht="16.5" hidden="1" customHeight="1" outlineLevel="1" thickTop="1" thickBot="1" x14ac:dyDescent="0.3">
      <c r="B87" s="411" t="s">
        <v>955</v>
      </c>
      <c r="C87" s="410"/>
      <c r="D87" s="426"/>
      <c r="E87" s="438"/>
      <c r="F87" s="426"/>
      <c r="G87" s="314"/>
      <c r="H87" s="313"/>
      <c r="I87" s="314"/>
      <c r="J87" s="313"/>
      <c r="K87" s="314"/>
      <c r="L87" s="313"/>
      <c r="M87" s="314"/>
      <c r="N87" s="313"/>
      <c r="O87" s="314"/>
      <c r="P87" s="313"/>
      <c r="Q87" s="314"/>
      <c r="R87" s="313"/>
      <c r="S87" s="314"/>
      <c r="T87" s="313"/>
      <c r="U87" s="314"/>
      <c r="V87" s="313"/>
      <c r="W87" s="314"/>
      <c r="X87" s="313"/>
      <c r="Y87" s="314"/>
      <c r="Z87" s="313"/>
      <c r="AA87" s="314"/>
      <c r="AB87" s="426"/>
      <c r="AC87" s="438"/>
      <c r="AD87" s="313"/>
      <c r="AE87" s="315"/>
      <c r="AF87" s="475">
        <f t="shared" si="6"/>
        <v>0</v>
      </c>
      <c r="AG87" s="476">
        <f t="shared" si="6"/>
        <v>0</v>
      </c>
    </row>
    <row r="88" spans="2:34" ht="16.5" hidden="1" customHeight="1" outlineLevel="1" thickTop="1" thickBot="1" x14ac:dyDescent="0.3">
      <c r="B88" s="411" t="s">
        <v>956</v>
      </c>
      <c r="C88" s="410"/>
      <c r="D88" s="426"/>
      <c r="E88" s="438"/>
      <c r="F88" s="426"/>
      <c r="G88" s="314"/>
      <c r="H88" s="313"/>
      <c r="I88" s="314"/>
      <c r="J88" s="313"/>
      <c r="K88" s="314"/>
      <c r="L88" s="313"/>
      <c r="M88" s="314"/>
      <c r="N88" s="313"/>
      <c r="O88" s="314"/>
      <c r="P88" s="313"/>
      <c r="Q88" s="314"/>
      <c r="R88" s="313"/>
      <c r="S88" s="314"/>
      <c r="T88" s="313"/>
      <c r="U88" s="314"/>
      <c r="V88" s="313"/>
      <c r="W88" s="314"/>
      <c r="X88" s="313"/>
      <c r="Y88" s="314"/>
      <c r="Z88" s="313"/>
      <c r="AA88" s="314"/>
      <c r="AB88" s="426"/>
      <c r="AC88" s="438"/>
      <c r="AD88" s="313"/>
      <c r="AE88" s="315"/>
      <c r="AF88" s="475">
        <f t="shared" si="6"/>
        <v>0</v>
      </c>
      <c r="AG88" s="476">
        <f t="shared" si="6"/>
        <v>0</v>
      </c>
    </row>
    <row r="89" spans="2:34" ht="16.5" hidden="1" customHeight="1" outlineLevel="1" thickTop="1" thickBot="1" x14ac:dyDescent="0.3">
      <c r="B89" s="411" t="s">
        <v>957</v>
      </c>
      <c r="C89" s="410"/>
      <c r="D89" s="426"/>
      <c r="E89" s="438"/>
      <c r="F89" s="426"/>
      <c r="G89" s="314"/>
      <c r="H89" s="313"/>
      <c r="I89" s="314"/>
      <c r="J89" s="313"/>
      <c r="K89" s="314"/>
      <c r="L89" s="313"/>
      <c r="M89" s="314"/>
      <c r="N89" s="313"/>
      <c r="O89" s="314"/>
      <c r="P89" s="313"/>
      <c r="Q89" s="314"/>
      <c r="R89" s="313"/>
      <c r="S89" s="314"/>
      <c r="T89" s="313"/>
      <c r="U89" s="314"/>
      <c r="V89" s="313"/>
      <c r="W89" s="314"/>
      <c r="X89" s="313"/>
      <c r="Y89" s="314"/>
      <c r="Z89" s="313"/>
      <c r="AA89" s="314"/>
      <c r="AB89" s="426"/>
      <c r="AC89" s="438"/>
      <c r="AD89" s="313"/>
      <c r="AE89" s="315"/>
      <c r="AF89" s="475">
        <f t="shared" si="6"/>
        <v>0</v>
      </c>
      <c r="AG89" s="476">
        <f t="shared" si="6"/>
        <v>0</v>
      </c>
    </row>
    <row r="90" spans="2:34" ht="6.75" hidden="1" customHeight="1" outlineLevel="1" thickTop="1" thickBot="1" x14ac:dyDescent="0.3">
      <c r="B90" s="324"/>
      <c r="C90" s="325"/>
      <c r="AF90" s="441" t="str">
        <f>IF(SUM(AF70:AF89)=AF69,"","Revisar Fórmula")</f>
        <v/>
      </c>
      <c r="AG90" s="441" t="str">
        <f t="shared" ref="AG90" si="7">IF(SUM(AG70:AG89)=AG69,"","Revisar Fórmula")</f>
        <v/>
      </c>
      <c r="AH90" s="441"/>
    </row>
    <row r="91" spans="2:34" ht="16.5" hidden="1" customHeight="1" outlineLevel="1" thickTop="1" thickBot="1" x14ac:dyDescent="0.3">
      <c r="B91" s="322" t="s">
        <v>821</v>
      </c>
      <c r="C91" s="323" t="e">
        <f>'[2]PDI-03'!#REF!</f>
        <v>#REF!</v>
      </c>
      <c r="D91" s="436">
        <f t="shared" ref="D91:AE91" si="8">SUM(D92:D111)</f>
        <v>0</v>
      </c>
      <c r="E91" s="437">
        <f t="shared" si="8"/>
        <v>0</v>
      </c>
      <c r="F91" s="436">
        <f t="shared" si="8"/>
        <v>0</v>
      </c>
      <c r="G91" s="310">
        <f t="shared" si="8"/>
        <v>0</v>
      </c>
      <c r="H91" s="309">
        <f t="shared" si="8"/>
        <v>0</v>
      </c>
      <c r="I91" s="310">
        <f t="shared" si="8"/>
        <v>0</v>
      </c>
      <c r="J91" s="309">
        <f t="shared" si="8"/>
        <v>0</v>
      </c>
      <c r="K91" s="310">
        <f t="shared" si="8"/>
        <v>0</v>
      </c>
      <c r="L91" s="309">
        <f t="shared" si="8"/>
        <v>0</v>
      </c>
      <c r="M91" s="310">
        <f t="shared" si="8"/>
        <v>0</v>
      </c>
      <c r="N91" s="309">
        <f t="shared" si="8"/>
        <v>0</v>
      </c>
      <c r="O91" s="310">
        <f t="shared" si="8"/>
        <v>0</v>
      </c>
      <c r="P91" s="309">
        <f t="shared" si="8"/>
        <v>0</v>
      </c>
      <c r="Q91" s="310">
        <f t="shared" si="8"/>
        <v>0</v>
      </c>
      <c r="R91" s="309">
        <f t="shared" si="8"/>
        <v>0</v>
      </c>
      <c r="S91" s="310">
        <f t="shared" si="8"/>
        <v>0</v>
      </c>
      <c r="T91" s="309">
        <f t="shared" si="8"/>
        <v>0</v>
      </c>
      <c r="U91" s="310">
        <f t="shared" si="8"/>
        <v>0</v>
      </c>
      <c r="V91" s="309">
        <f t="shared" si="8"/>
        <v>0</v>
      </c>
      <c r="W91" s="310">
        <f t="shared" si="8"/>
        <v>0</v>
      </c>
      <c r="X91" s="309">
        <f t="shared" si="8"/>
        <v>0</v>
      </c>
      <c r="Y91" s="310">
        <f t="shared" si="8"/>
        <v>0</v>
      </c>
      <c r="Z91" s="309">
        <f t="shared" si="8"/>
        <v>0</v>
      </c>
      <c r="AA91" s="310">
        <f t="shared" si="8"/>
        <v>0</v>
      </c>
      <c r="AB91" s="436">
        <f t="shared" si="8"/>
        <v>0</v>
      </c>
      <c r="AC91" s="437">
        <f t="shared" si="8"/>
        <v>0</v>
      </c>
      <c r="AD91" s="309">
        <f t="shared" si="8"/>
        <v>0</v>
      </c>
      <c r="AE91" s="311">
        <f t="shared" si="8"/>
        <v>0</v>
      </c>
      <c r="AF91" s="473">
        <f t="shared" si="6"/>
        <v>0</v>
      </c>
      <c r="AG91" s="474">
        <f t="shared" si="6"/>
        <v>0</v>
      </c>
    </row>
    <row r="92" spans="2:34" ht="16.5" hidden="1" customHeight="1" outlineLevel="1" thickTop="1" thickBot="1" x14ac:dyDescent="0.3">
      <c r="B92" s="411" t="s">
        <v>958</v>
      </c>
      <c r="C92" s="410"/>
      <c r="D92" s="426"/>
      <c r="E92" s="438"/>
      <c r="F92" s="426"/>
      <c r="G92" s="314"/>
      <c r="H92" s="313"/>
      <c r="I92" s="314"/>
      <c r="J92" s="313"/>
      <c r="K92" s="314"/>
      <c r="L92" s="313"/>
      <c r="M92" s="314"/>
      <c r="N92" s="313"/>
      <c r="O92" s="314"/>
      <c r="P92" s="313"/>
      <c r="Q92" s="314"/>
      <c r="R92" s="313"/>
      <c r="S92" s="314"/>
      <c r="T92" s="313"/>
      <c r="U92" s="314"/>
      <c r="V92" s="313"/>
      <c r="W92" s="314"/>
      <c r="X92" s="313"/>
      <c r="Y92" s="314"/>
      <c r="Z92" s="313"/>
      <c r="AA92" s="314"/>
      <c r="AB92" s="426"/>
      <c r="AC92" s="438"/>
      <c r="AD92" s="313"/>
      <c r="AE92" s="315"/>
      <c r="AF92" s="475">
        <f t="shared" si="6"/>
        <v>0</v>
      </c>
      <c r="AG92" s="476">
        <f t="shared" si="6"/>
        <v>0</v>
      </c>
    </row>
    <row r="93" spans="2:34" ht="16.5" hidden="1" customHeight="1" outlineLevel="1" thickTop="1" thickBot="1" x14ac:dyDescent="0.3">
      <c r="B93" s="411"/>
      <c r="C93" s="410"/>
      <c r="D93" s="426"/>
      <c r="E93" s="438"/>
      <c r="F93" s="426"/>
      <c r="G93" s="314"/>
      <c r="H93" s="313"/>
      <c r="I93" s="314"/>
      <c r="J93" s="313"/>
      <c r="K93" s="314"/>
      <c r="L93" s="313"/>
      <c r="M93" s="314"/>
      <c r="N93" s="313"/>
      <c r="O93" s="314"/>
      <c r="P93" s="313"/>
      <c r="Q93" s="314"/>
      <c r="R93" s="313"/>
      <c r="S93" s="314"/>
      <c r="T93" s="313"/>
      <c r="U93" s="314"/>
      <c r="V93" s="313"/>
      <c r="W93" s="314"/>
      <c r="X93" s="313"/>
      <c r="Y93" s="314"/>
      <c r="Z93" s="313"/>
      <c r="AA93" s="314"/>
      <c r="AB93" s="426"/>
      <c r="AC93" s="438"/>
      <c r="AD93" s="313"/>
      <c r="AE93" s="315"/>
      <c r="AF93" s="475">
        <f t="shared" si="6"/>
        <v>0</v>
      </c>
      <c r="AG93" s="476">
        <f t="shared" si="6"/>
        <v>0</v>
      </c>
    </row>
    <row r="94" spans="2:34" ht="16.5" hidden="1" customHeight="1" outlineLevel="1" thickTop="1" thickBot="1" x14ac:dyDescent="0.3">
      <c r="B94" s="411"/>
      <c r="C94" s="410"/>
      <c r="D94" s="426"/>
      <c r="E94" s="438"/>
      <c r="F94" s="426"/>
      <c r="G94" s="314"/>
      <c r="H94" s="313"/>
      <c r="I94" s="314"/>
      <c r="J94" s="313"/>
      <c r="K94" s="314"/>
      <c r="L94" s="313"/>
      <c r="M94" s="314"/>
      <c r="N94" s="313"/>
      <c r="O94" s="314"/>
      <c r="P94" s="313"/>
      <c r="Q94" s="314"/>
      <c r="R94" s="313"/>
      <c r="S94" s="314"/>
      <c r="T94" s="313"/>
      <c r="U94" s="314"/>
      <c r="V94" s="313"/>
      <c r="W94" s="314"/>
      <c r="X94" s="313"/>
      <c r="Y94" s="314"/>
      <c r="Z94" s="313"/>
      <c r="AA94" s="314"/>
      <c r="AB94" s="426"/>
      <c r="AC94" s="438"/>
      <c r="AD94" s="313"/>
      <c r="AE94" s="315"/>
      <c r="AF94" s="475">
        <f t="shared" si="6"/>
        <v>0</v>
      </c>
      <c r="AG94" s="476">
        <f t="shared" si="6"/>
        <v>0</v>
      </c>
    </row>
    <row r="95" spans="2:34" ht="16.5" hidden="1" customHeight="1" outlineLevel="1" thickTop="1" thickBot="1" x14ac:dyDescent="0.3">
      <c r="B95" s="411"/>
      <c r="C95" s="410"/>
      <c r="D95" s="426"/>
      <c r="E95" s="438"/>
      <c r="F95" s="426"/>
      <c r="G95" s="314"/>
      <c r="H95" s="313"/>
      <c r="I95" s="314"/>
      <c r="J95" s="313"/>
      <c r="K95" s="314"/>
      <c r="L95" s="313"/>
      <c r="M95" s="314"/>
      <c r="N95" s="313"/>
      <c r="O95" s="314"/>
      <c r="P95" s="313"/>
      <c r="Q95" s="314"/>
      <c r="R95" s="313"/>
      <c r="S95" s="314"/>
      <c r="T95" s="313"/>
      <c r="U95" s="314"/>
      <c r="V95" s="313"/>
      <c r="W95" s="314"/>
      <c r="X95" s="313"/>
      <c r="Y95" s="314"/>
      <c r="Z95" s="313"/>
      <c r="AA95" s="314"/>
      <c r="AB95" s="426"/>
      <c r="AC95" s="438"/>
      <c r="AD95" s="313"/>
      <c r="AE95" s="315"/>
      <c r="AF95" s="475">
        <f t="shared" si="6"/>
        <v>0</v>
      </c>
      <c r="AG95" s="476">
        <f t="shared" si="6"/>
        <v>0</v>
      </c>
    </row>
    <row r="96" spans="2:34" ht="16.5" hidden="1" customHeight="1" outlineLevel="1" thickTop="1" thickBot="1" x14ac:dyDescent="0.3">
      <c r="B96" s="411"/>
      <c r="C96" s="410"/>
      <c r="D96" s="426"/>
      <c r="E96" s="438"/>
      <c r="F96" s="426"/>
      <c r="G96" s="314"/>
      <c r="H96" s="313"/>
      <c r="I96" s="314"/>
      <c r="J96" s="313"/>
      <c r="K96" s="314"/>
      <c r="L96" s="313"/>
      <c r="M96" s="314"/>
      <c r="N96" s="313"/>
      <c r="O96" s="314"/>
      <c r="P96" s="313"/>
      <c r="Q96" s="314"/>
      <c r="R96" s="313"/>
      <c r="S96" s="314"/>
      <c r="T96" s="313"/>
      <c r="U96" s="314"/>
      <c r="V96" s="313"/>
      <c r="W96" s="314"/>
      <c r="X96" s="313"/>
      <c r="Y96" s="314"/>
      <c r="Z96" s="313"/>
      <c r="AA96" s="314"/>
      <c r="AB96" s="426"/>
      <c r="AC96" s="438"/>
      <c r="AD96" s="313"/>
      <c r="AE96" s="315"/>
      <c r="AF96" s="475">
        <f t="shared" si="6"/>
        <v>0</v>
      </c>
      <c r="AG96" s="476">
        <f t="shared" si="6"/>
        <v>0</v>
      </c>
    </row>
    <row r="97" spans="2:34" ht="16.5" hidden="1" customHeight="1" outlineLevel="1" thickTop="1" thickBot="1" x14ac:dyDescent="0.3">
      <c r="B97" s="411"/>
      <c r="C97" s="410"/>
      <c r="D97" s="426"/>
      <c r="E97" s="438"/>
      <c r="F97" s="426"/>
      <c r="G97" s="314"/>
      <c r="H97" s="313"/>
      <c r="I97" s="314"/>
      <c r="J97" s="313"/>
      <c r="K97" s="314"/>
      <c r="L97" s="313"/>
      <c r="M97" s="314"/>
      <c r="N97" s="313"/>
      <c r="O97" s="314"/>
      <c r="P97" s="313"/>
      <c r="Q97" s="314"/>
      <c r="R97" s="313"/>
      <c r="S97" s="314"/>
      <c r="T97" s="313"/>
      <c r="U97" s="314"/>
      <c r="V97" s="313"/>
      <c r="W97" s="314"/>
      <c r="X97" s="313"/>
      <c r="Y97" s="314"/>
      <c r="Z97" s="313"/>
      <c r="AA97" s="314"/>
      <c r="AB97" s="426"/>
      <c r="AC97" s="438"/>
      <c r="AD97" s="313"/>
      <c r="AE97" s="315"/>
      <c r="AF97" s="475">
        <f t="shared" si="6"/>
        <v>0</v>
      </c>
      <c r="AG97" s="476">
        <f t="shared" si="6"/>
        <v>0</v>
      </c>
    </row>
    <row r="98" spans="2:34" ht="16.5" hidden="1" customHeight="1" outlineLevel="1" thickTop="1" thickBot="1" x14ac:dyDescent="0.3">
      <c r="B98" s="411"/>
      <c r="C98" s="410"/>
      <c r="D98" s="426"/>
      <c r="E98" s="438"/>
      <c r="F98" s="426"/>
      <c r="G98" s="314"/>
      <c r="H98" s="313"/>
      <c r="I98" s="314"/>
      <c r="J98" s="313"/>
      <c r="K98" s="314"/>
      <c r="L98" s="313"/>
      <c r="M98" s="314"/>
      <c r="N98" s="313"/>
      <c r="O98" s="314"/>
      <c r="P98" s="313"/>
      <c r="Q98" s="314"/>
      <c r="R98" s="313"/>
      <c r="S98" s="314"/>
      <c r="T98" s="313"/>
      <c r="U98" s="314"/>
      <c r="V98" s="313"/>
      <c r="W98" s="314"/>
      <c r="X98" s="313"/>
      <c r="Y98" s="314"/>
      <c r="Z98" s="313"/>
      <c r="AA98" s="314"/>
      <c r="AB98" s="426"/>
      <c r="AC98" s="438"/>
      <c r="AD98" s="313"/>
      <c r="AE98" s="315"/>
      <c r="AF98" s="475">
        <f t="shared" si="6"/>
        <v>0</v>
      </c>
      <c r="AG98" s="476">
        <f t="shared" si="6"/>
        <v>0</v>
      </c>
    </row>
    <row r="99" spans="2:34" ht="16.5" hidden="1" customHeight="1" outlineLevel="1" thickTop="1" thickBot="1" x14ac:dyDescent="0.3">
      <c r="B99" s="411"/>
      <c r="C99" s="410"/>
      <c r="D99" s="426"/>
      <c r="E99" s="438"/>
      <c r="F99" s="426"/>
      <c r="G99" s="314"/>
      <c r="H99" s="313"/>
      <c r="I99" s="314"/>
      <c r="J99" s="313"/>
      <c r="K99" s="314"/>
      <c r="L99" s="313"/>
      <c r="M99" s="314"/>
      <c r="N99" s="313"/>
      <c r="O99" s="314"/>
      <c r="P99" s="313"/>
      <c r="Q99" s="314"/>
      <c r="R99" s="313"/>
      <c r="S99" s="314"/>
      <c r="T99" s="313"/>
      <c r="U99" s="314"/>
      <c r="V99" s="313"/>
      <c r="W99" s="314"/>
      <c r="X99" s="313"/>
      <c r="Y99" s="314"/>
      <c r="Z99" s="313"/>
      <c r="AA99" s="314"/>
      <c r="AB99" s="426"/>
      <c r="AC99" s="438"/>
      <c r="AD99" s="313"/>
      <c r="AE99" s="315"/>
      <c r="AF99" s="475">
        <f t="shared" si="6"/>
        <v>0</v>
      </c>
      <c r="AG99" s="476">
        <f t="shared" si="6"/>
        <v>0</v>
      </c>
    </row>
    <row r="100" spans="2:34" ht="16.5" hidden="1" customHeight="1" outlineLevel="1" thickTop="1" thickBot="1" x14ac:dyDescent="0.3">
      <c r="B100" s="411"/>
      <c r="C100" s="410"/>
      <c r="D100" s="426"/>
      <c r="E100" s="438"/>
      <c r="F100" s="426"/>
      <c r="G100" s="314"/>
      <c r="H100" s="313"/>
      <c r="I100" s="314"/>
      <c r="J100" s="313"/>
      <c r="K100" s="314"/>
      <c r="L100" s="313"/>
      <c r="M100" s="314"/>
      <c r="N100" s="313"/>
      <c r="O100" s="314"/>
      <c r="P100" s="313"/>
      <c r="Q100" s="314"/>
      <c r="R100" s="313"/>
      <c r="S100" s="314"/>
      <c r="T100" s="313"/>
      <c r="U100" s="314"/>
      <c r="V100" s="313"/>
      <c r="W100" s="314"/>
      <c r="X100" s="313"/>
      <c r="Y100" s="314"/>
      <c r="Z100" s="313"/>
      <c r="AA100" s="314"/>
      <c r="AB100" s="426"/>
      <c r="AC100" s="438"/>
      <c r="AD100" s="313"/>
      <c r="AE100" s="315"/>
      <c r="AF100" s="475">
        <f t="shared" si="6"/>
        <v>0</v>
      </c>
      <c r="AG100" s="476">
        <f t="shared" si="6"/>
        <v>0</v>
      </c>
    </row>
    <row r="101" spans="2:34" ht="16.5" hidden="1" customHeight="1" outlineLevel="1" thickTop="1" thickBot="1" x14ac:dyDescent="0.3">
      <c r="B101" s="411" t="s">
        <v>959</v>
      </c>
      <c r="C101" s="410"/>
      <c r="D101" s="426"/>
      <c r="E101" s="438"/>
      <c r="F101" s="426"/>
      <c r="G101" s="314"/>
      <c r="H101" s="313"/>
      <c r="I101" s="314"/>
      <c r="J101" s="313"/>
      <c r="K101" s="314"/>
      <c r="L101" s="313"/>
      <c r="M101" s="314"/>
      <c r="N101" s="313"/>
      <c r="O101" s="314"/>
      <c r="P101" s="313"/>
      <c r="Q101" s="314"/>
      <c r="R101" s="313"/>
      <c r="S101" s="314"/>
      <c r="T101" s="313"/>
      <c r="U101" s="314"/>
      <c r="V101" s="313"/>
      <c r="W101" s="314"/>
      <c r="X101" s="313"/>
      <c r="Y101" s="314"/>
      <c r="Z101" s="313"/>
      <c r="AA101" s="314"/>
      <c r="AB101" s="426"/>
      <c r="AC101" s="438"/>
      <c r="AD101" s="313"/>
      <c r="AE101" s="315"/>
      <c r="AF101" s="475">
        <f t="shared" si="6"/>
        <v>0</v>
      </c>
      <c r="AG101" s="476">
        <f t="shared" si="6"/>
        <v>0</v>
      </c>
    </row>
    <row r="102" spans="2:34" ht="16.5" hidden="1" customHeight="1" outlineLevel="1" thickTop="1" thickBot="1" x14ac:dyDescent="0.3">
      <c r="B102" s="411"/>
      <c r="C102" s="410"/>
      <c r="D102" s="426"/>
      <c r="E102" s="438"/>
      <c r="F102" s="426"/>
      <c r="G102" s="314"/>
      <c r="H102" s="313"/>
      <c r="I102" s="314"/>
      <c r="J102" s="313"/>
      <c r="K102" s="314"/>
      <c r="L102" s="313"/>
      <c r="M102" s="314"/>
      <c r="N102" s="313"/>
      <c r="O102" s="314"/>
      <c r="P102" s="313"/>
      <c r="Q102" s="314"/>
      <c r="R102" s="313"/>
      <c r="S102" s="314"/>
      <c r="T102" s="313"/>
      <c r="U102" s="314"/>
      <c r="V102" s="313"/>
      <c r="W102" s="314"/>
      <c r="X102" s="313"/>
      <c r="Y102" s="314"/>
      <c r="Z102" s="313"/>
      <c r="AA102" s="314"/>
      <c r="AB102" s="426"/>
      <c r="AC102" s="438"/>
      <c r="AD102" s="313"/>
      <c r="AE102" s="315"/>
      <c r="AF102" s="475">
        <f t="shared" si="6"/>
        <v>0</v>
      </c>
      <c r="AG102" s="476">
        <f t="shared" si="6"/>
        <v>0</v>
      </c>
    </row>
    <row r="103" spans="2:34" ht="16.5" hidden="1" customHeight="1" outlineLevel="1" thickTop="1" thickBot="1" x14ac:dyDescent="0.3">
      <c r="B103" s="411"/>
      <c r="C103" s="410"/>
      <c r="D103" s="426"/>
      <c r="E103" s="438"/>
      <c r="F103" s="426"/>
      <c r="G103" s="314"/>
      <c r="H103" s="313"/>
      <c r="I103" s="314"/>
      <c r="J103" s="313"/>
      <c r="K103" s="314"/>
      <c r="L103" s="313"/>
      <c r="M103" s="314"/>
      <c r="N103" s="313"/>
      <c r="O103" s="314"/>
      <c r="P103" s="313"/>
      <c r="Q103" s="314"/>
      <c r="R103" s="313"/>
      <c r="S103" s="314"/>
      <c r="T103" s="313"/>
      <c r="U103" s="314"/>
      <c r="V103" s="313"/>
      <c r="W103" s="314"/>
      <c r="X103" s="313"/>
      <c r="Y103" s="314"/>
      <c r="Z103" s="313"/>
      <c r="AA103" s="314"/>
      <c r="AB103" s="426"/>
      <c r="AC103" s="438"/>
      <c r="AD103" s="313"/>
      <c r="AE103" s="315"/>
      <c r="AF103" s="475">
        <f t="shared" si="6"/>
        <v>0</v>
      </c>
      <c r="AG103" s="476">
        <f t="shared" si="6"/>
        <v>0</v>
      </c>
    </row>
    <row r="104" spans="2:34" ht="16.5" hidden="1" customHeight="1" outlineLevel="1" thickTop="1" thickBot="1" x14ac:dyDescent="0.3">
      <c r="B104" s="411"/>
      <c r="C104" s="410"/>
      <c r="D104" s="426"/>
      <c r="E104" s="438"/>
      <c r="F104" s="426"/>
      <c r="G104" s="314"/>
      <c r="H104" s="313"/>
      <c r="I104" s="314"/>
      <c r="J104" s="313"/>
      <c r="K104" s="314"/>
      <c r="L104" s="313"/>
      <c r="M104" s="314"/>
      <c r="N104" s="313"/>
      <c r="O104" s="314"/>
      <c r="P104" s="313"/>
      <c r="Q104" s="314"/>
      <c r="R104" s="313"/>
      <c r="S104" s="314"/>
      <c r="T104" s="313"/>
      <c r="U104" s="314"/>
      <c r="V104" s="313"/>
      <c r="W104" s="314"/>
      <c r="X104" s="313"/>
      <c r="Y104" s="314"/>
      <c r="Z104" s="313"/>
      <c r="AA104" s="314"/>
      <c r="AB104" s="426"/>
      <c r="AC104" s="438"/>
      <c r="AD104" s="313"/>
      <c r="AE104" s="315"/>
      <c r="AF104" s="475">
        <f t="shared" si="6"/>
        <v>0</v>
      </c>
      <c r="AG104" s="476">
        <f t="shared" si="6"/>
        <v>0</v>
      </c>
    </row>
    <row r="105" spans="2:34" ht="16.5" hidden="1" customHeight="1" outlineLevel="1" thickTop="1" thickBot="1" x14ac:dyDescent="0.3">
      <c r="B105" s="411"/>
      <c r="C105" s="410"/>
      <c r="D105" s="426"/>
      <c r="E105" s="438"/>
      <c r="F105" s="426"/>
      <c r="G105" s="314"/>
      <c r="H105" s="313"/>
      <c r="I105" s="314"/>
      <c r="J105" s="313"/>
      <c r="K105" s="314"/>
      <c r="L105" s="313"/>
      <c r="M105" s="314"/>
      <c r="N105" s="313"/>
      <c r="O105" s="314"/>
      <c r="P105" s="313"/>
      <c r="Q105" s="314"/>
      <c r="R105" s="313"/>
      <c r="S105" s="314"/>
      <c r="T105" s="313"/>
      <c r="U105" s="314"/>
      <c r="V105" s="313"/>
      <c r="W105" s="314"/>
      <c r="X105" s="313"/>
      <c r="Y105" s="314"/>
      <c r="Z105" s="313"/>
      <c r="AA105" s="314"/>
      <c r="AB105" s="426"/>
      <c r="AC105" s="438"/>
      <c r="AD105" s="313"/>
      <c r="AE105" s="315"/>
      <c r="AF105" s="475">
        <f t="shared" si="6"/>
        <v>0</v>
      </c>
      <c r="AG105" s="476">
        <f t="shared" si="6"/>
        <v>0</v>
      </c>
    </row>
    <row r="106" spans="2:34" ht="16.5" hidden="1" customHeight="1" outlineLevel="1" thickTop="1" thickBot="1" x14ac:dyDescent="0.3">
      <c r="B106" s="411"/>
      <c r="C106" s="410"/>
      <c r="D106" s="426"/>
      <c r="E106" s="438"/>
      <c r="F106" s="426"/>
      <c r="G106" s="314"/>
      <c r="H106" s="313"/>
      <c r="I106" s="314"/>
      <c r="J106" s="313"/>
      <c r="K106" s="314"/>
      <c r="L106" s="313"/>
      <c r="M106" s="314"/>
      <c r="N106" s="313"/>
      <c r="O106" s="314"/>
      <c r="P106" s="313"/>
      <c r="Q106" s="314"/>
      <c r="R106" s="313"/>
      <c r="S106" s="314"/>
      <c r="T106" s="313"/>
      <c r="U106" s="314"/>
      <c r="V106" s="313"/>
      <c r="W106" s="314"/>
      <c r="X106" s="313"/>
      <c r="Y106" s="314"/>
      <c r="Z106" s="313"/>
      <c r="AA106" s="314"/>
      <c r="AB106" s="426"/>
      <c r="AC106" s="438"/>
      <c r="AD106" s="313"/>
      <c r="AE106" s="315"/>
      <c r="AF106" s="475">
        <f t="shared" si="6"/>
        <v>0</v>
      </c>
      <c r="AG106" s="476">
        <f t="shared" si="6"/>
        <v>0</v>
      </c>
    </row>
    <row r="107" spans="2:34" ht="16.5" hidden="1" customHeight="1" outlineLevel="1" thickTop="1" thickBot="1" x14ac:dyDescent="0.3">
      <c r="B107" s="411"/>
      <c r="C107" s="410"/>
      <c r="D107" s="426"/>
      <c r="E107" s="438"/>
      <c r="F107" s="426"/>
      <c r="G107" s="314"/>
      <c r="H107" s="313"/>
      <c r="I107" s="314"/>
      <c r="J107" s="313"/>
      <c r="K107" s="314"/>
      <c r="L107" s="313"/>
      <c r="M107" s="314"/>
      <c r="N107" s="313"/>
      <c r="O107" s="314"/>
      <c r="P107" s="313"/>
      <c r="Q107" s="314"/>
      <c r="R107" s="313"/>
      <c r="S107" s="314"/>
      <c r="T107" s="313"/>
      <c r="U107" s="314"/>
      <c r="V107" s="313"/>
      <c r="W107" s="314"/>
      <c r="X107" s="313"/>
      <c r="Y107" s="314"/>
      <c r="Z107" s="313"/>
      <c r="AA107" s="314"/>
      <c r="AB107" s="426"/>
      <c r="AC107" s="438"/>
      <c r="AD107" s="313"/>
      <c r="AE107" s="315"/>
      <c r="AF107" s="475">
        <f t="shared" si="6"/>
        <v>0</v>
      </c>
      <c r="AG107" s="476">
        <f t="shared" si="6"/>
        <v>0</v>
      </c>
    </row>
    <row r="108" spans="2:34" ht="16.5" hidden="1" customHeight="1" outlineLevel="1" thickTop="1" thickBot="1" x14ac:dyDescent="0.3">
      <c r="B108" s="411" t="s">
        <v>960</v>
      </c>
      <c r="C108" s="410"/>
      <c r="D108" s="426"/>
      <c r="E108" s="438"/>
      <c r="F108" s="426"/>
      <c r="G108" s="314"/>
      <c r="H108" s="313"/>
      <c r="I108" s="314"/>
      <c r="J108" s="313"/>
      <c r="K108" s="314"/>
      <c r="L108" s="313"/>
      <c r="M108" s="314"/>
      <c r="N108" s="313"/>
      <c r="O108" s="314"/>
      <c r="P108" s="313"/>
      <c r="Q108" s="314"/>
      <c r="R108" s="313"/>
      <c r="S108" s="314"/>
      <c r="T108" s="313"/>
      <c r="U108" s="314"/>
      <c r="V108" s="313"/>
      <c r="W108" s="314"/>
      <c r="X108" s="313"/>
      <c r="Y108" s="314"/>
      <c r="Z108" s="313"/>
      <c r="AA108" s="314"/>
      <c r="AB108" s="426"/>
      <c r="AC108" s="438"/>
      <c r="AD108" s="313"/>
      <c r="AE108" s="315"/>
      <c r="AF108" s="475">
        <f t="shared" si="6"/>
        <v>0</v>
      </c>
      <c r="AG108" s="476">
        <f t="shared" si="6"/>
        <v>0</v>
      </c>
    </row>
    <row r="109" spans="2:34" ht="16.5" hidden="1" customHeight="1" outlineLevel="1" thickTop="1" thickBot="1" x14ac:dyDescent="0.3">
      <c r="B109" s="411" t="s">
        <v>961</v>
      </c>
      <c r="C109" s="410"/>
      <c r="D109" s="426"/>
      <c r="E109" s="438"/>
      <c r="F109" s="426"/>
      <c r="G109" s="314"/>
      <c r="H109" s="313"/>
      <c r="I109" s="314"/>
      <c r="J109" s="313"/>
      <c r="K109" s="314"/>
      <c r="L109" s="313"/>
      <c r="M109" s="314"/>
      <c r="N109" s="313"/>
      <c r="O109" s="314"/>
      <c r="P109" s="313"/>
      <c r="Q109" s="314"/>
      <c r="R109" s="313"/>
      <c r="S109" s="314"/>
      <c r="T109" s="313"/>
      <c r="U109" s="314"/>
      <c r="V109" s="313"/>
      <c r="W109" s="314"/>
      <c r="X109" s="313"/>
      <c r="Y109" s="314"/>
      <c r="Z109" s="313"/>
      <c r="AA109" s="314"/>
      <c r="AB109" s="426"/>
      <c r="AC109" s="438"/>
      <c r="AD109" s="313"/>
      <c r="AE109" s="315"/>
      <c r="AF109" s="475">
        <f t="shared" si="6"/>
        <v>0</v>
      </c>
      <c r="AG109" s="476">
        <f t="shared" si="6"/>
        <v>0</v>
      </c>
    </row>
    <row r="110" spans="2:34" ht="16.5" hidden="1" customHeight="1" outlineLevel="1" thickTop="1" thickBot="1" x14ac:dyDescent="0.3">
      <c r="B110" s="411" t="s">
        <v>962</v>
      </c>
      <c r="C110" s="410"/>
      <c r="D110" s="426"/>
      <c r="E110" s="438"/>
      <c r="F110" s="426"/>
      <c r="G110" s="314"/>
      <c r="H110" s="313"/>
      <c r="I110" s="314"/>
      <c r="J110" s="313"/>
      <c r="K110" s="314"/>
      <c r="L110" s="313"/>
      <c r="M110" s="314"/>
      <c r="N110" s="313"/>
      <c r="O110" s="314"/>
      <c r="P110" s="313"/>
      <c r="Q110" s="314"/>
      <c r="R110" s="313"/>
      <c r="S110" s="314"/>
      <c r="T110" s="313"/>
      <c r="U110" s="314"/>
      <c r="V110" s="313"/>
      <c r="W110" s="314"/>
      <c r="X110" s="313"/>
      <c r="Y110" s="314"/>
      <c r="Z110" s="313"/>
      <c r="AA110" s="314"/>
      <c r="AB110" s="426"/>
      <c r="AC110" s="438"/>
      <c r="AD110" s="313"/>
      <c r="AE110" s="315"/>
      <c r="AF110" s="475">
        <f t="shared" si="6"/>
        <v>0</v>
      </c>
      <c r="AG110" s="476">
        <f t="shared" si="6"/>
        <v>0</v>
      </c>
    </row>
    <row r="111" spans="2:34" ht="16.5" hidden="1" customHeight="1" outlineLevel="1" thickTop="1" thickBot="1" x14ac:dyDescent="0.3">
      <c r="B111" s="411" t="s">
        <v>963</v>
      </c>
      <c r="C111" s="410"/>
      <c r="D111" s="426"/>
      <c r="E111" s="438"/>
      <c r="F111" s="426"/>
      <c r="G111" s="314"/>
      <c r="H111" s="313"/>
      <c r="I111" s="314"/>
      <c r="J111" s="313"/>
      <c r="K111" s="314"/>
      <c r="L111" s="313"/>
      <c r="M111" s="314"/>
      <c r="N111" s="313"/>
      <c r="O111" s="314"/>
      <c r="P111" s="313"/>
      <c r="Q111" s="314"/>
      <c r="R111" s="313"/>
      <c r="S111" s="314"/>
      <c r="T111" s="313"/>
      <c r="U111" s="314"/>
      <c r="V111" s="313"/>
      <c r="W111" s="314"/>
      <c r="X111" s="313"/>
      <c r="Y111" s="314"/>
      <c r="Z111" s="313"/>
      <c r="AA111" s="314"/>
      <c r="AB111" s="426"/>
      <c r="AC111" s="438"/>
      <c r="AD111" s="313"/>
      <c r="AE111" s="315"/>
      <c r="AF111" s="475">
        <f t="shared" si="6"/>
        <v>0</v>
      </c>
      <c r="AG111" s="476">
        <f t="shared" si="6"/>
        <v>0</v>
      </c>
    </row>
    <row r="112" spans="2:34" ht="6.75" hidden="1" customHeight="1" outlineLevel="1" thickTop="1" thickBot="1" x14ac:dyDescent="0.3">
      <c r="B112" s="324"/>
      <c r="C112" s="325" t="str">
        <f>IFERROR(IF(MID(B112,1,1)="P",VLOOKUP(#REF!,[3]BD!#REF!,9,0),VLOOKUP(#REF!,[3]BD!#REF!,9,0)),"")</f>
        <v/>
      </c>
      <c r="AF112" s="441" t="str">
        <f>IF(SUM(AF92:AF111)=AF91,"","Revisar Fórmula")</f>
        <v/>
      </c>
      <c r="AG112" s="441" t="str">
        <f t="shared" ref="AG112" si="9">IF(SUM(AG92:AG111)=AG91,"","Revisar Fórmula")</f>
        <v/>
      </c>
      <c r="AH112" s="441"/>
    </row>
    <row r="113" spans="2:33" ht="16.5" hidden="1" customHeight="1" outlineLevel="1" thickTop="1" thickBot="1" x14ac:dyDescent="0.3">
      <c r="B113" s="322" t="s">
        <v>822</v>
      </c>
      <c r="C113" s="323" t="e">
        <f>'[2]PDI-03'!#REF!</f>
        <v>#REF!</v>
      </c>
      <c r="D113" s="436">
        <f t="shared" ref="D113:AE113" si="10">SUM(D114:D133)</f>
        <v>0</v>
      </c>
      <c r="E113" s="437">
        <f t="shared" si="10"/>
        <v>0</v>
      </c>
      <c r="F113" s="436">
        <f t="shared" si="10"/>
        <v>0</v>
      </c>
      <c r="G113" s="310">
        <f t="shared" si="10"/>
        <v>0</v>
      </c>
      <c r="H113" s="309">
        <f t="shared" si="10"/>
        <v>0</v>
      </c>
      <c r="I113" s="310">
        <f t="shared" si="10"/>
        <v>0</v>
      </c>
      <c r="J113" s="309">
        <f t="shared" si="10"/>
        <v>0</v>
      </c>
      <c r="K113" s="310">
        <f t="shared" si="10"/>
        <v>0</v>
      </c>
      <c r="L113" s="309">
        <f t="shared" si="10"/>
        <v>0</v>
      </c>
      <c r="M113" s="310">
        <f t="shared" si="10"/>
        <v>0</v>
      </c>
      <c r="N113" s="309">
        <f t="shared" si="10"/>
        <v>0</v>
      </c>
      <c r="O113" s="310">
        <f t="shared" si="10"/>
        <v>0</v>
      </c>
      <c r="P113" s="309">
        <f t="shared" si="10"/>
        <v>0</v>
      </c>
      <c r="Q113" s="310">
        <f t="shared" si="10"/>
        <v>0</v>
      </c>
      <c r="R113" s="309">
        <f t="shared" si="10"/>
        <v>0</v>
      </c>
      <c r="S113" s="310">
        <f t="shared" si="10"/>
        <v>0</v>
      </c>
      <c r="T113" s="309">
        <f t="shared" si="10"/>
        <v>0</v>
      </c>
      <c r="U113" s="310">
        <f t="shared" si="10"/>
        <v>0</v>
      </c>
      <c r="V113" s="309">
        <f t="shared" si="10"/>
        <v>0</v>
      </c>
      <c r="W113" s="310">
        <f t="shared" si="10"/>
        <v>0</v>
      </c>
      <c r="X113" s="309">
        <f t="shared" si="10"/>
        <v>0</v>
      </c>
      <c r="Y113" s="310">
        <f t="shared" si="10"/>
        <v>0</v>
      </c>
      <c r="Z113" s="309">
        <f t="shared" si="10"/>
        <v>0</v>
      </c>
      <c r="AA113" s="310">
        <f t="shared" si="10"/>
        <v>0</v>
      </c>
      <c r="AB113" s="436">
        <f t="shared" si="10"/>
        <v>0</v>
      </c>
      <c r="AC113" s="437">
        <f t="shared" si="10"/>
        <v>0</v>
      </c>
      <c r="AD113" s="309">
        <f t="shared" si="10"/>
        <v>0</v>
      </c>
      <c r="AE113" s="311">
        <f t="shared" si="10"/>
        <v>0</v>
      </c>
      <c r="AF113" s="473">
        <f t="shared" si="6"/>
        <v>0</v>
      </c>
      <c r="AG113" s="474">
        <f t="shared" si="6"/>
        <v>0</v>
      </c>
    </row>
    <row r="114" spans="2:33" ht="16.5" hidden="1" customHeight="1" outlineLevel="1" thickTop="1" thickBot="1" x14ac:dyDescent="0.3">
      <c r="B114" s="411" t="s">
        <v>964</v>
      </c>
      <c r="C114" s="410"/>
      <c r="D114" s="426"/>
      <c r="E114" s="438"/>
      <c r="F114" s="426"/>
      <c r="G114" s="314"/>
      <c r="H114" s="313"/>
      <c r="I114" s="314"/>
      <c r="J114" s="313"/>
      <c r="K114" s="314"/>
      <c r="L114" s="313"/>
      <c r="M114" s="314"/>
      <c r="N114" s="313"/>
      <c r="O114" s="314"/>
      <c r="P114" s="313"/>
      <c r="Q114" s="314"/>
      <c r="R114" s="313"/>
      <c r="S114" s="314"/>
      <c r="T114" s="313"/>
      <c r="U114" s="314"/>
      <c r="V114" s="313"/>
      <c r="W114" s="314"/>
      <c r="X114" s="313"/>
      <c r="Y114" s="314"/>
      <c r="Z114" s="313"/>
      <c r="AA114" s="314"/>
      <c r="AB114" s="426"/>
      <c r="AC114" s="438"/>
      <c r="AD114" s="313"/>
      <c r="AE114" s="315"/>
      <c r="AF114" s="475">
        <f t="shared" si="6"/>
        <v>0</v>
      </c>
      <c r="AG114" s="476">
        <f t="shared" si="6"/>
        <v>0</v>
      </c>
    </row>
    <row r="115" spans="2:33" ht="16.5" hidden="1" customHeight="1" outlineLevel="1" thickTop="1" thickBot="1" x14ac:dyDescent="0.3">
      <c r="B115" s="411" t="s">
        <v>965</v>
      </c>
      <c r="C115" s="410"/>
      <c r="D115" s="426"/>
      <c r="E115" s="438"/>
      <c r="F115" s="426"/>
      <c r="G115" s="314"/>
      <c r="H115" s="313"/>
      <c r="I115" s="314"/>
      <c r="J115" s="313"/>
      <c r="K115" s="314"/>
      <c r="L115" s="313"/>
      <c r="M115" s="314"/>
      <c r="N115" s="313"/>
      <c r="O115" s="314"/>
      <c r="P115" s="313"/>
      <c r="Q115" s="314"/>
      <c r="R115" s="313"/>
      <c r="S115" s="314"/>
      <c r="T115" s="313"/>
      <c r="U115" s="314"/>
      <c r="V115" s="313"/>
      <c r="W115" s="314"/>
      <c r="X115" s="313"/>
      <c r="Y115" s="314"/>
      <c r="Z115" s="313"/>
      <c r="AA115" s="314"/>
      <c r="AB115" s="426"/>
      <c r="AC115" s="438"/>
      <c r="AD115" s="313"/>
      <c r="AE115" s="315"/>
      <c r="AF115" s="475">
        <f t="shared" si="6"/>
        <v>0</v>
      </c>
      <c r="AG115" s="476">
        <f t="shared" si="6"/>
        <v>0</v>
      </c>
    </row>
    <row r="116" spans="2:33" ht="16.5" hidden="1" customHeight="1" outlineLevel="1" thickTop="1" thickBot="1" x14ac:dyDescent="0.3">
      <c r="B116" s="411"/>
      <c r="C116" s="410"/>
      <c r="D116" s="426"/>
      <c r="E116" s="438"/>
      <c r="F116" s="426"/>
      <c r="G116" s="314"/>
      <c r="H116" s="313"/>
      <c r="I116" s="314"/>
      <c r="J116" s="313"/>
      <c r="K116" s="314"/>
      <c r="L116" s="313"/>
      <c r="M116" s="314"/>
      <c r="N116" s="313"/>
      <c r="O116" s="314"/>
      <c r="P116" s="313"/>
      <c r="Q116" s="314"/>
      <c r="R116" s="313"/>
      <c r="S116" s="314"/>
      <c r="T116" s="313"/>
      <c r="U116" s="314"/>
      <c r="V116" s="313"/>
      <c r="W116" s="314"/>
      <c r="X116" s="313"/>
      <c r="Y116" s="314"/>
      <c r="Z116" s="313"/>
      <c r="AA116" s="314"/>
      <c r="AB116" s="426"/>
      <c r="AC116" s="438"/>
      <c r="AD116" s="313"/>
      <c r="AE116" s="315"/>
      <c r="AF116" s="475">
        <f t="shared" si="6"/>
        <v>0</v>
      </c>
      <c r="AG116" s="476">
        <f t="shared" si="6"/>
        <v>0</v>
      </c>
    </row>
    <row r="117" spans="2:33" ht="16.5" hidden="1" customHeight="1" outlineLevel="1" thickTop="1" thickBot="1" x14ac:dyDescent="0.3">
      <c r="B117" s="411"/>
      <c r="C117" s="410"/>
      <c r="D117" s="426"/>
      <c r="E117" s="438"/>
      <c r="F117" s="426"/>
      <c r="G117" s="314"/>
      <c r="H117" s="313"/>
      <c r="I117" s="314"/>
      <c r="J117" s="313"/>
      <c r="K117" s="314"/>
      <c r="L117" s="313"/>
      <c r="M117" s="314"/>
      <c r="N117" s="313"/>
      <c r="O117" s="314"/>
      <c r="P117" s="313"/>
      <c r="Q117" s="314"/>
      <c r="R117" s="313"/>
      <c r="S117" s="314"/>
      <c r="T117" s="313"/>
      <c r="U117" s="314"/>
      <c r="V117" s="313"/>
      <c r="W117" s="314"/>
      <c r="X117" s="313"/>
      <c r="Y117" s="314"/>
      <c r="Z117" s="313"/>
      <c r="AA117" s="314"/>
      <c r="AB117" s="426"/>
      <c r="AC117" s="438"/>
      <c r="AD117" s="313"/>
      <c r="AE117" s="315"/>
      <c r="AF117" s="475">
        <f t="shared" si="6"/>
        <v>0</v>
      </c>
      <c r="AG117" s="476">
        <f t="shared" si="6"/>
        <v>0</v>
      </c>
    </row>
    <row r="118" spans="2:33" ht="16.5" hidden="1" customHeight="1" outlineLevel="1" thickTop="1" thickBot="1" x14ac:dyDescent="0.3">
      <c r="B118" s="411"/>
      <c r="C118" s="410"/>
      <c r="D118" s="426"/>
      <c r="E118" s="438"/>
      <c r="F118" s="426"/>
      <c r="G118" s="314"/>
      <c r="H118" s="313"/>
      <c r="I118" s="314"/>
      <c r="J118" s="313"/>
      <c r="K118" s="314"/>
      <c r="L118" s="313"/>
      <c r="M118" s="314"/>
      <c r="N118" s="313"/>
      <c r="O118" s="314"/>
      <c r="P118" s="313"/>
      <c r="Q118" s="314"/>
      <c r="R118" s="313"/>
      <c r="S118" s="314"/>
      <c r="T118" s="313"/>
      <c r="U118" s="314"/>
      <c r="V118" s="313"/>
      <c r="W118" s="314"/>
      <c r="X118" s="313"/>
      <c r="Y118" s="314"/>
      <c r="Z118" s="313"/>
      <c r="AA118" s="314"/>
      <c r="AB118" s="426"/>
      <c r="AC118" s="438"/>
      <c r="AD118" s="313"/>
      <c r="AE118" s="315"/>
      <c r="AF118" s="475">
        <f t="shared" si="6"/>
        <v>0</v>
      </c>
      <c r="AG118" s="476">
        <f t="shared" si="6"/>
        <v>0</v>
      </c>
    </row>
    <row r="119" spans="2:33" ht="16.5" hidden="1" customHeight="1" outlineLevel="1" thickTop="1" thickBot="1" x14ac:dyDescent="0.3">
      <c r="B119" s="411"/>
      <c r="C119" s="410"/>
      <c r="D119" s="426"/>
      <c r="E119" s="438"/>
      <c r="F119" s="426"/>
      <c r="G119" s="314"/>
      <c r="H119" s="313"/>
      <c r="I119" s="314"/>
      <c r="J119" s="313"/>
      <c r="K119" s="314"/>
      <c r="L119" s="313"/>
      <c r="M119" s="314"/>
      <c r="N119" s="313"/>
      <c r="O119" s="314"/>
      <c r="P119" s="313"/>
      <c r="Q119" s="314"/>
      <c r="R119" s="313"/>
      <c r="S119" s="314"/>
      <c r="T119" s="313"/>
      <c r="U119" s="314"/>
      <c r="V119" s="313"/>
      <c r="W119" s="314"/>
      <c r="X119" s="313"/>
      <c r="Y119" s="314"/>
      <c r="Z119" s="313"/>
      <c r="AA119" s="314"/>
      <c r="AB119" s="426"/>
      <c r="AC119" s="438"/>
      <c r="AD119" s="313"/>
      <c r="AE119" s="315"/>
      <c r="AF119" s="475">
        <f t="shared" si="6"/>
        <v>0</v>
      </c>
      <c r="AG119" s="476">
        <f t="shared" si="6"/>
        <v>0</v>
      </c>
    </row>
    <row r="120" spans="2:33" ht="16.5" hidden="1" customHeight="1" outlineLevel="1" thickTop="1" thickBot="1" x14ac:dyDescent="0.3">
      <c r="B120" s="411"/>
      <c r="C120" s="410"/>
      <c r="D120" s="426"/>
      <c r="E120" s="438"/>
      <c r="F120" s="426"/>
      <c r="G120" s="314"/>
      <c r="H120" s="313"/>
      <c r="I120" s="314"/>
      <c r="J120" s="313"/>
      <c r="K120" s="314"/>
      <c r="L120" s="313"/>
      <c r="M120" s="314"/>
      <c r="N120" s="313"/>
      <c r="O120" s="314"/>
      <c r="P120" s="313"/>
      <c r="Q120" s="314"/>
      <c r="R120" s="313"/>
      <c r="S120" s="314"/>
      <c r="T120" s="313"/>
      <c r="U120" s="314"/>
      <c r="V120" s="313"/>
      <c r="W120" s="314"/>
      <c r="X120" s="313"/>
      <c r="Y120" s="314"/>
      <c r="Z120" s="313"/>
      <c r="AA120" s="314"/>
      <c r="AB120" s="426"/>
      <c r="AC120" s="438"/>
      <c r="AD120" s="313"/>
      <c r="AE120" s="315"/>
      <c r="AF120" s="475">
        <f t="shared" si="6"/>
        <v>0</v>
      </c>
      <c r="AG120" s="476">
        <f t="shared" si="6"/>
        <v>0</v>
      </c>
    </row>
    <row r="121" spans="2:33" ht="16.5" hidden="1" customHeight="1" outlineLevel="1" thickTop="1" thickBot="1" x14ac:dyDescent="0.3">
      <c r="B121" s="411"/>
      <c r="C121" s="410"/>
      <c r="D121" s="426"/>
      <c r="E121" s="438"/>
      <c r="F121" s="426"/>
      <c r="G121" s="314"/>
      <c r="H121" s="313"/>
      <c r="I121" s="314"/>
      <c r="J121" s="313"/>
      <c r="K121" s="314"/>
      <c r="L121" s="313"/>
      <c r="M121" s="314"/>
      <c r="N121" s="313"/>
      <c r="O121" s="314"/>
      <c r="P121" s="313"/>
      <c r="Q121" s="314"/>
      <c r="R121" s="313"/>
      <c r="S121" s="314"/>
      <c r="T121" s="313"/>
      <c r="U121" s="314"/>
      <c r="V121" s="313"/>
      <c r="W121" s="314"/>
      <c r="X121" s="313"/>
      <c r="Y121" s="314"/>
      <c r="Z121" s="313"/>
      <c r="AA121" s="314"/>
      <c r="AB121" s="426"/>
      <c r="AC121" s="438"/>
      <c r="AD121" s="313"/>
      <c r="AE121" s="315"/>
      <c r="AF121" s="475">
        <f t="shared" si="6"/>
        <v>0</v>
      </c>
      <c r="AG121" s="476">
        <f t="shared" si="6"/>
        <v>0</v>
      </c>
    </row>
    <row r="122" spans="2:33" ht="16.5" hidden="1" customHeight="1" outlineLevel="1" thickTop="1" thickBot="1" x14ac:dyDescent="0.3">
      <c r="B122" s="411"/>
      <c r="C122" s="410"/>
      <c r="D122" s="426"/>
      <c r="E122" s="438"/>
      <c r="F122" s="426"/>
      <c r="G122" s="314"/>
      <c r="H122" s="313"/>
      <c r="I122" s="314"/>
      <c r="J122" s="313"/>
      <c r="K122" s="314"/>
      <c r="L122" s="313"/>
      <c r="M122" s="314"/>
      <c r="N122" s="313"/>
      <c r="O122" s="314"/>
      <c r="P122" s="313"/>
      <c r="Q122" s="314"/>
      <c r="R122" s="313"/>
      <c r="S122" s="314"/>
      <c r="T122" s="313"/>
      <c r="U122" s="314"/>
      <c r="V122" s="313"/>
      <c r="W122" s="314"/>
      <c r="X122" s="313"/>
      <c r="Y122" s="314"/>
      <c r="Z122" s="313"/>
      <c r="AA122" s="314"/>
      <c r="AB122" s="426"/>
      <c r="AC122" s="438"/>
      <c r="AD122" s="313"/>
      <c r="AE122" s="315"/>
      <c r="AF122" s="475">
        <f t="shared" si="6"/>
        <v>0</v>
      </c>
      <c r="AG122" s="476">
        <f t="shared" si="6"/>
        <v>0</v>
      </c>
    </row>
    <row r="123" spans="2:33" ht="16.5" hidden="1" customHeight="1" outlineLevel="1" thickTop="1" thickBot="1" x14ac:dyDescent="0.3">
      <c r="B123" s="411"/>
      <c r="C123" s="410"/>
      <c r="D123" s="426"/>
      <c r="E123" s="438"/>
      <c r="F123" s="426"/>
      <c r="G123" s="314"/>
      <c r="H123" s="313"/>
      <c r="I123" s="314"/>
      <c r="J123" s="313"/>
      <c r="K123" s="314"/>
      <c r="L123" s="313"/>
      <c r="M123" s="314"/>
      <c r="N123" s="313"/>
      <c r="O123" s="314"/>
      <c r="P123" s="313"/>
      <c r="Q123" s="314"/>
      <c r="R123" s="313"/>
      <c r="S123" s="314"/>
      <c r="T123" s="313"/>
      <c r="U123" s="314"/>
      <c r="V123" s="313"/>
      <c r="W123" s="314"/>
      <c r="X123" s="313"/>
      <c r="Y123" s="314"/>
      <c r="Z123" s="313"/>
      <c r="AA123" s="314"/>
      <c r="AB123" s="426"/>
      <c r="AC123" s="438"/>
      <c r="AD123" s="313"/>
      <c r="AE123" s="315"/>
      <c r="AF123" s="475">
        <f t="shared" si="6"/>
        <v>0</v>
      </c>
      <c r="AG123" s="476">
        <f t="shared" si="6"/>
        <v>0</v>
      </c>
    </row>
    <row r="124" spans="2:33" ht="16.5" hidden="1" customHeight="1" outlineLevel="1" thickTop="1" thickBot="1" x14ac:dyDescent="0.3">
      <c r="B124" s="411"/>
      <c r="C124" s="410"/>
      <c r="D124" s="426"/>
      <c r="E124" s="438"/>
      <c r="F124" s="426"/>
      <c r="G124" s="314"/>
      <c r="H124" s="313"/>
      <c r="I124" s="314"/>
      <c r="J124" s="313"/>
      <c r="K124" s="314"/>
      <c r="L124" s="313"/>
      <c r="M124" s="314"/>
      <c r="N124" s="313"/>
      <c r="O124" s="314"/>
      <c r="P124" s="313"/>
      <c r="Q124" s="314"/>
      <c r="R124" s="313"/>
      <c r="S124" s="314"/>
      <c r="T124" s="313"/>
      <c r="U124" s="314"/>
      <c r="V124" s="313"/>
      <c r="W124" s="314"/>
      <c r="X124" s="313"/>
      <c r="Y124" s="314"/>
      <c r="Z124" s="313"/>
      <c r="AA124" s="314"/>
      <c r="AB124" s="426"/>
      <c r="AC124" s="438"/>
      <c r="AD124" s="313"/>
      <c r="AE124" s="315"/>
      <c r="AF124" s="475">
        <f t="shared" si="6"/>
        <v>0</v>
      </c>
      <c r="AG124" s="476">
        <f t="shared" si="6"/>
        <v>0</v>
      </c>
    </row>
    <row r="125" spans="2:33" ht="16.5" hidden="1" customHeight="1" outlineLevel="1" thickTop="1" thickBot="1" x14ac:dyDescent="0.3">
      <c r="B125" s="411"/>
      <c r="C125" s="410"/>
      <c r="D125" s="426"/>
      <c r="E125" s="438"/>
      <c r="F125" s="426"/>
      <c r="G125" s="314"/>
      <c r="H125" s="313"/>
      <c r="I125" s="314"/>
      <c r="J125" s="313"/>
      <c r="K125" s="314"/>
      <c r="L125" s="313"/>
      <c r="M125" s="314"/>
      <c r="N125" s="313"/>
      <c r="O125" s="314"/>
      <c r="P125" s="313"/>
      <c r="Q125" s="314"/>
      <c r="R125" s="313"/>
      <c r="S125" s="314"/>
      <c r="T125" s="313"/>
      <c r="U125" s="314"/>
      <c r="V125" s="313"/>
      <c r="W125" s="314"/>
      <c r="X125" s="313"/>
      <c r="Y125" s="314"/>
      <c r="Z125" s="313"/>
      <c r="AA125" s="314"/>
      <c r="AB125" s="426"/>
      <c r="AC125" s="438"/>
      <c r="AD125" s="313"/>
      <c r="AE125" s="315"/>
      <c r="AF125" s="475">
        <f t="shared" si="6"/>
        <v>0</v>
      </c>
      <c r="AG125" s="476">
        <f t="shared" si="6"/>
        <v>0</v>
      </c>
    </row>
    <row r="126" spans="2:33" ht="16.5" hidden="1" customHeight="1" outlineLevel="1" thickTop="1" thickBot="1" x14ac:dyDescent="0.3">
      <c r="B126" s="411"/>
      <c r="C126" s="410"/>
      <c r="D126" s="426"/>
      <c r="E126" s="438"/>
      <c r="F126" s="426"/>
      <c r="G126" s="314"/>
      <c r="H126" s="313"/>
      <c r="I126" s="314"/>
      <c r="J126" s="313"/>
      <c r="K126" s="314"/>
      <c r="L126" s="313"/>
      <c r="M126" s="314"/>
      <c r="N126" s="313"/>
      <c r="O126" s="314"/>
      <c r="P126" s="313"/>
      <c r="Q126" s="314"/>
      <c r="R126" s="313"/>
      <c r="S126" s="314"/>
      <c r="T126" s="313"/>
      <c r="U126" s="314"/>
      <c r="V126" s="313"/>
      <c r="W126" s="314"/>
      <c r="X126" s="313"/>
      <c r="Y126" s="314"/>
      <c r="Z126" s="313"/>
      <c r="AA126" s="314"/>
      <c r="AB126" s="426"/>
      <c r="AC126" s="438"/>
      <c r="AD126" s="313"/>
      <c r="AE126" s="315"/>
      <c r="AF126" s="475">
        <f t="shared" si="6"/>
        <v>0</v>
      </c>
      <c r="AG126" s="476">
        <f t="shared" si="6"/>
        <v>0</v>
      </c>
    </row>
    <row r="127" spans="2:33" ht="16.5" hidden="1" customHeight="1" outlineLevel="1" thickTop="1" thickBot="1" x14ac:dyDescent="0.3">
      <c r="B127" s="411"/>
      <c r="C127" s="410"/>
      <c r="D127" s="426"/>
      <c r="E127" s="438"/>
      <c r="F127" s="426"/>
      <c r="G127" s="314"/>
      <c r="H127" s="313"/>
      <c r="I127" s="314"/>
      <c r="J127" s="313"/>
      <c r="K127" s="314"/>
      <c r="L127" s="313"/>
      <c r="M127" s="314"/>
      <c r="N127" s="313"/>
      <c r="O127" s="314"/>
      <c r="P127" s="313"/>
      <c r="Q127" s="314"/>
      <c r="R127" s="313"/>
      <c r="S127" s="314"/>
      <c r="T127" s="313"/>
      <c r="U127" s="314"/>
      <c r="V127" s="313"/>
      <c r="W127" s="314"/>
      <c r="X127" s="313"/>
      <c r="Y127" s="314"/>
      <c r="Z127" s="313"/>
      <c r="AA127" s="314"/>
      <c r="AB127" s="426"/>
      <c r="AC127" s="438"/>
      <c r="AD127" s="313"/>
      <c r="AE127" s="315"/>
      <c r="AF127" s="475">
        <f t="shared" si="6"/>
        <v>0</v>
      </c>
      <c r="AG127" s="476">
        <f t="shared" si="6"/>
        <v>0</v>
      </c>
    </row>
    <row r="128" spans="2:33" ht="16.5" hidden="1" customHeight="1" outlineLevel="1" thickTop="1" thickBot="1" x14ac:dyDescent="0.3">
      <c r="B128" s="411"/>
      <c r="C128" s="410"/>
      <c r="D128" s="426"/>
      <c r="E128" s="438"/>
      <c r="F128" s="426"/>
      <c r="G128" s="314"/>
      <c r="H128" s="313"/>
      <c r="I128" s="314"/>
      <c r="J128" s="313"/>
      <c r="K128" s="314"/>
      <c r="L128" s="313"/>
      <c r="M128" s="314"/>
      <c r="N128" s="313"/>
      <c r="O128" s="314"/>
      <c r="P128" s="313"/>
      <c r="Q128" s="314"/>
      <c r="R128" s="313"/>
      <c r="S128" s="314"/>
      <c r="T128" s="313"/>
      <c r="U128" s="314"/>
      <c r="V128" s="313"/>
      <c r="W128" s="314"/>
      <c r="X128" s="313"/>
      <c r="Y128" s="314"/>
      <c r="Z128" s="313"/>
      <c r="AA128" s="314"/>
      <c r="AB128" s="426"/>
      <c r="AC128" s="438"/>
      <c r="AD128" s="313"/>
      <c r="AE128" s="315"/>
      <c r="AF128" s="475">
        <f t="shared" si="6"/>
        <v>0</v>
      </c>
      <c r="AG128" s="476">
        <f t="shared" si="6"/>
        <v>0</v>
      </c>
    </row>
    <row r="129" spans="2:37" ht="16.5" hidden="1" customHeight="1" outlineLevel="1" thickTop="1" thickBot="1" x14ac:dyDescent="0.3">
      <c r="B129" s="411"/>
      <c r="C129" s="410"/>
      <c r="D129" s="426"/>
      <c r="E129" s="438"/>
      <c r="F129" s="426"/>
      <c r="G129" s="314"/>
      <c r="H129" s="313"/>
      <c r="I129" s="314"/>
      <c r="J129" s="313"/>
      <c r="K129" s="314"/>
      <c r="L129" s="313"/>
      <c r="M129" s="314"/>
      <c r="N129" s="313"/>
      <c r="O129" s="314"/>
      <c r="P129" s="313"/>
      <c r="Q129" s="314"/>
      <c r="R129" s="313"/>
      <c r="S129" s="314"/>
      <c r="T129" s="313"/>
      <c r="U129" s="314"/>
      <c r="V129" s="313"/>
      <c r="W129" s="314"/>
      <c r="X129" s="313"/>
      <c r="Y129" s="314"/>
      <c r="Z129" s="313"/>
      <c r="AA129" s="314"/>
      <c r="AB129" s="426"/>
      <c r="AC129" s="438"/>
      <c r="AD129" s="313"/>
      <c r="AE129" s="315"/>
      <c r="AF129" s="475">
        <f t="shared" si="6"/>
        <v>0</v>
      </c>
      <c r="AG129" s="476">
        <f t="shared" si="6"/>
        <v>0</v>
      </c>
    </row>
    <row r="130" spans="2:37" ht="16.5" hidden="1" customHeight="1" outlineLevel="1" thickTop="1" thickBot="1" x14ac:dyDescent="0.3">
      <c r="B130" s="411" t="s">
        <v>966</v>
      </c>
      <c r="C130" s="410"/>
      <c r="D130" s="426"/>
      <c r="E130" s="438"/>
      <c r="F130" s="426"/>
      <c r="G130" s="314"/>
      <c r="H130" s="313"/>
      <c r="I130" s="314"/>
      <c r="J130" s="313"/>
      <c r="K130" s="314"/>
      <c r="L130" s="313"/>
      <c r="M130" s="314"/>
      <c r="N130" s="313"/>
      <c r="O130" s="314"/>
      <c r="P130" s="313"/>
      <c r="Q130" s="314"/>
      <c r="R130" s="313"/>
      <c r="S130" s="314"/>
      <c r="T130" s="313"/>
      <c r="U130" s="314"/>
      <c r="V130" s="313"/>
      <c r="W130" s="314"/>
      <c r="X130" s="313"/>
      <c r="Y130" s="314"/>
      <c r="Z130" s="313"/>
      <c r="AA130" s="314"/>
      <c r="AB130" s="426"/>
      <c r="AC130" s="438"/>
      <c r="AD130" s="313"/>
      <c r="AE130" s="315"/>
      <c r="AF130" s="475">
        <f t="shared" si="6"/>
        <v>0</v>
      </c>
      <c r="AG130" s="476">
        <f t="shared" si="6"/>
        <v>0</v>
      </c>
    </row>
    <row r="131" spans="2:37" ht="17.25" hidden="1" customHeight="1" outlineLevel="1" thickTop="1" thickBot="1" x14ac:dyDescent="0.3">
      <c r="B131" s="411" t="s">
        <v>967</v>
      </c>
      <c r="C131" s="410"/>
      <c r="D131" s="426"/>
      <c r="E131" s="438"/>
      <c r="F131" s="426"/>
      <c r="G131" s="314"/>
      <c r="H131" s="313"/>
      <c r="I131" s="314"/>
      <c r="J131" s="313"/>
      <c r="K131" s="314"/>
      <c r="L131" s="313"/>
      <c r="M131" s="314"/>
      <c r="N131" s="313"/>
      <c r="O131" s="314"/>
      <c r="P131" s="313"/>
      <c r="Q131" s="314"/>
      <c r="R131" s="313"/>
      <c r="S131" s="314"/>
      <c r="T131" s="313"/>
      <c r="U131" s="314"/>
      <c r="V131" s="313"/>
      <c r="W131" s="314"/>
      <c r="X131" s="313"/>
      <c r="Y131" s="314"/>
      <c r="Z131" s="313"/>
      <c r="AA131" s="314"/>
      <c r="AB131" s="426"/>
      <c r="AC131" s="438"/>
      <c r="AD131" s="313"/>
      <c r="AE131" s="315"/>
      <c r="AF131" s="475">
        <f t="shared" si="6"/>
        <v>0</v>
      </c>
      <c r="AG131" s="476">
        <f t="shared" si="6"/>
        <v>0</v>
      </c>
    </row>
    <row r="132" spans="2:37" ht="16.5" hidden="1" customHeight="1" outlineLevel="1" thickTop="1" thickBot="1" x14ac:dyDescent="0.3">
      <c r="B132" s="411" t="s">
        <v>968</v>
      </c>
      <c r="C132" s="410"/>
      <c r="D132" s="426"/>
      <c r="E132" s="438"/>
      <c r="F132" s="426"/>
      <c r="G132" s="314"/>
      <c r="H132" s="313"/>
      <c r="I132" s="314"/>
      <c r="J132" s="313"/>
      <c r="K132" s="314"/>
      <c r="L132" s="313"/>
      <c r="M132" s="314"/>
      <c r="N132" s="313"/>
      <c r="O132" s="314"/>
      <c r="P132" s="313"/>
      <c r="Q132" s="314"/>
      <c r="R132" s="313"/>
      <c r="S132" s="314"/>
      <c r="T132" s="313"/>
      <c r="U132" s="314"/>
      <c r="V132" s="313"/>
      <c r="W132" s="314"/>
      <c r="X132" s="313"/>
      <c r="Y132" s="314"/>
      <c r="Z132" s="313"/>
      <c r="AA132" s="314"/>
      <c r="AB132" s="426"/>
      <c r="AC132" s="438"/>
      <c r="AD132" s="313"/>
      <c r="AE132" s="315"/>
      <c r="AF132" s="475">
        <f t="shared" si="6"/>
        <v>0</v>
      </c>
      <c r="AG132" s="476">
        <f t="shared" si="6"/>
        <v>0</v>
      </c>
    </row>
    <row r="133" spans="2:37" ht="16.5" hidden="1" customHeight="1" outlineLevel="1" thickTop="1" thickBot="1" x14ac:dyDescent="0.3">
      <c r="B133" s="411" t="s">
        <v>969</v>
      </c>
      <c r="C133" s="410"/>
      <c r="D133" s="426"/>
      <c r="E133" s="438"/>
      <c r="F133" s="426"/>
      <c r="G133" s="314"/>
      <c r="H133" s="313"/>
      <c r="I133" s="314"/>
      <c r="J133" s="313"/>
      <c r="K133" s="314"/>
      <c r="L133" s="313"/>
      <c r="M133" s="314"/>
      <c r="N133" s="313"/>
      <c r="O133" s="314"/>
      <c r="P133" s="313"/>
      <c r="Q133" s="314"/>
      <c r="R133" s="313"/>
      <c r="S133" s="314"/>
      <c r="T133" s="313"/>
      <c r="U133" s="314"/>
      <c r="V133" s="313"/>
      <c r="W133" s="314"/>
      <c r="X133" s="313"/>
      <c r="Y133" s="314"/>
      <c r="Z133" s="313"/>
      <c r="AA133" s="314"/>
      <c r="AB133" s="426"/>
      <c r="AC133" s="438"/>
      <c r="AD133" s="313"/>
      <c r="AE133" s="315"/>
      <c r="AF133" s="475">
        <f t="shared" si="6"/>
        <v>0</v>
      </c>
      <c r="AG133" s="476">
        <f t="shared" si="6"/>
        <v>0</v>
      </c>
    </row>
    <row r="134" spans="2:37" ht="16.5" customHeight="1" collapsed="1" thickTop="1" thickBot="1" x14ac:dyDescent="0.3">
      <c r="C134" s="360"/>
      <c r="AF134" s="441" t="str">
        <f>IF(SUM(AF114:AF133)=AF113,"","Revisar Fórmula")</f>
        <v/>
      </c>
      <c r="AG134" s="441" t="str">
        <f t="shared" ref="AG134" si="11">IF(SUM(AG114:AG133)=AG113,"","Revisar Fórmula")</f>
        <v/>
      </c>
      <c r="AH134" s="441"/>
    </row>
    <row r="135" spans="2:37" ht="108" hidden="1" thickBot="1" x14ac:dyDescent="0.3">
      <c r="B135" s="324"/>
      <c r="C135" s="360"/>
      <c r="D135" s="433" t="str">
        <f>+D136&amp;D137</f>
        <v>Contratación de PersonalR.INV</v>
      </c>
      <c r="E135" s="433" t="str">
        <f>+D136&amp;E137</f>
        <v>Contratación de PersonalR.AG</v>
      </c>
      <c r="F135" s="433" t="str">
        <f>+F136&amp;F137</f>
        <v>Compra de equipoR.INV</v>
      </c>
      <c r="G135" s="301" t="str">
        <f>+F136&amp;G137</f>
        <v>Compra de equipoR.AG</v>
      </c>
      <c r="H135" s="301" t="str">
        <f>+H136&amp;H137</f>
        <v>SegurosR.INV</v>
      </c>
      <c r="I135" s="301" t="str">
        <f>+H136&amp;I137</f>
        <v>SegurosR.AG</v>
      </c>
      <c r="J135" s="301" t="str">
        <f>+J136&amp;J137</f>
        <v>Servicios de mantenimientoR.INV</v>
      </c>
      <c r="K135" s="301" t="str">
        <f>+J136&amp;K137</f>
        <v>Servicios de mantenimientoR.AG</v>
      </c>
      <c r="L135" s="301" t="str">
        <f>+L136&amp;L137</f>
        <v>MaterialesR.INV</v>
      </c>
      <c r="M135" s="301" t="str">
        <f>+L136&amp;M137</f>
        <v>MaterialesR.AG</v>
      </c>
      <c r="N135" s="301" t="str">
        <f>+N136&amp;N137</f>
        <v>Impresos y publicacionesR.INV</v>
      </c>
      <c r="O135" s="301" t="str">
        <f>+N136&amp;O137</f>
        <v>Impresos y publicacionesR.AG</v>
      </c>
      <c r="P135" s="301" t="str">
        <f>+P136&amp;P137</f>
        <v>Libros y/o revistasR.INV</v>
      </c>
      <c r="Q135" s="301" t="str">
        <f>+P136&amp;Q137</f>
        <v>Libros y/o revistasR.AG</v>
      </c>
      <c r="R135" s="301" t="str">
        <f>+R136&amp;R137</f>
        <v>Comunicación y transporteR.INV</v>
      </c>
      <c r="S135" s="301" t="str">
        <f>+R136&amp;S137</f>
        <v>Comunicación y transporteR.AG</v>
      </c>
      <c r="T135" s="301" t="str">
        <f>+T136&amp;T137</f>
        <v>ArrendamientoR.INV</v>
      </c>
      <c r="U135" s="301" t="str">
        <f>+T136&amp;U137</f>
        <v>ArrendamientoR.AG</v>
      </c>
      <c r="V135" s="301" t="str">
        <f>+V136&amp;V137</f>
        <v>ImpuestosR.INV</v>
      </c>
      <c r="W135" s="301" t="str">
        <f>+V136&amp;W137</f>
        <v>ImpuestosR.AG</v>
      </c>
      <c r="X135" s="301" t="str">
        <f>+X136&amp;X137</f>
        <v>Servicios públicosR.INV</v>
      </c>
      <c r="Y135" s="301" t="str">
        <f>+X136&amp;Y137</f>
        <v>Servicios públicosR.AG</v>
      </c>
      <c r="Z135" s="301" t="str">
        <f>+Z136&amp;Z137</f>
        <v>ViáticosR.INV</v>
      </c>
      <c r="AA135" s="301" t="str">
        <f>+Z136&amp;AA137</f>
        <v>ViáticosR.AG</v>
      </c>
      <c r="AB135" s="433" t="str">
        <f>+AB136&amp;AB137</f>
        <v>CapacitaciónR.INV</v>
      </c>
      <c r="AC135" s="433" t="str">
        <f>+AB136&amp;AC137</f>
        <v>CapacitaciónR.AG</v>
      </c>
      <c r="AD135" s="301" t="str">
        <f>+AD136&amp;AD137</f>
        <v>Estudiantes (seguros)R.INV</v>
      </c>
      <c r="AE135" s="301" t="str">
        <f>+AD136&amp;AE137</f>
        <v>Estudiantes (seguros)R.AG</v>
      </c>
      <c r="AF135" s="433" t="str">
        <f>+AF136&amp;AF137</f>
        <v>TOTAL 2020R.INV</v>
      </c>
      <c r="AG135" s="433" t="str">
        <f>+AF136&amp;AG137</f>
        <v>TOTAL 2020R.AG</v>
      </c>
      <c r="AH135" s="433" t="str">
        <f>+AH136&amp;AH137</f>
        <v>TOTAL</v>
      </c>
      <c r="AI135" s="301" t="str">
        <f>+AH136&amp;AI137</f>
        <v/>
      </c>
      <c r="AJ135" s="301" t="str">
        <f>+AJ136&amp;AJ137</f>
        <v/>
      </c>
      <c r="AK135" s="301" t="str">
        <f>+AJ136&amp;AK137</f>
        <v/>
      </c>
    </row>
    <row r="136" spans="2:37" ht="33" customHeight="1" outlineLevel="1" thickTop="1" thickBot="1" x14ac:dyDescent="0.3">
      <c r="B136" s="571"/>
      <c r="C136" s="571" t="s">
        <v>837</v>
      </c>
      <c r="D136" s="829" t="s">
        <v>805</v>
      </c>
      <c r="E136" s="830"/>
      <c r="F136" s="827" t="s">
        <v>806</v>
      </c>
      <c r="G136" s="828"/>
      <c r="H136" s="827" t="s">
        <v>807</v>
      </c>
      <c r="I136" s="828"/>
      <c r="J136" s="827" t="s">
        <v>808</v>
      </c>
      <c r="K136" s="828"/>
      <c r="L136" s="827" t="s">
        <v>809</v>
      </c>
      <c r="M136" s="828"/>
      <c r="N136" s="827" t="s">
        <v>810</v>
      </c>
      <c r="O136" s="828"/>
      <c r="P136" s="827" t="s">
        <v>96</v>
      </c>
      <c r="Q136" s="828"/>
      <c r="R136" s="827" t="s">
        <v>811</v>
      </c>
      <c r="S136" s="828"/>
      <c r="T136" s="827" t="s">
        <v>812</v>
      </c>
      <c r="U136" s="828"/>
      <c r="V136" s="827" t="s">
        <v>813</v>
      </c>
      <c r="W136" s="828"/>
      <c r="X136" s="827" t="s">
        <v>814</v>
      </c>
      <c r="Y136" s="828"/>
      <c r="Z136" s="827" t="s">
        <v>815</v>
      </c>
      <c r="AA136" s="828"/>
      <c r="AB136" s="829" t="s">
        <v>816</v>
      </c>
      <c r="AC136" s="830"/>
      <c r="AD136" s="827" t="s">
        <v>817</v>
      </c>
      <c r="AE136" s="828"/>
      <c r="AF136" s="832" t="s">
        <v>832</v>
      </c>
      <c r="AG136" s="833"/>
      <c r="AH136" s="834"/>
    </row>
    <row r="137" spans="2:37" ht="16.5" customHeight="1" outlineLevel="1" thickTop="1" thickBot="1" x14ac:dyDescent="0.3">
      <c r="B137" s="844" t="s">
        <v>824</v>
      </c>
      <c r="C137" s="845" t="s">
        <v>824</v>
      </c>
      <c r="D137" s="434" t="s">
        <v>830</v>
      </c>
      <c r="E137" s="435" t="s">
        <v>831</v>
      </c>
      <c r="F137" s="434" t="s">
        <v>830</v>
      </c>
      <c r="G137" s="303" t="s">
        <v>831</v>
      </c>
      <c r="H137" s="302" t="s">
        <v>830</v>
      </c>
      <c r="I137" s="303" t="s">
        <v>831</v>
      </c>
      <c r="J137" s="302" t="s">
        <v>830</v>
      </c>
      <c r="K137" s="303" t="s">
        <v>831</v>
      </c>
      <c r="L137" s="302" t="s">
        <v>830</v>
      </c>
      <c r="M137" s="303" t="s">
        <v>831</v>
      </c>
      <c r="N137" s="302" t="s">
        <v>830</v>
      </c>
      <c r="O137" s="303" t="s">
        <v>831</v>
      </c>
      <c r="P137" s="302" t="s">
        <v>830</v>
      </c>
      <c r="Q137" s="303" t="s">
        <v>831</v>
      </c>
      <c r="R137" s="302" t="s">
        <v>830</v>
      </c>
      <c r="S137" s="303" t="s">
        <v>831</v>
      </c>
      <c r="T137" s="302" t="s">
        <v>830</v>
      </c>
      <c r="U137" s="303" t="s">
        <v>831</v>
      </c>
      <c r="V137" s="302" t="s">
        <v>830</v>
      </c>
      <c r="W137" s="303" t="s">
        <v>831</v>
      </c>
      <c r="X137" s="302" t="s">
        <v>830</v>
      </c>
      <c r="Y137" s="303" t="s">
        <v>831</v>
      </c>
      <c r="Z137" s="302" t="s">
        <v>830</v>
      </c>
      <c r="AA137" s="303" t="s">
        <v>831</v>
      </c>
      <c r="AB137" s="434" t="s">
        <v>830</v>
      </c>
      <c r="AC137" s="435" t="s">
        <v>831</v>
      </c>
      <c r="AD137" s="302" t="s">
        <v>830</v>
      </c>
      <c r="AE137" s="304" t="s">
        <v>831</v>
      </c>
      <c r="AF137" s="477" t="s">
        <v>830</v>
      </c>
      <c r="AG137" s="478" t="s">
        <v>831</v>
      </c>
      <c r="AH137" s="488" t="s">
        <v>823</v>
      </c>
    </row>
    <row r="138" spans="2:37" ht="16.5" customHeight="1" outlineLevel="1" thickTop="1" thickBot="1" x14ac:dyDescent="0.3">
      <c r="B138" s="322" t="s">
        <v>818</v>
      </c>
      <c r="C138" s="366" t="str">
        <f>+$C$25</f>
        <v>Plan operativo 1. Formación continua y permanente</v>
      </c>
      <c r="D138" s="439">
        <f t="shared" ref="D138:S140" si="12">+INDEX($D$23:$AK$133,MATCH($C138,$C$23:$C$133,0),MATCH(D$135,$D$22:$AK$22,0))</f>
        <v>176804335</v>
      </c>
      <c r="E138" s="440">
        <f t="shared" si="12"/>
        <v>155818000</v>
      </c>
      <c r="F138" s="439">
        <f t="shared" si="12"/>
        <v>0</v>
      </c>
      <c r="G138" s="306">
        <f t="shared" si="12"/>
        <v>0</v>
      </c>
      <c r="H138" s="305">
        <f t="shared" si="12"/>
        <v>0</v>
      </c>
      <c r="I138" s="306">
        <f t="shared" si="12"/>
        <v>0</v>
      </c>
      <c r="J138" s="305">
        <f t="shared" si="12"/>
        <v>0</v>
      </c>
      <c r="K138" s="306">
        <f t="shared" si="12"/>
        <v>0</v>
      </c>
      <c r="L138" s="305">
        <f t="shared" si="12"/>
        <v>0</v>
      </c>
      <c r="M138" s="306">
        <f t="shared" si="12"/>
        <v>0</v>
      </c>
      <c r="N138" s="305">
        <f t="shared" si="12"/>
        <v>0</v>
      </c>
      <c r="O138" s="306">
        <f t="shared" si="12"/>
        <v>0</v>
      </c>
      <c r="P138" s="305">
        <f t="shared" si="12"/>
        <v>0</v>
      </c>
      <c r="Q138" s="306">
        <f t="shared" si="12"/>
        <v>0</v>
      </c>
      <c r="R138" s="305">
        <f t="shared" si="12"/>
        <v>0</v>
      </c>
      <c r="S138" s="306">
        <f t="shared" si="12"/>
        <v>0</v>
      </c>
      <c r="T138" s="305">
        <f t="shared" ref="T138:AG142" si="13">+INDEX($D$23:$AK$133,MATCH($C138,$C$23:$C$133,0),MATCH(T$135,$D$22:$AK$22,0))</f>
        <v>0</v>
      </c>
      <c r="U138" s="306">
        <f t="shared" si="13"/>
        <v>0</v>
      </c>
      <c r="V138" s="305">
        <f t="shared" si="13"/>
        <v>0</v>
      </c>
      <c r="W138" s="306">
        <f t="shared" si="13"/>
        <v>0</v>
      </c>
      <c r="X138" s="305">
        <f t="shared" si="13"/>
        <v>0</v>
      </c>
      <c r="Y138" s="306">
        <f t="shared" si="13"/>
        <v>0</v>
      </c>
      <c r="Z138" s="305">
        <f t="shared" si="13"/>
        <v>0</v>
      </c>
      <c r="AA138" s="306">
        <f t="shared" si="13"/>
        <v>0</v>
      </c>
      <c r="AB138" s="439">
        <f t="shared" si="13"/>
        <v>0</v>
      </c>
      <c r="AC138" s="440">
        <f t="shared" si="13"/>
        <v>0</v>
      </c>
      <c r="AD138" s="305">
        <f t="shared" si="13"/>
        <v>0</v>
      </c>
      <c r="AE138" s="307">
        <f t="shared" si="13"/>
        <v>0</v>
      </c>
      <c r="AF138" s="528">
        <f t="shared" si="13"/>
        <v>176804335</v>
      </c>
      <c r="AG138" s="529">
        <f t="shared" si="13"/>
        <v>155818000</v>
      </c>
      <c r="AH138" s="530">
        <f>+AF138+AG138</f>
        <v>332622335</v>
      </c>
    </row>
    <row r="139" spans="2:37" ht="16.5" customHeight="1" outlineLevel="1" thickTop="1" thickBot="1" x14ac:dyDescent="0.3">
      <c r="B139" s="322" t="s">
        <v>819</v>
      </c>
      <c r="C139" s="366" t="str">
        <f>+$C$47</f>
        <v>Plan operativo 2. Centro de Desarrollo Docente</v>
      </c>
      <c r="D139" s="439">
        <f t="shared" si="12"/>
        <v>158100000</v>
      </c>
      <c r="E139" s="440">
        <f t="shared" si="12"/>
        <v>0</v>
      </c>
      <c r="F139" s="439">
        <f t="shared" si="12"/>
        <v>30000000</v>
      </c>
      <c r="G139" s="306">
        <f t="shared" si="12"/>
        <v>0</v>
      </c>
      <c r="H139" s="305">
        <f t="shared" si="12"/>
        <v>0</v>
      </c>
      <c r="I139" s="306">
        <f t="shared" si="12"/>
        <v>0</v>
      </c>
      <c r="J139" s="305">
        <f t="shared" si="12"/>
        <v>0</v>
      </c>
      <c r="K139" s="306">
        <f t="shared" si="12"/>
        <v>0</v>
      </c>
      <c r="L139" s="305">
        <f t="shared" si="12"/>
        <v>0</v>
      </c>
      <c r="M139" s="306">
        <f t="shared" si="12"/>
        <v>0</v>
      </c>
      <c r="N139" s="305">
        <f t="shared" si="12"/>
        <v>0</v>
      </c>
      <c r="O139" s="306">
        <f t="shared" si="12"/>
        <v>0</v>
      </c>
      <c r="P139" s="305">
        <f t="shared" si="12"/>
        <v>0</v>
      </c>
      <c r="Q139" s="306">
        <f t="shared" si="12"/>
        <v>0</v>
      </c>
      <c r="R139" s="305">
        <f t="shared" si="12"/>
        <v>0</v>
      </c>
      <c r="S139" s="306">
        <f t="shared" si="12"/>
        <v>0</v>
      </c>
      <c r="T139" s="305">
        <f t="shared" si="13"/>
        <v>0</v>
      </c>
      <c r="U139" s="306">
        <f t="shared" si="13"/>
        <v>0</v>
      </c>
      <c r="V139" s="305">
        <f t="shared" si="13"/>
        <v>0</v>
      </c>
      <c r="W139" s="306">
        <f t="shared" si="13"/>
        <v>0</v>
      </c>
      <c r="X139" s="305">
        <f t="shared" si="13"/>
        <v>0</v>
      </c>
      <c r="Y139" s="306">
        <f t="shared" si="13"/>
        <v>0</v>
      </c>
      <c r="Z139" s="305">
        <f t="shared" si="13"/>
        <v>8320000</v>
      </c>
      <c r="AA139" s="306">
        <f t="shared" si="13"/>
        <v>0</v>
      </c>
      <c r="AB139" s="439">
        <f t="shared" si="13"/>
        <v>400000</v>
      </c>
      <c r="AC139" s="440">
        <f t="shared" si="13"/>
        <v>0</v>
      </c>
      <c r="AD139" s="305">
        <f t="shared" si="13"/>
        <v>0</v>
      </c>
      <c r="AE139" s="307">
        <f t="shared" si="13"/>
        <v>0</v>
      </c>
      <c r="AF139" s="528">
        <f t="shared" si="13"/>
        <v>196820000</v>
      </c>
      <c r="AG139" s="529">
        <f t="shared" si="13"/>
        <v>0</v>
      </c>
      <c r="AH139" s="530">
        <f t="shared" ref="AH139:AH144" si="14">+AF139+AG139</f>
        <v>196820000</v>
      </c>
    </row>
    <row r="140" spans="2:37" ht="16.5" customHeight="1" outlineLevel="1" thickTop="1" thickBot="1" x14ac:dyDescent="0.3">
      <c r="B140" s="322" t="s">
        <v>820</v>
      </c>
      <c r="C140" s="366" t="str">
        <f>+$C$69</f>
        <v>Plan operativo 3. Formación avanzada</v>
      </c>
      <c r="D140" s="439">
        <f t="shared" si="12"/>
        <v>0</v>
      </c>
      <c r="E140" s="440">
        <f t="shared" si="12"/>
        <v>0</v>
      </c>
      <c r="F140" s="439">
        <f t="shared" si="12"/>
        <v>0</v>
      </c>
      <c r="G140" s="306">
        <f t="shared" si="12"/>
        <v>0</v>
      </c>
      <c r="H140" s="305">
        <f t="shared" si="12"/>
        <v>0</v>
      </c>
      <c r="I140" s="306">
        <f t="shared" si="12"/>
        <v>0</v>
      </c>
      <c r="J140" s="305">
        <f t="shared" si="12"/>
        <v>0</v>
      </c>
      <c r="K140" s="306">
        <f t="shared" si="12"/>
        <v>0</v>
      </c>
      <c r="L140" s="305">
        <f t="shared" si="12"/>
        <v>0</v>
      </c>
      <c r="M140" s="306">
        <f t="shared" si="12"/>
        <v>0</v>
      </c>
      <c r="N140" s="305">
        <f t="shared" si="12"/>
        <v>0</v>
      </c>
      <c r="O140" s="306">
        <f t="shared" si="12"/>
        <v>0</v>
      </c>
      <c r="P140" s="305">
        <f t="shared" si="12"/>
        <v>0</v>
      </c>
      <c r="Q140" s="306">
        <f t="shared" si="12"/>
        <v>0</v>
      </c>
      <c r="R140" s="305">
        <f t="shared" si="12"/>
        <v>0</v>
      </c>
      <c r="S140" s="306">
        <f t="shared" si="12"/>
        <v>0</v>
      </c>
      <c r="T140" s="305">
        <f t="shared" si="13"/>
        <v>0</v>
      </c>
      <c r="U140" s="306">
        <f t="shared" si="13"/>
        <v>0</v>
      </c>
      <c r="V140" s="305">
        <f t="shared" si="13"/>
        <v>0</v>
      </c>
      <c r="W140" s="306">
        <f t="shared" si="13"/>
        <v>0</v>
      </c>
      <c r="X140" s="305">
        <f t="shared" si="13"/>
        <v>0</v>
      </c>
      <c r="Y140" s="306">
        <f t="shared" si="13"/>
        <v>0</v>
      </c>
      <c r="Z140" s="305">
        <f t="shared" si="13"/>
        <v>0</v>
      </c>
      <c r="AA140" s="306">
        <f t="shared" si="13"/>
        <v>0</v>
      </c>
      <c r="AB140" s="439">
        <f t="shared" si="13"/>
        <v>302422000</v>
      </c>
      <c r="AC140" s="440">
        <f t="shared" si="13"/>
        <v>75700848</v>
      </c>
      <c r="AD140" s="305">
        <f t="shared" si="13"/>
        <v>0</v>
      </c>
      <c r="AE140" s="307">
        <f t="shared" si="13"/>
        <v>0</v>
      </c>
      <c r="AF140" s="528">
        <f t="shared" si="13"/>
        <v>302422000</v>
      </c>
      <c r="AG140" s="529">
        <f t="shared" si="13"/>
        <v>75700848</v>
      </c>
      <c r="AH140" s="530">
        <f t="shared" si="14"/>
        <v>378122848</v>
      </c>
    </row>
    <row r="141" spans="2:37" ht="16.5" hidden="1" customHeight="1" outlineLevel="1" thickTop="1" thickBot="1" x14ac:dyDescent="0.3">
      <c r="B141" s="322" t="s">
        <v>821</v>
      </c>
      <c r="C141" s="366" t="e">
        <f>+$C$91</f>
        <v>#REF!</v>
      </c>
      <c r="D141" s="439">
        <v>0</v>
      </c>
      <c r="E141" s="439">
        <v>0</v>
      </c>
      <c r="F141" s="439">
        <v>0</v>
      </c>
      <c r="G141" s="439">
        <v>0</v>
      </c>
      <c r="H141" s="439">
        <v>0</v>
      </c>
      <c r="I141" s="439">
        <v>0</v>
      </c>
      <c r="J141" s="439">
        <v>0</v>
      </c>
      <c r="K141" s="439">
        <v>0</v>
      </c>
      <c r="L141" s="439">
        <v>0</v>
      </c>
      <c r="M141" s="439">
        <v>0</v>
      </c>
      <c r="N141" s="439">
        <v>0</v>
      </c>
      <c r="O141" s="439">
        <v>0</v>
      </c>
      <c r="P141" s="439">
        <v>0</v>
      </c>
      <c r="Q141" s="439">
        <v>0</v>
      </c>
      <c r="R141" s="439">
        <v>0</v>
      </c>
      <c r="S141" s="439">
        <v>0</v>
      </c>
      <c r="T141" s="439">
        <v>0</v>
      </c>
      <c r="U141" s="439">
        <v>0</v>
      </c>
      <c r="V141" s="439">
        <v>0</v>
      </c>
      <c r="W141" s="439">
        <v>0</v>
      </c>
      <c r="X141" s="439">
        <v>0</v>
      </c>
      <c r="Y141" s="439">
        <v>0</v>
      </c>
      <c r="Z141" s="439">
        <v>0</v>
      </c>
      <c r="AA141" s="439">
        <v>0</v>
      </c>
      <c r="AB141" s="439">
        <v>0</v>
      </c>
      <c r="AC141" s="439">
        <v>0</v>
      </c>
      <c r="AD141" s="439">
        <v>0</v>
      </c>
      <c r="AE141" s="439">
        <v>0</v>
      </c>
      <c r="AF141" s="528" t="e">
        <f t="shared" si="13"/>
        <v>#REF!</v>
      </c>
      <c r="AG141" s="529" t="e">
        <f t="shared" si="13"/>
        <v>#REF!</v>
      </c>
      <c r="AH141" s="530" t="e">
        <f t="shared" si="14"/>
        <v>#REF!</v>
      </c>
    </row>
    <row r="142" spans="2:37" ht="16.5" hidden="1" customHeight="1" outlineLevel="1" thickTop="1" thickBot="1" x14ac:dyDescent="0.3">
      <c r="B142" s="322" t="s">
        <v>822</v>
      </c>
      <c r="C142" s="366" t="e">
        <f>+$C$113</f>
        <v>#REF!</v>
      </c>
      <c r="D142" s="439">
        <v>0</v>
      </c>
      <c r="E142" s="439">
        <v>0</v>
      </c>
      <c r="F142" s="439">
        <v>0</v>
      </c>
      <c r="G142" s="439">
        <v>0</v>
      </c>
      <c r="H142" s="439">
        <v>0</v>
      </c>
      <c r="I142" s="439">
        <v>0</v>
      </c>
      <c r="J142" s="439">
        <v>0</v>
      </c>
      <c r="K142" s="439">
        <v>0</v>
      </c>
      <c r="L142" s="439">
        <v>0</v>
      </c>
      <c r="M142" s="439">
        <v>0</v>
      </c>
      <c r="N142" s="439">
        <v>0</v>
      </c>
      <c r="O142" s="439">
        <v>0</v>
      </c>
      <c r="P142" s="439">
        <v>0</v>
      </c>
      <c r="Q142" s="439">
        <v>0</v>
      </c>
      <c r="R142" s="439">
        <v>0</v>
      </c>
      <c r="S142" s="439">
        <v>0</v>
      </c>
      <c r="T142" s="439">
        <v>0</v>
      </c>
      <c r="U142" s="439">
        <v>0</v>
      </c>
      <c r="V142" s="439">
        <v>0</v>
      </c>
      <c r="W142" s="439">
        <v>0</v>
      </c>
      <c r="X142" s="439">
        <v>0</v>
      </c>
      <c r="Y142" s="439">
        <v>0</v>
      </c>
      <c r="Z142" s="439">
        <v>0</v>
      </c>
      <c r="AA142" s="439">
        <v>0</v>
      </c>
      <c r="AB142" s="439">
        <v>0</v>
      </c>
      <c r="AC142" s="439">
        <v>0</v>
      </c>
      <c r="AD142" s="439">
        <v>0</v>
      </c>
      <c r="AE142" s="439">
        <v>0</v>
      </c>
      <c r="AF142" s="528" t="e">
        <f t="shared" si="13"/>
        <v>#REF!</v>
      </c>
      <c r="AG142" s="529" t="e">
        <f t="shared" si="13"/>
        <v>#REF!</v>
      </c>
      <c r="AH142" s="530" t="e">
        <f t="shared" si="14"/>
        <v>#REF!</v>
      </c>
    </row>
    <row r="143" spans="2:37" ht="4.5" customHeight="1" outlineLevel="1" thickTop="1" thickBot="1" x14ac:dyDescent="0.3">
      <c r="B143" s="324"/>
      <c r="C143" s="360"/>
      <c r="D143" s="441" t="str">
        <f>IF(SUM(D138:D142)=D144,"","Revisar Fórmula")</f>
        <v/>
      </c>
      <c r="E143" s="441" t="str">
        <f t="shared" ref="E143:AG143" si="15">IF(SUM(E138:E142)=E144,"","Revisar Fórmula")</f>
        <v/>
      </c>
      <c r="F143" s="441" t="str">
        <f t="shared" si="15"/>
        <v/>
      </c>
      <c r="G143" s="308" t="str">
        <f t="shared" si="15"/>
        <v/>
      </c>
      <c r="H143" s="308" t="str">
        <f t="shared" si="15"/>
        <v/>
      </c>
      <c r="I143" s="308" t="str">
        <f t="shared" si="15"/>
        <v/>
      </c>
      <c r="J143" s="308" t="str">
        <f t="shared" si="15"/>
        <v/>
      </c>
      <c r="K143" s="308" t="str">
        <f t="shared" si="15"/>
        <v/>
      </c>
      <c r="L143" s="308" t="str">
        <f t="shared" si="15"/>
        <v/>
      </c>
      <c r="M143" s="308" t="str">
        <f t="shared" si="15"/>
        <v/>
      </c>
      <c r="N143" s="308" t="str">
        <f t="shared" si="15"/>
        <v/>
      </c>
      <c r="O143" s="308" t="str">
        <f t="shared" si="15"/>
        <v/>
      </c>
      <c r="P143" s="308" t="str">
        <f t="shared" si="15"/>
        <v/>
      </c>
      <c r="Q143" s="308" t="str">
        <f t="shared" si="15"/>
        <v/>
      </c>
      <c r="R143" s="308" t="str">
        <f t="shared" si="15"/>
        <v/>
      </c>
      <c r="S143" s="308" t="str">
        <f t="shared" si="15"/>
        <v/>
      </c>
      <c r="T143" s="308" t="str">
        <f t="shared" si="15"/>
        <v/>
      </c>
      <c r="U143" s="308" t="str">
        <f t="shared" si="15"/>
        <v/>
      </c>
      <c r="V143" s="308" t="str">
        <f t="shared" si="15"/>
        <v/>
      </c>
      <c r="W143" s="308" t="str">
        <f t="shared" si="15"/>
        <v/>
      </c>
      <c r="X143" s="308" t="str">
        <f t="shared" si="15"/>
        <v/>
      </c>
      <c r="Y143" s="308" t="str">
        <f t="shared" si="15"/>
        <v/>
      </c>
      <c r="Z143" s="308" t="str">
        <f t="shared" si="15"/>
        <v/>
      </c>
      <c r="AA143" s="308" t="str">
        <f t="shared" si="15"/>
        <v/>
      </c>
      <c r="AB143" s="441" t="str">
        <f t="shared" si="15"/>
        <v/>
      </c>
      <c r="AC143" s="441" t="str">
        <f t="shared" si="15"/>
        <v/>
      </c>
      <c r="AD143" s="308" t="str">
        <f t="shared" si="15"/>
        <v/>
      </c>
      <c r="AE143" s="308" t="str">
        <f t="shared" si="15"/>
        <v/>
      </c>
      <c r="AF143" s="479" t="e">
        <f t="shared" si="15"/>
        <v>#REF!</v>
      </c>
      <c r="AG143" s="480" t="e">
        <f t="shared" si="15"/>
        <v>#REF!</v>
      </c>
      <c r="AH143" s="532"/>
      <c r="AI143" s="308"/>
      <c r="AJ143" s="308"/>
    </row>
    <row r="144" spans="2:37" ht="16.5" customHeight="1" outlineLevel="1" thickTop="1" thickBot="1" x14ac:dyDescent="0.3">
      <c r="B144" s="856" t="s">
        <v>829</v>
      </c>
      <c r="C144" s="857"/>
      <c r="D144" s="436">
        <f>+D25+D47+D69+D91+D113</f>
        <v>334904335</v>
      </c>
      <c r="E144" s="437">
        <f t="shared" ref="E144:AE144" si="16">+E25+E47+E69+E91+E113</f>
        <v>155818000</v>
      </c>
      <c r="F144" s="436">
        <f t="shared" si="16"/>
        <v>30000000</v>
      </c>
      <c r="G144" s="310">
        <f t="shared" si="16"/>
        <v>0</v>
      </c>
      <c r="H144" s="309">
        <f t="shared" si="16"/>
        <v>0</v>
      </c>
      <c r="I144" s="310">
        <f t="shared" si="16"/>
        <v>0</v>
      </c>
      <c r="J144" s="309">
        <f t="shared" si="16"/>
        <v>0</v>
      </c>
      <c r="K144" s="310">
        <f t="shared" si="16"/>
        <v>0</v>
      </c>
      <c r="L144" s="309">
        <f t="shared" si="16"/>
        <v>0</v>
      </c>
      <c r="M144" s="310">
        <f t="shared" si="16"/>
        <v>0</v>
      </c>
      <c r="N144" s="309">
        <f t="shared" si="16"/>
        <v>0</v>
      </c>
      <c r="O144" s="310">
        <f t="shared" si="16"/>
        <v>0</v>
      </c>
      <c r="P144" s="309">
        <f t="shared" si="16"/>
        <v>0</v>
      </c>
      <c r="Q144" s="310">
        <f t="shared" si="16"/>
        <v>0</v>
      </c>
      <c r="R144" s="309">
        <f t="shared" si="16"/>
        <v>0</v>
      </c>
      <c r="S144" s="310">
        <f t="shared" si="16"/>
        <v>0</v>
      </c>
      <c r="T144" s="309">
        <f t="shared" si="16"/>
        <v>0</v>
      </c>
      <c r="U144" s="310">
        <f t="shared" si="16"/>
        <v>0</v>
      </c>
      <c r="V144" s="309">
        <f t="shared" si="16"/>
        <v>0</v>
      </c>
      <c r="W144" s="310">
        <f t="shared" si="16"/>
        <v>0</v>
      </c>
      <c r="X144" s="309">
        <f t="shared" si="16"/>
        <v>0</v>
      </c>
      <c r="Y144" s="310">
        <f t="shared" si="16"/>
        <v>0</v>
      </c>
      <c r="Z144" s="309">
        <f t="shared" si="16"/>
        <v>8320000</v>
      </c>
      <c r="AA144" s="310">
        <f t="shared" si="16"/>
        <v>0</v>
      </c>
      <c r="AB144" s="436">
        <f t="shared" si="16"/>
        <v>302822000</v>
      </c>
      <c r="AC144" s="437">
        <f t="shared" si="16"/>
        <v>75700848</v>
      </c>
      <c r="AD144" s="309">
        <f t="shared" si="16"/>
        <v>0</v>
      </c>
      <c r="AE144" s="311">
        <f t="shared" si="16"/>
        <v>0</v>
      </c>
      <c r="AF144" s="525">
        <f>+AF25+AF47+AF69+AF91+AF113</f>
        <v>676046335</v>
      </c>
      <c r="AG144" s="526">
        <f t="shared" ref="AG144" si="17">+AG25+AG47+AG69+AG91+AG113</f>
        <v>231518848</v>
      </c>
      <c r="AH144" s="527">
        <f t="shared" si="14"/>
        <v>907565183</v>
      </c>
    </row>
    <row r="145" spans="2:34" ht="4.5" customHeight="1" outlineLevel="1" thickTop="1" thickBot="1" x14ac:dyDescent="0.3">
      <c r="D145" s="442"/>
      <c r="AF145" s="531"/>
      <c r="AG145" s="531"/>
      <c r="AH145" s="531"/>
    </row>
    <row r="146" spans="2:34" ht="16.5" customHeight="1" outlineLevel="1" thickTop="1" thickBot="1" x14ac:dyDescent="0.3">
      <c r="B146" s="844" t="s">
        <v>825</v>
      </c>
      <c r="C146" s="845" t="s">
        <v>824</v>
      </c>
      <c r="D146" s="434" t="s">
        <v>830</v>
      </c>
      <c r="E146" s="435" t="s">
        <v>831</v>
      </c>
      <c r="F146" s="434" t="s">
        <v>830</v>
      </c>
      <c r="G146" s="303" t="s">
        <v>831</v>
      </c>
      <c r="H146" s="302" t="s">
        <v>830</v>
      </c>
      <c r="I146" s="303" t="s">
        <v>831</v>
      </c>
      <c r="J146" s="302" t="s">
        <v>830</v>
      </c>
      <c r="K146" s="303" t="s">
        <v>831</v>
      </c>
      <c r="L146" s="302" t="s">
        <v>830</v>
      </c>
      <c r="M146" s="303" t="s">
        <v>831</v>
      </c>
      <c r="N146" s="302" t="s">
        <v>830</v>
      </c>
      <c r="O146" s="303" t="s">
        <v>831</v>
      </c>
      <c r="P146" s="302" t="s">
        <v>830</v>
      </c>
      <c r="Q146" s="303" t="s">
        <v>831</v>
      </c>
      <c r="R146" s="302" t="s">
        <v>830</v>
      </c>
      <c r="S146" s="303" t="s">
        <v>831</v>
      </c>
      <c r="T146" s="302" t="s">
        <v>830</v>
      </c>
      <c r="U146" s="303" t="s">
        <v>831</v>
      </c>
      <c r="V146" s="302" t="s">
        <v>830</v>
      </c>
      <c r="W146" s="303" t="s">
        <v>831</v>
      </c>
      <c r="X146" s="302" t="s">
        <v>830</v>
      </c>
      <c r="Y146" s="303" t="s">
        <v>831</v>
      </c>
      <c r="Z146" s="302" t="s">
        <v>830</v>
      </c>
      <c r="AA146" s="303" t="s">
        <v>831</v>
      </c>
      <c r="AB146" s="434" t="s">
        <v>830</v>
      </c>
      <c r="AC146" s="435" t="s">
        <v>831</v>
      </c>
      <c r="AD146" s="302" t="s">
        <v>830</v>
      </c>
      <c r="AE146" s="303" t="s">
        <v>831</v>
      </c>
      <c r="AF146" s="835" t="s">
        <v>833</v>
      </c>
      <c r="AG146" s="836"/>
      <c r="AH146" s="837"/>
    </row>
    <row r="147" spans="2:34" ht="16.5" customHeight="1" outlineLevel="1" thickTop="1" thickBot="1" x14ac:dyDescent="0.3">
      <c r="B147" s="322" t="s">
        <v>818</v>
      </c>
      <c r="C147" s="366" t="str">
        <f>+$C$25</f>
        <v>Plan operativo 1. Formación continua y permanente</v>
      </c>
      <c r="D147" s="439">
        <f t="shared" ref="D147:AE151" si="18">+D138*(1+$E$307)</f>
        <v>182108465.05000001</v>
      </c>
      <c r="E147" s="440">
        <f t="shared" si="18"/>
        <v>160492540</v>
      </c>
      <c r="F147" s="439">
        <f t="shared" si="18"/>
        <v>0</v>
      </c>
      <c r="G147" s="306">
        <f t="shared" si="18"/>
        <v>0</v>
      </c>
      <c r="H147" s="305">
        <f t="shared" si="18"/>
        <v>0</v>
      </c>
      <c r="I147" s="306">
        <f t="shared" si="18"/>
        <v>0</v>
      </c>
      <c r="J147" s="305">
        <f t="shared" si="18"/>
        <v>0</v>
      </c>
      <c r="K147" s="306">
        <f t="shared" si="18"/>
        <v>0</v>
      </c>
      <c r="L147" s="305">
        <f t="shared" si="18"/>
        <v>0</v>
      </c>
      <c r="M147" s="306">
        <f t="shared" si="18"/>
        <v>0</v>
      </c>
      <c r="N147" s="305">
        <f t="shared" si="18"/>
        <v>0</v>
      </c>
      <c r="O147" s="306">
        <f t="shared" si="18"/>
        <v>0</v>
      </c>
      <c r="P147" s="305">
        <f t="shared" si="18"/>
        <v>0</v>
      </c>
      <c r="Q147" s="306">
        <f t="shared" si="18"/>
        <v>0</v>
      </c>
      <c r="R147" s="305">
        <f t="shared" si="18"/>
        <v>0</v>
      </c>
      <c r="S147" s="306">
        <f t="shared" si="18"/>
        <v>0</v>
      </c>
      <c r="T147" s="305">
        <f t="shared" si="18"/>
        <v>0</v>
      </c>
      <c r="U147" s="306">
        <f t="shared" si="18"/>
        <v>0</v>
      </c>
      <c r="V147" s="305">
        <f t="shared" si="18"/>
        <v>0</v>
      </c>
      <c r="W147" s="306">
        <f t="shared" si="18"/>
        <v>0</v>
      </c>
      <c r="X147" s="305">
        <f t="shared" si="18"/>
        <v>0</v>
      </c>
      <c r="Y147" s="306">
        <f t="shared" si="18"/>
        <v>0</v>
      </c>
      <c r="Z147" s="305">
        <f t="shared" si="18"/>
        <v>0</v>
      </c>
      <c r="AA147" s="306">
        <f t="shared" si="18"/>
        <v>0</v>
      </c>
      <c r="AB147" s="439">
        <f t="shared" si="18"/>
        <v>0</v>
      </c>
      <c r="AC147" s="440">
        <f t="shared" si="18"/>
        <v>0</v>
      </c>
      <c r="AD147" s="305">
        <f t="shared" si="18"/>
        <v>0</v>
      </c>
      <c r="AE147" s="306">
        <f t="shared" si="18"/>
        <v>0</v>
      </c>
      <c r="AF147" s="528">
        <f>SUMIF($D$137:$AE$137,AF$137,$D147:$AE147)</f>
        <v>182108465.05000001</v>
      </c>
      <c r="AG147" s="529">
        <f>SUMIF($D$137:$AE$137,AG$137,$D147:$AE147)</f>
        <v>160492540</v>
      </c>
      <c r="AH147" s="530">
        <f>+AF147+AG147</f>
        <v>342601005.05000001</v>
      </c>
    </row>
    <row r="148" spans="2:34" ht="16.5" customHeight="1" outlineLevel="1" thickTop="1" thickBot="1" x14ac:dyDescent="0.3">
      <c r="B148" s="322" t="s">
        <v>819</v>
      </c>
      <c r="C148" s="366" t="str">
        <f>+$C$47</f>
        <v>Plan operativo 2. Centro de Desarrollo Docente</v>
      </c>
      <c r="D148" s="439">
        <f t="shared" si="18"/>
        <v>162843000</v>
      </c>
      <c r="E148" s="440">
        <f t="shared" si="18"/>
        <v>0</v>
      </c>
      <c r="F148" s="439">
        <f t="shared" si="18"/>
        <v>30900000</v>
      </c>
      <c r="G148" s="306">
        <f t="shared" si="18"/>
        <v>0</v>
      </c>
      <c r="H148" s="305">
        <f t="shared" si="18"/>
        <v>0</v>
      </c>
      <c r="I148" s="306">
        <f t="shared" si="18"/>
        <v>0</v>
      </c>
      <c r="J148" s="305">
        <f t="shared" si="18"/>
        <v>0</v>
      </c>
      <c r="K148" s="306">
        <f t="shared" si="18"/>
        <v>0</v>
      </c>
      <c r="L148" s="305">
        <f t="shared" si="18"/>
        <v>0</v>
      </c>
      <c r="M148" s="306">
        <f t="shared" si="18"/>
        <v>0</v>
      </c>
      <c r="N148" s="305">
        <f t="shared" si="18"/>
        <v>0</v>
      </c>
      <c r="O148" s="306">
        <f t="shared" si="18"/>
        <v>0</v>
      </c>
      <c r="P148" s="305">
        <f t="shared" si="18"/>
        <v>0</v>
      </c>
      <c r="Q148" s="306">
        <f t="shared" si="18"/>
        <v>0</v>
      </c>
      <c r="R148" s="305">
        <f t="shared" si="18"/>
        <v>0</v>
      </c>
      <c r="S148" s="306">
        <f t="shared" si="18"/>
        <v>0</v>
      </c>
      <c r="T148" s="305">
        <f t="shared" si="18"/>
        <v>0</v>
      </c>
      <c r="U148" s="306">
        <f t="shared" si="18"/>
        <v>0</v>
      </c>
      <c r="V148" s="305">
        <f t="shared" si="18"/>
        <v>0</v>
      </c>
      <c r="W148" s="306">
        <f t="shared" si="18"/>
        <v>0</v>
      </c>
      <c r="X148" s="305">
        <f t="shared" si="18"/>
        <v>0</v>
      </c>
      <c r="Y148" s="306">
        <f t="shared" si="18"/>
        <v>0</v>
      </c>
      <c r="Z148" s="305">
        <f t="shared" si="18"/>
        <v>8569600</v>
      </c>
      <c r="AA148" s="306">
        <f t="shared" si="18"/>
        <v>0</v>
      </c>
      <c r="AB148" s="439">
        <f t="shared" si="18"/>
        <v>412000</v>
      </c>
      <c r="AC148" s="440">
        <f t="shared" si="18"/>
        <v>0</v>
      </c>
      <c r="AD148" s="305">
        <f t="shared" si="18"/>
        <v>0</v>
      </c>
      <c r="AE148" s="306">
        <f t="shared" si="18"/>
        <v>0</v>
      </c>
      <c r="AF148" s="528">
        <f t="shared" ref="AF148:AG151" si="19">SUMIF($D$137:$AE$137,AF$137,$D148:$AE148)</f>
        <v>202724600</v>
      </c>
      <c r="AG148" s="529">
        <f t="shared" si="19"/>
        <v>0</v>
      </c>
      <c r="AH148" s="530">
        <f t="shared" ref="AH148:AH153" si="20">+AF148+AG148</f>
        <v>202724600</v>
      </c>
    </row>
    <row r="149" spans="2:34" ht="16.5" customHeight="1" outlineLevel="1" thickTop="1" thickBot="1" x14ac:dyDescent="0.3">
      <c r="B149" s="322" t="s">
        <v>820</v>
      </c>
      <c r="C149" s="366" t="str">
        <f>+$C$69</f>
        <v>Plan operativo 3. Formación avanzada</v>
      </c>
      <c r="D149" s="439">
        <f t="shared" si="18"/>
        <v>0</v>
      </c>
      <c r="E149" s="440">
        <f t="shared" si="18"/>
        <v>0</v>
      </c>
      <c r="F149" s="439">
        <f t="shared" si="18"/>
        <v>0</v>
      </c>
      <c r="G149" s="306">
        <f t="shared" si="18"/>
        <v>0</v>
      </c>
      <c r="H149" s="305">
        <f t="shared" si="18"/>
        <v>0</v>
      </c>
      <c r="I149" s="306">
        <f t="shared" si="18"/>
        <v>0</v>
      </c>
      <c r="J149" s="305">
        <f t="shared" si="18"/>
        <v>0</v>
      </c>
      <c r="K149" s="306">
        <f t="shared" si="18"/>
        <v>0</v>
      </c>
      <c r="L149" s="305">
        <f t="shared" si="18"/>
        <v>0</v>
      </c>
      <c r="M149" s="306">
        <f t="shared" si="18"/>
        <v>0</v>
      </c>
      <c r="N149" s="305">
        <f t="shared" si="18"/>
        <v>0</v>
      </c>
      <c r="O149" s="306">
        <f t="shared" si="18"/>
        <v>0</v>
      </c>
      <c r="P149" s="305">
        <f t="shared" si="18"/>
        <v>0</v>
      </c>
      <c r="Q149" s="306">
        <f t="shared" si="18"/>
        <v>0</v>
      </c>
      <c r="R149" s="305">
        <f t="shared" si="18"/>
        <v>0</v>
      </c>
      <c r="S149" s="306">
        <f t="shared" si="18"/>
        <v>0</v>
      </c>
      <c r="T149" s="305">
        <f t="shared" si="18"/>
        <v>0</v>
      </c>
      <c r="U149" s="306">
        <f t="shared" si="18"/>
        <v>0</v>
      </c>
      <c r="V149" s="305">
        <f t="shared" si="18"/>
        <v>0</v>
      </c>
      <c r="W149" s="306">
        <f t="shared" si="18"/>
        <v>0</v>
      </c>
      <c r="X149" s="305">
        <f t="shared" si="18"/>
        <v>0</v>
      </c>
      <c r="Y149" s="306">
        <f t="shared" si="18"/>
        <v>0</v>
      </c>
      <c r="Z149" s="305">
        <f t="shared" si="18"/>
        <v>0</v>
      </c>
      <c r="AA149" s="306">
        <f t="shared" si="18"/>
        <v>0</v>
      </c>
      <c r="AB149" s="439">
        <f t="shared" si="18"/>
        <v>311494660</v>
      </c>
      <c r="AC149" s="440">
        <f t="shared" si="18"/>
        <v>77971873.439999998</v>
      </c>
      <c r="AD149" s="305">
        <f t="shared" si="18"/>
        <v>0</v>
      </c>
      <c r="AE149" s="306">
        <f t="shared" si="18"/>
        <v>0</v>
      </c>
      <c r="AF149" s="528">
        <f t="shared" si="19"/>
        <v>311494660</v>
      </c>
      <c r="AG149" s="529">
        <f t="shared" si="19"/>
        <v>77971873.439999998</v>
      </c>
      <c r="AH149" s="530">
        <f t="shared" si="20"/>
        <v>389466533.44</v>
      </c>
    </row>
    <row r="150" spans="2:34" ht="16.5" hidden="1" customHeight="1" outlineLevel="1" thickTop="1" thickBot="1" x14ac:dyDescent="0.3">
      <c r="B150" s="322" t="s">
        <v>821</v>
      </c>
      <c r="C150" s="366" t="e">
        <f>+$C$91</f>
        <v>#REF!</v>
      </c>
      <c r="D150" s="439">
        <f t="shared" si="18"/>
        <v>0</v>
      </c>
      <c r="E150" s="440">
        <f t="shared" si="18"/>
        <v>0</v>
      </c>
      <c r="F150" s="439">
        <f t="shared" si="18"/>
        <v>0</v>
      </c>
      <c r="G150" s="306">
        <f t="shared" si="18"/>
        <v>0</v>
      </c>
      <c r="H150" s="305">
        <f t="shared" si="18"/>
        <v>0</v>
      </c>
      <c r="I150" s="306">
        <f t="shared" si="18"/>
        <v>0</v>
      </c>
      <c r="J150" s="305">
        <f t="shared" si="18"/>
        <v>0</v>
      </c>
      <c r="K150" s="306">
        <f t="shared" si="18"/>
        <v>0</v>
      </c>
      <c r="L150" s="305">
        <f t="shared" si="18"/>
        <v>0</v>
      </c>
      <c r="M150" s="306">
        <f t="shared" si="18"/>
        <v>0</v>
      </c>
      <c r="N150" s="305">
        <f t="shared" si="18"/>
        <v>0</v>
      </c>
      <c r="O150" s="306">
        <f t="shared" si="18"/>
        <v>0</v>
      </c>
      <c r="P150" s="305">
        <f t="shared" si="18"/>
        <v>0</v>
      </c>
      <c r="Q150" s="306">
        <f t="shared" si="18"/>
        <v>0</v>
      </c>
      <c r="R150" s="305">
        <f t="shared" si="18"/>
        <v>0</v>
      </c>
      <c r="S150" s="306">
        <f t="shared" si="18"/>
        <v>0</v>
      </c>
      <c r="T150" s="305">
        <f t="shared" si="18"/>
        <v>0</v>
      </c>
      <c r="U150" s="306">
        <f t="shared" si="18"/>
        <v>0</v>
      </c>
      <c r="V150" s="305">
        <f t="shared" si="18"/>
        <v>0</v>
      </c>
      <c r="W150" s="306">
        <f t="shared" si="18"/>
        <v>0</v>
      </c>
      <c r="X150" s="305">
        <f t="shared" si="18"/>
        <v>0</v>
      </c>
      <c r="Y150" s="306">
        <f t="shared" si="18"/>
        <v>0</v>
      </c>
      <c r="Z150" s="305">
        <f t="shared" si="18"/>
        <v>0</v>
      </c>
      <c r="AA150" s="306">
        <f t="shared" si="18"/>
        <v>0</v>
      </c>
      <c r="AB150" s="439">
        <f t="shared" si="18"/>
        <v>0</v>
      </c>
      <c r="AC150" s="440">
        <f t="shared" si="18"/>
        <v>0</v>
      </c>
      <c r="AD150" s="305">
        <f t="shared" si="18"/>
        <v>0</v>
      </c>
      <c r="AE150" s="306">
        <f t="shared" si="18"/>
        <v>0</v>
      </c>
      <c r="AF150" s="528">
        <f t="shared" si="19"/>
        <v>0</v>
      </c>
      <c r="AG150" s="529">
        <f t="shared" si="19"/>
        <v>0</v>
      </c>
      <c r="AH150" s="530">
        <f t="shared" si="20"/>
        <v>0</v>
      </c>
    </row>
    <row r="151" spans="2:34" ht="16.5" hidden="1" customHeight="1" outlineLevel="1" thickTop="1" thickBot="1" x14ac:dyDescent="0.3">
      <c r="B151" s="322" t="s">
        <v>822</v>
      </c>
      <c r="C151" s="366" t="e">
        <f>+$C$113</f>
        <v>#REF!</v>
      </c>
      <c r="D151" s="439">
        <f t="shared" si="18"/>
        <v>0</v>
      </c>
      <c r="E151" s="440">
        <f t="shared" si="18"/>
        <v>0</v>
      </c>
      <c r="F151" s="439">
        <f t="shared" si="18"/>
        <v>0</v>
      </c>
      <c r="G151" s="306">
        <f t="shared" si="18"/>
        <v>0</v>
      </c>
      <c r="H151" s="305">
        <f t="shared" si="18"/>
        <v>0</v>
      </c>
      <c r="I151" s="306">
        <f t="shared" si="18"/>
        <v>0</v>
      </c>
      <c r="J151" s="305">
        <f t="shared" si="18"/>
        <v>0</v>
      </c>
      <c r="K151" s="306">
        <f t="shared" si="18"/>
        <v>0</v>
      </c>
      <c r="L151" s="305">
        <f t="shared" si="18"/>
        <v>0</v>
      </c>
      <c r="M151" s="306">
        <f t="shared" si="18"/>
        <v>0</v>
      </c>
      <c r="N151" s="305">
        <f t="shared" si="18"/>
        <v>0</v>
      </c>
      <c r="O151" s="306">
        <f t="shared" si="18"/>
        <v>0</v>
      </c>
      <c r="P151" s="305">
        <f t="shared" si="18"/>
        <v>0</v>
      </c>
      <c r="Q151" s="306">
        <f t="shared" si="18"/>
        <v>0</v>
      </c>
      <c r="R151" s="305">
        <f t="shared" si="18"/>
        <v>0</v>
      </c>
      <c r="S151" s="306">
        <f t="shared" si="18"/>
        <v>0</v>
      </c>
      <c r="T151" s="305">
        <f t="shared" si="18"/>
        <v>0</v>
      </c>
      <c r="U151" s="306">
        <f t="shared" si="18"/>
        <v>0</v>
      </c>
      <c r="V151" s="305">
        <f t="shared" si="18"/>
        <v>0</v>
      </c>
      <c r="W151" s="306">
        <f t="shared" si="18"/>
        <v>0</v>
      </c>
      <c r="X151" s="305">
        <f t="shared" si="18"/>
        <v>0</v>
      </c>
      <c r="Y151" s="306">
        <f t="shared" si="18"/>
        <v>0</v>
      </c>
      <c r="Z151" s="305">
        <f t="shared" si="18"/>
        <v>0</v>
      </c>
      <c r="AA151" s="306">
        <f t="shared" si="18"/>
        <v>0</v>
      </c>
      <c r="AB151" s="439">
        <f t="shared" si="18"/>
        <v>0</v>
      </c>
      <c r="AC151" s="440">
        <f t="shared" si="18"/>
        <v>0</v>
      </c>
      <c r="AD151" s="305">
        <f t="shared" si="18"/>
        <v>0</v>
      </c>
      <c r="AE151" s="306">
        <f t="shared" si="18"/>
        <v>0</v>
      </c>
      <c r="AF151" s="528">
        <f t="shared" si="19"/>
        <v>0</v>
      </c>
      <c r="AG151" s="529">
        <f t="shared" si="19"/>
        <v>0</v>
      </c>
      <c r="AH151" s="530">
        <f t="shared" si="20"/>
        <v>0</v>
      </c>
    </row>
    <row r="152" spans="2:34" ht="4.5" customHeight="1" outlineLevel="1" thickTop="1" thickBot="1" x14ac:dyDescent="0.3">
      <c r="B152" s="324"/>
      <c r="C152" s="360"/>
      <c r="D152" s="441"/>
      <c r="E152" s="441"/>
      <c r="F152" s="441"/>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441"/>
      <c r="AC152" s="441"/>
      <c r="AD152" s="308"/>
      <c r="AE152" s="308"/>
      <c r="AF152" s="479"/>
      <c r="AG152" s="480"/>
      <c r="AH152" s="532">
        <f t="shared" si="20"/>
        <v>0</v>
      </c>
    </row>
    <row r="153" spans="2:34" ht="16.5" customHeight="1" outlineLevel="1" thickTop="1" thickBot="1" x14ac:dyDescent="0.3">
      <c r="B153" s="856" t="s">
        <v>829</v>
      </c>
      <c r="C153" s="857"/>
      <c r="D153" s="436">
        <f>SUM(D147:D151)</f>
        <v>344951465.05000001</v>
      </c>
      <c r="E153" s="437">
        <f t="shared" ref="E153:AE153" si="21">SUM(E147:E151)</f>
        <v>160492540</v>
      </c>
      <c r="F153" s="436">
        <f t="shared" si="21"/>
        <v>30900000</v>
      </c>
      <c r="G153" s="310">
        <f t="shared" si="21"/>
        <v>0</v>
      </c>
      <c r="H153" s="309">
        <f t="shared" si="21"/>
        <v>0</v>
      </c>
      <c r="I153" s="310">
        <f t="shared" si="21"/>
        <v>0</v>
      </c>
      <c r="J153" s="309">
        <f t="shared" si="21"/>
        <v>0</v>
      </c>
      <c r="K153" s="310">
        <f t="shared" si="21"/>
        <v>0</v>
      </c>
      <c r="L153" s="309">
        <f t="shared" si="21"/>
        <v>0</v>
      </c>
      <c r="M153" s="310">
        <f t="shared" si="21"/>
        <v>0</v>
      </c>
      <c r="N153" s="309">
        <f t="shared" si="21"/>
        <v>0</v>
      </c>
      <c r="O153" s="310">
        <f t="shared" si="21"/>
        <v>0</v>
      </c>
      <c r="P153" s="309">
        <f t="shared" si="21"/>
        <v>0</v>
      </c>
      <c r="Q153" s="310">
        <f t="shared" si="21"/>
        <v>0</v>
      </c>
      <c r="R153" s="309">
        <f t="shared" si="21"/>
        <v>0</v>
      </c>
      <c r="S153" s="310">
        <f t="shared" si="21"/>
        <v>0</v>
      </c>
      <c r="T153" s="309">
        <f t="shared" si="21"/>
        <v>0</v>
      </c>
      <c r="U153" s="310">
        <f t="shared" si="21"/>
        <v>0</v>
      </c>
      <c r="V153" s="309">
        <f t="shared" si="21"/>
        <v>0</v>
      </c>
      <c r="W153" s="310">
        <f t="shared" si="21"/>
        <v>0</v>
      </c>
      <c r="X153" s="309">
        <f t="shared" si="21"/>
        <v>0</v>
      </c>
      <c r="Y153" s="310">
        <f t="shared" si="21"/>
        <v>0</v>
      </c>
      <c r="Z153" s="309">
        <f t="shared" si="21"/>
        <v>8569600</v>
      </c>
      <c r="AA153" s="310">
        <f t="shared" si="21"/>
        <v>0</v>
      </c>
      <c r="AB153" s="436">
        <f t="shared" si="21"/>
        <v>311906660</v>
      </c>
      <c r="AC153" s="437">
        <f t="shared" si="21"/>
        <v>77971873.439999998</v>
      </c>
      <c r="AD153" s="309">
        <f t="shared" si="21"/>
        <v>0</v>
      </c>
      <c r="AE153" s="310">
        <f t="shared" si="21"/>
        <v>0</v>
      </c>
      <c r="AF153" s="525">
        <f>SUM(AF147:AF151)</f>
        <v>696327725.04999995</v>
      </c>
      <c r="AG153" s="526">
        <f>SUM(AG147:AG151)</f>
        <v>238464413.44</v>
      </c>
      <c r="AH153" s="527">
        <f t="shared" si="20"/>
        <v>934792138.49000001</v>
      </c>
    </row>
    <row r="154" spans="2:34" ht="4.5" customHeight="1" outlineLevel="1" thickTop="1" thickBot="1" x14ac:dyDescent="0.3">
      <c r="AF154" s="531"/>
      <c r="AG154" s="531"/>
      <c r="AH154" s="531"/>
    </row>
    <row r="155" spans="2:34" ht="16.5" customHeight="1" outlineLevel="1" thickTop="1" thickBot="1" x14ac:dyDescent="0.3">
      <c r="B155" s="844" t="s">
        <v>826</v>
      </c>
      <c r="C155" s="845" t="s">
        <v>824</v>
      </c>
      <c r="D155" s="434" t="s">
        <v>830</v>
      </c>
      <c r="E155" s="435" t="s">
        <v>831</v>
      </c>
      <c r="F155" s="434" t="s">
        <v>830</v>
      </c>
      <c r="G155" s="303" t="s">
        <v>831</v>
      </c>
      <c r="H155" s="302" t="s">
        <v>830</v>
      </c>
      <c r="I155" s="303" t="s">
        <v>831</v>
      </c>
      <c r="J155" s="302" t="s">
        <v>830</v>
      </c>
      <c r="K155" s="303" t="s">
        <v>831</v>
      </c>
      <c r="L155" s="302" t="s">
        <v>830</v>
      </c>
      <c r="M155" s="303" t="s">
        <v>831</v>
      </c>
      <c r="N155" s="302" t="s">
        <v>830</v>
      </c>
      <c r="O155" s="303" t="s">
        <v>831</v>
      </c>
      <c r="P155" s="302" t="s">
        <v>830</v>
      </c>
      <c r="Q155" s="303" t="s">
        <v>831</v>
      </c>
      <c r="R155" s="302" t="s">
        <v>830</v>
      </c>
      <c r="S155" s="303" t="s">
        <v>831</v>
      </c>
      <c r="T155" s="302" t="s">
        <v>830</v>
      </c>
      <c r="U155" s="303" t="s">
        <v>831</v>
      </c>
      <c r="V155" s="302" t="s">
        <v>830</v>
      </c>
      <c r="W155" s="303" t="s">
        <v>831</v>
      </c>
      <c r="X155" s="302" t="s">
        <v>830</v>
      </c>
      <c r="Y155" s="303" t="s">
        <v>831</v>
      </c>
      <c r="Z155" s="302" t="s">
        <v>830</v>
      </c>
      <c r="AA155" s="303" t="s">
        <v>831</v>
      </c>
      <c r="AB155" s="434" t="s">
        <v>830</v>
      </c>
      <c r="AC155" s="435" t="s">
        <v>831</v>
      </c>
      <c r="AD155" s="302" t="s">
        <v>830</v>
      </c>
      <c r="AE155" s="303" t="s">
        <v>831</v>
      </c>
      <c r="AF155" s="835" t="s">
        <v>834</v>
      </c>
      <c r="AG155" s="836"/>
      <c r="AH155" s="837"/>
    </row>
    <row r="156" spans="2:34" ht="16.5" customHeight="1" outlineLevel="1" thickTop="1" thickBot="1" x14ac:dyDescent="0.3">
      <c r="B156" s="322" t="s">
        <v>818</v>
      </c>
      <c r="C156" s="366" t="str">
        <f>+$C$25</f>
        <v>Plan operativo 1. Formación continua y permanente</v>
      </c>
      <c r="D156" s="439">
        <f t="shared" ref="D156:AE160" si="22">+D147*(1+$E$307)</f>
        <v>187571719.00150001</v>
      </c>
      <c r="E156" s="440">
        <f t="shared" si="22"/>
        <v>165307316.20000002</v>
      </c>
      <c r="F156" s="439">
        <f t="shared" si="22"/>
        <v>0</v>
      </c>
      <c r="G156" s="306">
        <f t="shared" si="22"/>
        <v>0</v>
      </c>
      <c r="H156" s="305">
        <f t="shared" si="22"/>
        <v>0</v>
      </c>
      <c r="I156" s="306">
        <f t="shared" si="22"/>
        <v>0</v>
      </c>
      <c r="J156" s="305">
        <f t="shared" si="22"/>
        <v>0</v>
      </c>
      <c r="K156" s="306">
        <f t="shared" si="22"/>
        <v>0</v>
      </c>
      <c r="L156" s="305">
        <f t="shared" si="22"/>
        <v>0</v>
      </c>
      <c r="M156" s="306">
        <f t="shared" si="22"/>
        <v>0</v>
      </c>
      <c r="N156" s="305">
        <f t="shared" si="22"/>
        <v>0</v>
      </c>
      <c r="O156" s="306">
        <f t="shared" si="22"/>
        <v>0</v>
      </c>
      <c r="P156" s="305">
        <f t="shared" si="22"/>
        <v>0</v>
      </c>
      <c r="Q156" s="306">
        <f t="shared" si="22"/>
        <v>0</v>
      </c>
      <c r="R156" s="305">
        <f t="shared" si="22"/>
        <v>0</v>
      </c>
      <c r="S156" s="306">
        <f t="shared" si="22"/>
        <v>0</v>
      </c>
      <c r="T156" s="305">
        <f t="shared" si="22"/>
        <v>0</v>
      </c>
      <c r="U156" s="306">
        <f t="shared" si="22"/>
        <v>0</v>
      </c>
      <c r="V156" s="305">
        <f t="shared" si="22"/>
        <v>0</v>
      </c>
      <c r="W156" s="306">
        <f t="shared" si="22"/>
        <v>0</v>
      </c>
      <c r="X156" s="305">
        <f t="shared" si="22"/>
        <v>0</v>
      </c>
      <c r="Y156" s="306">
        <f t="shared" si="22"/>
        <v>0</v>
      </c>
      <c r="Z156" s="305">
        <f t="shared" si="22"/>
        <v>0</v>
      </c>
      <c r="AA156" s="306">
        <f t="shared" si="22"/>
        <v>0</v>
      </c>
      <c r="AB156" s="439">
        <f t="shared" si="22"/>
        <v>0</v>
      </c>
      <c r="AC156" s="440">
        <f t="shared" si="22"/>
        <v>0</v>
      </c>
      <c r="AD156" s="305">
        <f t="shared" si="22"/>
        <v>0</v>
      </c>
      <c r="AE156" s="306">
        <f t="shared" si="22"/>
        <v>0</v>
      </c>
      <c r="AF156" s="528">
        <f>SUMIF($D$137:$AE$137,AF$137,$D156:$AE156)</f>
        <v>187571719.00150001</v>
      </c>
      <c r="AG156" s="529">
        <f>SUMIF($D$137:$AE$137,AG$137,$D156:$AE156)</f>
        <v>165307316.20000002</v>
      </c>
      <c r="AH156" s="530">
        <f>+AF156+AG156</f>
        <v>352879035.20150006</v>
      </c>
    </row>
    <row r="157" spans="2:34" ht="16.5" customHeight="1" outlineLevel="1" thickTop="1" thickBot="1" x14ac:dyDescent="0.3">
      <c r="B157" s="322" t="s">
        <v>819</v>
      </c>
      <c r="C157" s="366" t="str">
        <f>+$C$47</f>
        <v>Plan operativo 2. Centro de Desarrollo Docente</v>
      </c>
      <c r="D157" s="439">
        <f t="shared" si="22"/>
        <v>167728290</v>
      </c>
      <c r="E157" s="440">
        <f t="shared" si="22"/>
        <v>0</v>
      </c>
      <c r="F157" s="439">
        <f t="shared" si="22"/>
        <v>31827000</v>
      </c>
      <c r="G157" s="306">
        <f t="shared" si="22"/>
        <v>0</v>
      </c>
      <c r="H157" s="305">
        <f t="shared" si="22"/>
        <v>0</v>
      </c>
      <c r="I157" s="306">
        <f t="shared" si="22"/>
        <v>0</v>
      </c>
      <c r="J157" s="305">
        <f t="shared" si="22"/>
        <v>0</v>
      </c>
      <c r="K157" s="306">
        <f t="shared" si="22"/>
        <v>0</v>
      </c>
      <c r="L157" s="305">
        <f t="shared" si="22"/>
        <v>0</v>
      </c>
      <c r="M157" s="306">
        <f t="shared" si="22"/>
        <v>0</v>
      </c>
      <c r="N157" s="305">
        <f t="shared" si="22"/>
        <v>0</v>
      </c>
      <c r="O157" s="306">
        <f t="shared" si="22"/>
        <v>0</v>
      </c>
      <c r="P157" s="305">
        <f t="shared" si="22"/>
        <v>0</v>
      </c>
      <c r="Q157" s="306">
        <f t="shared" si="22"/>
        <v>0</v>
      </c>
      <c r="R157" s="305">
        <f t="shared" si="22"/>
        <v>0</v>
      </c>
      <c r="S157" s="306">
        <f t="shared" si="22"/>
        <v>0</v>
      </c>
      <c r="T157" s="305">
        <f t="shared" si="22"/>
        <v>0</v>
      </c>
      <c r="U157" s="306">
        <f t="shared" si="22"/>
        <v>0</v>
      </c>
      <c r="V157" s="305">
        <f t="shared" si="22"/>
        <v>0</v>
      </c>
      <c r="W157" s="306">
        <f t="shared" si="22"/>
        <v>0</v>
      </c>
      <c r="X157" s="305">
        <f t="shared" si="22"/>
        <v>0</v>
      </c>
      <c r="Y157" s="306">
        <f t="shared" si="22"/>
        <v>0</v>
      </c>
      <c r="Z157" s="305">
        <f t="shared" si="22"/>
        <v>8826688</v>
      </c>
      <c r="AA157" s="306">
        <f t="shared" si="22"/>
        <v>0</v>
      </c>
      <c r="AB157" s="439">
        <f t="shared" si="22"/>
        <v>424360</v>
      </c>
      <c r="AC157" s="440">
        <f t="shared" si="22"/>
        <v>0</v>
      </c>
      <c r="AD157" s="305">
        <f t="shared" si="22"/>
        <v>0</v>
      </c>
      <c r="AE157" s="306">
        <f t="shared" si="22"/>
        <v>0</v>
      </c>
      <c r="AF157" s="528">
        <f t="shared" ref="AF157:AG160" si="23">SUMIF($D$137:$AE$137,AF$137,$D157:$AE157)</f>
        <v>208806338</v>
      </c>
      <c r="AG157" s="529">
        <f t="shared" si="23"/>
        <v>0</v>
      </c>
      <c r="AH157" s="530">
        <f t="shared" ref="AH157:AH162" si="24">+AF157+AG157</f>
        <v>208806338</v>
      </c>
    </row>
    <row r="158" spans="2:34" ht="16.5" customHeight="1" outlineLevel="1" thickTop="1" thickBot="1" x14ac:dyDescent="0.3">
      <c r="B158" s="322" t="s">
        <v>820</v>
      </c>
      <c r="C158" s="366" t="str">
        <f>+$C$69</f>
        <v>Plan operativo 3. Formación avanzada</v>
      </c>
      <c r="D158" s="439">
        <f t="shared" si="22"/>
        <v>0</v>
      </c>
      <c r="E158" s="440">
        <f t="shared" si="22"/>
        <v>0</v>
      </c>
      <c r="F158" s="439">
        <f t="shared" si="22"/>
        <v>0</v>
      </c>
      <c r="G158" s="306">
        <f t="shared" si="22"/>
        <v>0</v>
      </c>
      <c r="H158" s="305">
        <f t="shared" si="22"/>
        <v>0</v>
      </c>
      <c r="I158" s="306">
        <f t="shared" si="22"/>
        <v>0</v>
      </c>
      <c r="J158" s="305">
        <f t="shared" si="22"/>
        <v>0</v>
      </c>
      <c r="K158" s="306">
        <f t="shared" si="22"/>
        <v>0</v>
      </c>
      <c r="L158" s="305">
        <f t="shared" si="22"/>
        <v>0</v>
      </c>
      <c r="M158" s="306">
        <f t="shared" si="22"/>
        <v>0</v>
      </c>
      <c r="N158" s="305">
        <f t="shared" si="22"/>
        <v>0</v>
      </c>
      <c r="O158" s="306">
        <f t="shared" si="22"/>
        <v>0</v>
      </c>
      <c r="P158" s="305">
        <f t="shared" si="22"/>
        <v>0</v>
      </c>
      <c r="Q158" s="306">
        <f t="shared" si="22"/>
        <v>0</v>
      </c>
      <c r="R158" s="305">
        <f t="shared" si="22"/>
        <v>0</v>
      </c>
      <c r="S158" s="306">
        <f t="shared" si="22"/>
        <v>0</v>
      </c>
      <c r="T158" s="305">
        <f t="shared" si="22"/>
        <v>0</v>
      </c>
      <c r="U158" s="306">
        <f t="shared" si="22"/>
        <v>0</v>
      </c>
      <c r="V158" s="305">
        <f t="shared" si="22"/>
        <v>0</v>
      </c>
      <c r="W158" s="306">
        <f t="shared" si="22"/>
        <v>0</v>
      </c>
      <c r="X158" s="305">
        <f t="shared" si="22"/>
        <v>0</v>
      </c>
      <c r="Y158" s="306">
        <f t="shared" si="22"/>
        <v>0</v>
      </c>
      <c r="Z158" s="305">
        <f t="shared" si="22"/>
        <v>0</v>
      </c>
      <c r="AA158" s="306">
        <f t="shared" si="22"/>
        <v>0</v>
      </c>
      <c r="AB158" s="439">
        <f t="shared" si="22"/>
        <v>320839499.80000001</v>
      </c>
      <c r="AC158" s="440">
        <f t="shared" si="22"/>
        <v>80311029.643199995</v>
      </c>
      <c r="AD158" s="305">
        <f t="shared" si="22"/>
        <v>0</v>
      </c>
      <c r="AE158" s="306">
        <f t="shared" si="22"/>
        <v>0</v>
      </c>
      <c r="AF158" s="528">
        <f t="shared" si="23"/>
        <v>320839499.80000001</v>
      </c>
      <c r="AG158" s="529">
        <f t="shared" si="23"/>
        <v>80311029.643199995</v>
      </c>
      <c r="AH158" s="530">
        <f t="shared" si="24"/>
        <v>401150529.44319999</v>
      </c>
    </row>
    <row r="159" spans="2:34" ht="16.5" hidden="1" customHeight="1" outlineLevel="1" thickTop="1" thickBot="1" x14ac:dyDescent="0.3">
      <c r="B159" s="322" t="s">
        <v>821</v>
      </c>
      <c r="C159" s="366" t="e">
        <f>+$C$91</f>
        <v>#REF!</v>
      </c>
      <c r="D159" s="439">
        <f t="shared" si="22"/>
        <v>0</v>
      </c>
      <c r="E159" s="440">
        <f t="shared" si="22"/>
        <v>0</v>
      </c>
      <c r="F159" s="439">
        <f t="shared" si="22"/>
        <v>0</v>
      </c>
      <c r="G159" s="306">
        <f t="shared" si="22"/>
        <v>0</v>
      </c>
      <c r="H159" s="305">
        <f t="shared" si="22"/>
        <v>0</v>
      </c>
      <c r="I159" s="306">
        <f t="shared" si="22"/>
        <v>0</v>
      </c>
      <c r="J159" s="305">
        <f t="shared" si="22"/>
        <v>0</v>
      </c>
      <c r="K159" s="306">
        <f t="shared" si="22"/>
        <v>0</v>
      </c>
      <c r="L159" s="305">
        <f t="shared" si="22"/>
        <v>0</v>
      </c>
      <c r="M159" s="306">
        <f t="shared" si="22"/>
        <v>0</v>
      </c>
      <c r="N159" s="305">
        <f t="shared" si="22"/>
        <v>0</v>
      </c>
      <c r="O159" s="306">
        <f t="shared" si="22"/>
        <v>0</v>
      </c>
      <c r="P159" s="305">
        <f t="shared" si="22"/>
        <v>0</v>
      </c>
      <c r="Q159" s="306">
        <f t="shared" si="22"/>
        <v>0</v>
      </c>
      <c r="R159" s="305">
        <f t="shared" si="22"/>
        <v>0</v>
      </c>
      <c r="S159" s="306">
        <f t="shared" si="22"/>
        <v>0</v>
      </c>
      <c r="T159" s="305">
        <f t="shared" si="22"/>
        <v>0</v>
      </c>
      <c r="U159" s="306">
        <f t="shared" si="22"/>
        <v>0</v>
      </c>
      <c r="V159" s="305">
        <f t="shared" si="22"/>
        <v>0</v>
      </c>
      <c r="W159" s="306">
        <f t="shared" si="22"/>
        <v>0</v>
      </c>
      <c r="X159" s="305">
        <f t="shared" si="22"/>
        <v>0</v>
      </c>
      <c r="Y159" s="306">
        <f t="shared" si="22"/>
        <v>0</v>
      </c>
      <c r="Z159" s="305">
        <f t="shared" si="22"/>
        <v>0</v>
      </c>
      <c r="AA159" s="306">
        <f t="shared" si="22"/>
        <v>0</v>
      </c>
      <c r="AB159" s="439">
        <f t="shared" si="22"/>
        <v>0</v>
      </c>
      <c r="AC159" s="440">
        <f t="shared" si="22"/>
        <v>0</v>
      </c>
      <c r="AD159" s="305">
        <f t="shared" si="22"/>
        <v>0</v>
      </c>
      <c r="AE159" s="306">
        <f t="shared" si="22"/>
        <v>0</v>
      </c>
      <c r="AF159" s="528">
        <f t="shared" si="23"/>
        <v>0</v>
      </c>
      <c r="AG159" s="529">
        <f t="shared" si="23"/>
        <v>0</v>
      </c>
      <c r="AH159" s="530">
        <f t="shared" si="24"/>
        <v>0</v>
      </c>
    </row>
    <row r="160" spans="2:34" ht="16.5" hidden="1" customHeight="1" outlineLevel="1" thickTop="1" thickBot="1" x14ac:dyDescent="0.3">
      <c r="B160" s="322" t="s">
        <v>822</v>
      </c>
      <c r="C160" s="366" t="e">
        <f>+$C$113</f>
        <v>#REF!</v>
      </c>
      <c r="D160" s="439">
        <f t="shared" si="22"/>
        <v>0</v>
      </c>
      <c r="E160" s="440">
        <f t="shared" si="22"/>
        <v>0</v>
      </c>
      <c r="F160" s="439">
        <f t="shared" si="22"/>
        <v>0</v>
      </c>
      <c r="G160" s="306">
        <f t="shared" si="22"/>
        <v>0</v>
      </c>
      <c r="H160" s="305">
        <f t="shared" si="22"/>
        <v>0</v>
      </c>
      <c r="I160" s="306">
        <f t="shared" si="22"/>
        <v>0</v>
      </c>
      <c r="J160" s="305">
        <f t="shared" si="22"/>
        <v>0</v>
      </c>
      <c r="K160" s="306">
        <f t="shared" si="22"/>
        <v>0</v>
      </c>
      <c r="L160" s="305">
        <f t="shared" si="22"/>
        <v>0</v>
      </c>
      <c r="M160" s="306">
        <f t="shared" si="22"/>
        <v>0</v>
      </c>
      <c r="N160" s="305">
        <f t="shared" si="22"/>
        <v>0</v>
      </c>
      <c r="O160" s="306">
        <f t="shared" si="22"/>
        <v>0</v>
      </c>
      <c r="P160" s="305">
        <f t="shared" si="22"/>
        <v>0</v>
      </c>
      <c r="Q160" s="306">
        <f t="shared" si="22"/>
        <v>0</v>
      </c>
      <c r="R160" s="305">
        <f t="shared" si="22"/>
        <v>0</v>
      </c>
      <c r="S160" s="306">
        <f t="shared" si="22"/>
        <v>0</v>
      </c>
      <c r="T160" s="305">
        <f t="shared" si="22"/>
        <v>0</v>
      </c>
      <c r="U160" s="306">
        <f t="shared" si="22"/>
        <v>0</v>
      </c>
      <c r="V160" s="305">
        <f t="shared" si="22"/>
        <v>0</v>
      </c>
      <c r="W160" s="306">
        <f t="shared" si="22"/>
        <v>0</v>
      </c>
      <c r="X160" s="305">
        <f t="shared" si="22"/>
        <v>0</v>
      </c>
      <c r="Y160" s="306">
        <f t="shared" si="22"/>
        <v>0</v>
      </c>
      <c r="Z160" s="305">
        <f t="shared" si="22"/>
        <v>0</v>
      </c>
      <c r="AA160" s="306">
        <f t="shared" si="22"/>
        <v>0</v>
      </c>
      <c r="AB160" s="439">
        <f t="shared" si="22"/>
        <v>0</v>
      </c>
      <c r="AC160" s="440">
        <f t="shared" si="22"/>
        <v>0</v>
      </c>
      <c r="AD160" s="305">
        <f t="shared" si="22"/>
        <v>0</v>
      </c>
      <c r="AE160" s="306">
        <f t="shared" si="22"/>
        <v>0</v>
      </c>
      <c r="AF160" s="528">
        <f t="shared" si="23"/>
        <v>0</v>
      </c>
      <c r="AG160" s="529">
        <f t="shared" si="23"/>
        <v>0</v>
      </c>
      <c r="AH160" s="530">
        <f t="shared" si="24"/>
        <v>0</v>
      </c>
    </row>
    <row r="161" spans="2:34" ht="2.25" customHeight="1" outlineLevel="1" thickTop="1" thickBot="1" x14ac:dyDescent="0.3">
      <c r="B161" s="324"/>
      <c r="C161" s="360"/>
      <c r="D161" s="441"/>
      <c r="E161" s="441"/>
      <c r="F161" s="441"/>
      <c r="G161" s="308"/>
      <c r="H161" s="308"/>
      <c r="I161" s="308"/>
      <c r="J161" s="308"/>
      <c r="K161" s="308"/>
      <c r="L161" s="308"/>
      <c r="M161" s="308"/>
      <c r="N161" s="308"/>
      <c r="O161" s="308"/>
      <c r="P161" s="308"/>
      <c r="Q161" s="308"/>
      <c r="R161" s="308"/>
      <c r="S161" s="308"/>
      <c r="T161" s="308"/>
      <c r="U161" s="308"/>
      <c r="V161" s="308"/>
      <c r="W161" s="308"/>
      <c r="X161" s="308"/>
      <c r="Y161" s="308"/>
      <c r="Z161" s="308"/>
      <c r="AA161" s="308"/>
      <c r="AB161" s="441"/>
      <c r="AC161" s="441"/>
      <c r="AD161" s="308"/>
      <c r="AE161" s="308"/>
      <c r="AF161" s="479"/>
      <c r="AG161" s="480"/>
      <c r="AH161" s="532">
        <f t="shared" si="24"/>
        <v>0</v>
      </c>
    </row>
    <row r="162" spans="2:34" ht="16.5" customHeight="1" outlineLevel="1" thickTop="1" thickBot="1" x14ac:dyDescent="0.3">
      <c r="B162" s="856" t="s">
        <v>829</v>
      </c>
      <c r="C162" s="857"/>
      <c r="D162" s="436">
        <f>SUM(D156:D160)</f>
        <v>355300009.00150001</v>
      </c>
      <c r="E162" s="437">
        <f t="shared" ref="E162:AE162" si="25">SUM(E156:E160)</f>
        <v>165307316.20000002</v>
      </c>
      <c r="F162" s="436">
        <f t="shared" si="25"/>
        <v>31827000</v>
      </c>
      <c r="G162" s="310">
        <f t="shared" si="25"/>
        <v>0</v>
      </c>
      <c r="H162" s="309">
        <f t="shared" si="25"/>
        <v>0</v>
      </c>
      <c r="I162" s="310">
        <f t="shared" si="25"/>
        <v>0</v>
      </c>
      <c r="J162" s="309">
        <f t="shared" si="25"/>
        <v>0</v>
      </c>
      <c r="K162" s="310">
        <f t="shared" si="25"/>
        <v>0</v>
      </c>
      <c r="L162" s="309">
        <f t="shared" si="25"/>
        <v>0</v>
      </c>
      <c r="M162" s="310">
        <f t="shared" si="25"/>
        <v>0</v>
      </c>
      <c r="N162" s="309">
        <f t="shared" si="25"/>
        <v>0</v>
      </c>
      <c r="O162" s="310">
        <f t="shared" si="25"/>
        <v>0</v>
      </c>
      <c r="P162" s="309">
        <f t="shared" si="25"/>
        <v>0</v>
      </c>
      <c r="Q162" s="310">
        <f t="shared" si="25"/>
        <v>0</v>
      </c>
      <c r="R162" s="309">
        <f t="shared" si="25"/>
        <v>0</v>
      </c>
      <c r="S162" s="310">
        <f t="shared" si="25"/>
        <v>0</v>
      </c>
      <c r="T162" s="309">
        <f t="shared" si="25"/>
        <v>0</v>
      </c>
      <c r="U162" s="310">
        <f t="shared" si="25"/>
        <v>0</v>
      </c>
      <c r="V162" s="309">
        <f t="shared" si="25"/>
        <v>0</v>
      </c>
      <c r="W162" s="310">
        <f t="shared" si="25"/>
        <v>0</v>
      </c>
      <c r="X162" s="309">
        <f t="shared" si="25"/>
        <v>0</v>
      </c>
      <c r="Y162" s="310">
        <f t="shared" si="25"/>
        <v>0</v>
      </c>
      <c r="Z162" s="309">
        <f t="shared" si="25"/>
        <v>8826688</v>
      </c>
      <c r="AA162" s="310">
        <f t="shared" si="25"/>
        <v>0</v>
      </c>
      <c r="AB162" s="436">
        <f t="shared" si="25"/>
        <v>321263859.80000001</v>
      </c>
      <c r="AC162" s="437">
        <f t="shared" si="25"/>
        <v>80311029.643199995</v>
      </c>
      <c r="AD162" s="309">
        <f t="shared" si="25"/>
        <v>0</v>
      </c>
      <c r="AE162" s="310">
        <f t="shared" si="25"/>
        <v>0</v>
      </c>
      <c r="AF162" s="525">
        <f>SUM(AF156:AF160)</f>
        <v>717217556.80150008</v>
      </c>
      <c r="AG162" s="526">
        <f>SUM(AG156:AG160)</f>
        <v>245618345.84320003</v>
      </c>
      <c r="AH162" s="527">
        <f t="shared" si="24"/>
        <v>962835902.64470005</v>
      </c>
    </row>
    <row r="163" spans="2:34" ht="14.25" customHeight="1" thickTop="1" x14ac:dyDescent="0.25"/>
    <row r="164" spans="2:34" ht="108" thickBot="1" x14ac:dyDescent="0.3">
      <c r="D164" s="433" t="str">
        <f>+D165&amp;D166</f>
        <v>Contratación de PersonalR.INV</v>
      </c>
      <c r="E164" s="433" t="str">
        <f>+D165&amp;E166</f>
        <v>Contratación de PersonalR.AG</v>
      </c>
      <c r="F164" s="433" t="str">
        <f>+F165&amp;F166</f>
        <v>Compra de equipoR.INV</v>
      </c>
      <c r="G164" s="301" t="str">
        <f>+F165&amp;G166</f>
        <v>Compra de equipoR.AG</v>
      </c>
      <c r="H164" s="301" t="str">
        <f>+H165&amp;H166</f>
        <v>SegurosR.INV</v>
      </c>
      <c r="I164" s="301" t="str">
        <f>+H165&amp;I166</f>
        <v>SegurosR.AG</v>
      </c>
      <c r="J164" s="301" t="str">
        <f>+J165&amp;J166</f>
        <v>Servicios de mantenimientoR.INV</v>
      </c>
      <c r="K164" s="301" t="str">
        <f>+J165&amp;K166</f>
        <v>Servicios de mantenimientoR.AG</v>
      </c>
      <c r="L164" s="301" t="str">
        <f>+L165&amp;L166</f>
        <v>MaterialesR.INV</v>
      </c>
      <c r="M164" s="301" t="str">
        <f>+L165&amp;M166</f>
        <v>MaterialesR.AG</v>
      </c>
      <c r="N164" s="301" t="str">
        <f>+N165&amp;N166</f>
        <v>Impresos y publicacionesR.INV</v>
      </c>
      <c r="O164" s="301" t="str">
        <f>+N165&amp;O166</f>
        <v>Impresos y publicacionesR.AG</v>
      </c>
      <c r="P164" s="301" t="str">
        <f>+P165&amp;P166</f>
        <v>Libros y/o revistasR.INV</v>
      </c>
      <c r="Q164" s="301" t="str">
        <f>+P165&amp;Q166</f>
        <v>Libros y/o revistasR.AG</v>
      </c>
      <c r="R164" s="301" t="str">
        <f>+R165&amp;R166</f>
        <v>Comunicación y transporteR.INV</v>
      </c>
      <c r="S164" s="301" t="str">
        <f>+R165&amp;S166</f>
        <v>Comunicación y transporteR.AG</v>
      </c>
      <c r="T164" s="301" t="str">
        <f>+T165&amp;T166</f>
        <v>ArrendamientoR.INV</v>
      </c>
      <c r="U164" s="301" t="str">
        <f>+T165&amp;U166</f>
        <v>ArrendamientoR.AG</v>
      </c>
      <c r="V164" s="301" t="str">
        <f>+V165&amp;V166</f>
        <v>ImpuestosR.INV</v>
      </c>
      <c r="W164" s="301" t="str">
        <f>+V165&amp;W166</f>
        <v>ImpuestosR.AG</v>
      </c>
      <c r="X164" s="301" t="str">
        <f>+X165&amp;X166</f>
        <v>Servicios públicosR.INV</v>
      </c>
      <c r="Y164" s="301" t="str">
        <f>+X165&amp;Y166</f>
        <v>Servicios públicosR.AG</v>
      </c>
      <c r="Z164" s="301" t="str">
        <f>+Z165&amp;Z166</f>
        <v>ViáticosR.INV</v>
      </c>
      <c r="AA164" s="301" t="str">
        <f>+Z165&amp;AA166</f>
        <v>ViáticosR.AG</v>
      </c>
      <c r="AB164" s="433" t="str">
        <f>+AB165&amp;AB166</f>
        <v>CapacitaciónR.INV</v>
      </c>
      <c r="AC164" s="433" t="str">
        <f>+AB165&amp;AC166</f>
        <v>CapacitaciónR.AG</v>
      </c>
      <c r="AD164" s="301" t="str">
        <f>+AD165&amp;AD166</f>
        <v>Estudiantes (seguros)R.INV</v>
      </c>
      <c r="AE164" s="301" t="str">
        <f>+AD165&amp;AE166</f>
        <v>Estudiantes (seguros)R.AG</v>
      </c>
    </row>
    <row r="165" spans="2:34" ht="32.25" customHeight="1" outlineLevel="1" thickTop="1" thickBot="1" x14ac:dyDescent="0.3">
      <c r="C165" s="571" t="s">
        <v>836</v>
      </c>
      <c r="D165" s="829" t="s">
        <v>805</v>
      </c>
      <c r="E165" s="830"/>
      <c r="F165" s="827" t="s">
        <v>806</v>
      </c>
      <c r="G165" s="828"/>
      <c r="H165" s="827" t="s">
        <v>807</v>
      </c>
      <c r="I165" s="828"/>
      <c r="J165" s="827" t="s">
        <v>808</v>
      </c>
      <c r="K165" s="828"/>
      <c r="L165" s="827" t="s">
        <v>809</v>
      </c>
      <c r="M165" s="828"/>
      <c r="N165" s="827" t="s">
        <v>810</v>
      </c>
      <c r="O165" s="828"/>
      <c r="P165" s="827" t="s">
        <v>96</v>
      </c>
      <c r="Q165" s="828"/>
      <c r="R165" s="827" t="s">
        <v>811</v>
      </c>
      <c r="S165" s="828"/>
      <c r="T165" s="827" t="s">
        <v>812</v>
      </c>
      <c r="U165" s="828"/>
      <c r="V165" s="827" t="s">
        <v>813</v>
      </c>
      <c r="W165" s="828"/>
      <c r="X165" s="827" t="s">
        <v>814</v>
      </c>
      <c r="Y165" s="828"/>
      <c r="Z165" s="827" t="s">
        <v>815</v>
      </c>
      <c r="AA165" s="828"/>
      <c r="AB165" s="829" t="s">
        <v>816</v>
      </c>
      <c r="AC165" s="830"/>
      <c r="AD165" s="827" t="s">
        <v>817</v>
      </c>
      <c r="AE165" s="831"/>
      <c r="AF165" s="481" t="s">
        <v>840</v>
      </c>
      <c r="AG165" s="482" t="s">
        <v>841</v>
      </c>
      <c r="AH165" s="489" t="s">
        <v>823</v>
      </c>
    </row>
    <row r="166" spans="2:34" ht="16.5" customHeight="1" outlineLevel="1" thickTop="1" thickBot="1" x14ac:dyDescent="0.3">
      <c r="B166" s="844"/>
      <c r="C166" s="845"/>
      <c r="D166" s="434" t="s">
        <v>830</v>
      </c>
      <c r="E166" s="435" t="s">
        <v>831</v>
      </c>
      <c r="F166" s="434" t="s">
        <v>830</v>
      </c>
      <c r="G166" s="303" t="s">
        <v>831</v>
      </c>
      <c r="H166" s="302" t="s">
        <v>830</v>
      </c>
      <c r="I166" s="303" t="s">
        <v>831</v>
      </c>
      <c r="J166" s="302" t="s">
        <v>830</v>
      </c>
      <c r="K166" s="303" t="s">
        <v>831</v>
      </c>
      <c r="L166" s="302" t="s">
        <v>830</v>
      </c>
      <c r="M166" s="303" t="s">
        <v>831</v>
      </c>
      <c r="N166" s="302" t="s">
        <v>830</v>
      </c>
      <c r="O166" s="303" t="s">
        <v>831</v>
      </c>
      <c r="P166" s="302" t="s">
        <v>830</v>
      </c>
      <c r="Q166" s="303" t="s">
        <v>831</v>
      </c>
      <c r="R166" s="302" t="s">
        <v>830</v>
      </c>
      <c r="S166" s="303" t="s">
        <v>831</v>
      </c>
      <c r="T166" s="302" t="s">
        <v>830</v>
      </c>
      <c r="U166" s="303" t="s">
        <v>831</v>
      </c>
      <c r="V166" s="302" t="s">
        <v>830</v>
      </c>
      <c r="W166" s="303" t="s">
        <v>831</v>
      </c>
      <c r="X166" s="302" t="s">
        <v>830</v>
      </c>
      <c r="Y166" s="303" t="s">
        <v>831</v>
      </c>
      <c r="Z166" s="302" t="s">
        <v>830</v>
      </c>
      <c r="AA166" s="303" t="s">
        <v>831</v>
      </c>
      <c r="AB166" s="434" t="s">
        <v>830</v>
      </c>
      <c r="AC166" s="435" t="s">
        <v>831</v>
      </c>
      <c r="AD166" s="302" t="s">
        <v>830</v>
      </c>
      <c r="AE166" s="303" t="s">
        <v>831</v>
      </c>
      <c r="AF166" s="483" t="s">
        <v>830</v>
      </c>
      <c r="AG166" s="484" t="s">
        <v>831</v>
      </c>
      <c r="AH166" s="490" t="s">
        <v>839</v>
      </c>
    </row>
    <row r="167" spans="2:34" ht="16.5" customHeight="1" outlineLevel="1" thickTop="1" thickBot="1" x14ac:dyDescent="0.3">
      <c r="B167" s="322" t="s">
        <v>818</v>
      </c>
      <c r="C167" s="323" t="str">
        <f>+$C$25</f>
        <v>Plan operativo 1. Formación continua y permanente</v>
      </c>
      <c r="D167" s="436">
        <f>SUM(D168:D170)</f>
        <v>546484519.05150008</v>
      </c>
      <c r="E167" s="437">
        <f t="shared" ref="E167:AE167" si="26">SUM(E168:E170)</f>
        <v>481617856.20000005</v>
      </c>
      <c r="F167" s="436">
        <f t="shared" si="26"/>
        <v>0</v>
      </c>
      <c r="G167" s="310">
        <f t="shared" si="26"/>
        <v>0</v>
      </c>
      <c r="H167" s="309">
        <f t="shared" si="26"/>
        <v>0</v>
      </c>
      <c r="I167" s="310">
        <f t="shared" si="26"/>
        <v>0</v>
      </c>
      <c r="J167" s="309">
        <f t="shared" si="26"/>
        <v>0</v>
      </c>
      <c r="K167" s="310">
        <f t="shared" si="26"/>
        <v>0</v>
      </c>
      <c r="L167" s="309">
        <f t="shared" si="26"/>
        <v>0</v>
      </c>
      <c r="M167" s="310">
        <f t="shared" si="26"/>
        <v>0</v>
      </c>
      <c r="N167" s="309">
        <f t="shared" si="26"/>
        <v>0</v>
      </c>
      <c r="O167" s="310">
        <f t="shared" si="26"/>
        <v>0</v>
      </c>
      <c r="P167" s="309">
        <f t="shared" si="26"/>
        <v>0</v>
      </c>
      <c r="Q167" s="310">
        <f t="shared" si="26"/>
        <v>0</v>
      </c>
      <c r="R167" s="309">
        <f t="shared" si="26"/>
        <v>0</v>
      </c>
      <c r="S167" s="310">
        <f t="shared" si="26"/>
        <v>0</v>
      </c>
      <c r="T167" s="309">
        <f t="shared" si="26"/>
        <v>0</v>
      </c>
      <c r="U167" s="310">
        <f t="shared" si="26"/>
        <v>0</v>
      </c>
      <c r="V167" s="309">
        <f t="shared" si="26"/>
        <v>0</v>
      </c>
      <c r="W167" s="310">
        <f t="shared" si="26"/>
        <v>0</v>
      </c>
      <c r="X167" s="309">
        <f t="shared" si="26"/>
        <v>0</v>
      </c>
      <c r="Y167" s="310">
        <f t="shared" si="26"/>
        <v>0</v>
      </c>
      <c r="Z167" s="309">
        <f t="shared" si="26"/>
        <v>0</v>
      </c>
      <c r="AA167" s="310">
        <f t="shared" si="26"/>
        <v>0</v>
      </c>
      <c r="AB167" s="436">
        <f t="shared" si="26"/>
        <v>0</v>
      </c>
      <c r="AC167" s="437">
        <f t="shared" si="26"/>
        <v>0</v>
      </c>
      <c r="AD167" s="309">
        <f t="shared" si="26"/>
        <v>0</v>
      </c>
      <c r="AE167" s="310">
        <f t="shared" si="26"/>
        <v>0</v>
      </c>
      <c r="AF167" s="525">
        <f>SUMIF($D$166:$AE$166,AF$166,$D167:$AE167)</f>
        <v>546484519.05150008</v>
      </c>
      <c r="AG167" s="526">
        <f>SUMIF($D$166:$AE$166,AG$166,$D167:$AE167)</f>
        <v>481617856.20000005</v>
      </c>
      <c r="AH167" s="527">
        <f>+AF167+AG167</f>
        <v>1028102375.2515001</v>
      </c>
    </row>
    <row r="168" spans="2:34" ht="16.5" customHeight="1" outlineLevel="1" thickTop="1" thickBot="1" x14ac:dyDescent="0.3">
      <c r="B168" s="367"/>
      <c r="C168" s="326" t="s">
        <v>824</v>
      </c>
      <c r="D168" s="443">
        <f t="shared" ref="D168:AE168" si="27">+INDEX($D$23:$AK$133,MATCH($C$167,$C$23:$C$133,0),MATCH(D$164,$D$22:$AK$22,0))</f>
        <v>176804335</v>
      </c>
      <c r="E168" s="443">
        <f t="shared" si="27"/>
        <v>155818000</v>
      </c>
      <c r="F168" s="443">
        <f t="shared" si="27"/>
        <v>0</v>
      </c>
      <c r="G168" s="312">
        <f t="shared" si="27"/>
        <v>0</v>
      </c>
      <c r="H168" s="312">
        <f t="shared" si="27"/>
        <v>0</v>
      </c>
      <c r="I168" s="312">
        <f t="shared" si="27"/>
        <v>0</v>
      </c>
      <c r="J168" s="312">
        <f t="shared" si="27"/>
        <v>0</v>
      </c>
      <c r="K168" s="312">
        <f t="shared" si="27"/>
        <v>0</v>
      </c>
      <c r="L168" s="312">
        <f t="shared" si="27"/>
        <v>0</v>
      </c>
      <c r="M168" s="312">
        <f t="shared" si="27"/>
        <v>0</v>
      </c>
      <c r="N168" s="312">
        <f t="shared" si="27"/>
        <v>0</v>
      </c>
      <c r="O168" s="312">
        <f t="shared" si="27"/>
        <v>0</v>
      </c>
      <c r="P168" s="312">
        <f t="shared" si="27"/>
        <v>0</v>
      </c>
      <c r="Q168" s="312">
        <f t="shared" si="27"/>
        <v>0</v>
      </c>
      <c r="R168" s="312">
        <f t="shared" si="27"/>
        <v>0</v>
      </c>
      <c r="S168" s="312">
        <f t="shared" si="27"/>
        <v>0</v>
      </c>
      <c r="T168" s="312">
        <f t="shared" si="27"/>
        <v>0</v>
      </c>
      <c r="U168" s="312">
        <f t="shared" si="27"/>
        <v>0</v>
      </c>
      <c r="V168" s="312">
        <f t="shared" si="27"/>
        <v>0</v>
      </c>
      <c r="W168" s="312">
        <f t="shared" si="27"/>
        <v>0</v>
      </c>
      <c r="X168" s="312">
        <f t="shared" si="27"/>
        <v>0</v>
      </c>
      <c r="Y168" s="312">
        <f t="shared" si="27"/>
        <v>0</v>
      </c>
      <c r="Z168" s="312">
        <f t="shared" si="27"/>
        <v>0</v>
      </c>
      <c r="AA168" s="312">
        <f t="shared" si="27"/>
        <v>0</v>
      </c>
      <c r="AB168" s="443">
        <f t="shared" si="27"/>
        <v>0</v>
      </c>
      <c r="AC168" s="443">
        <f t="shared" si="27"/>
        <v>0</v>
      </c>
      <c r="AD168" s="312">
        <f t="shared" si="27"/>
        <v>0</v>
      </c>
      <c r="AE168" s="312">
        <f t="shared" si="27"/>
        <v>0</v>
      </c>
      <c r="AF168" s="528">
        <f t="shared" ref="AF168:AG170" si="28">SUMIF($D$166:$AE$166,AF$166,$D168:$AE168)</f>
        <v>176804335</v>
      </c>
      <c r="AG168" s="529">
        <f t="shared" si="28"/>
        <v>155818000</v>
      </c>
      <c r="AH168" s="530">
        <f t="shared" ref="AH168:AH170" si="29">+AF168+AG168</f>
        <v>332622335</v>
      </c>
    </row>
    <row r="169" spans="2:34" ht="16.5" customHeight="1" outlineLevel="1" thickTop="1" thickBot="1" x14ac:dyDescent="0.3">
      <c r="B169" s="367"/>
      <c r="C169" s="326" t="s">
        <v>825</v>
      </c>
      <c r="D169" s="443">
        <f t="shared" ref="D169:AE170" si="30">+D168*(1+$E$307)</f>
        <v>182108465.05000001</v>
      </c>
      <c r="E169" s="443">
        <f t="shared" si="30"/>
        <v>160492540</v>
      </c>
      <c r="F169" s="443">
        <f t="shared" si="30"/>
        <v>0</v>
      </c>
      <c r="G169" s="312">
        <f t="shared" si="30"/>
        <v>0</v>
      </c>
      <c r="H169" s="312">
        <f t="shared" si="30"/>
        <v>0</v>
      </c>
      <c r="I169" s="312">
        <f t="shared" si="30"/>
        <v>0</v>
      </c>
      <c r="J169" s="312">
        <f t="shared" si="30"/>
        <v>0</v>
      </c>
      <c r="K169" s="312">
        <f t="shared" si="30"/>
        <v>0</v>
      </c>
      <c r="L169" s="312">
        <f t="shared" si="30"/>
        <v>0</v>
      </c>
      <c r="M169" s="312">
        <f t="shared" si="30"/>
        <v>0</v>
      </c>
      <c r="N169" s="312">
        <f t="shared" si="30"/>
        <v>0</v>
      </c>
      <c r="O169" s="312">
        <f t="shared" si="30"/>
        <v>0</v>
      </c>
      <c r="P169" s="312">
        <f t="shared" si="30"/>
        <v>0</v>
      </c>
      <c r="Q169" s="312">
        <f t="shared" si="30"/>
        <v>0</v>
      </c>
      <c r="R169" s="312">
        <f t="shared" si="30"/>
        <v>0</v>
      </c>
      <c r="S169" s="312">
        <f t="shared" si="30"/>
        <v>0</v>
      </c>
      <c r="T169" s="312">
        <f t="shared" si="30"/>
        <v>0</v>
      </c>
      <c r="U169" s="312">
        <f t="shared" si="30"/>
        <v>0</v>
      </c>
      <c r="V169" s="312">
        <f t="shared" si="30"/>
        <v>0</v>
      </c>
      <c r="W169" s="312">
        <f t="shared" si="30"/>
        <v>0</v>
      </c>
      <c r="X169" s="312">
        <f t="shared" si="30"/>
        <v>0</v>
      </c>
      <c r="Y169" s="312">
        <f t="shared" si="30"/>
        <v>0</v>
      </c>
      <c r="Z169" s="312">
        <f t="shared" si="30"/>
        <v>0</v>
      </c>
      <c r="AA169" s="312">
        <f t="shared" si="30"/>
        <v>0</v>
      </c>
      <c r="AB169" s="443">
        <f t="shared" si="30"/>
        <v>0</v>
      </c>
      <c r="AC169" s="443">
        <f t="shared" si="30"/>
        <v>0</v>
      </c>
      <c r="AD169" s="312">
        <f t="shared" si="30"/>
        <v>0</v>
      </c>
      <c r="AE169" s="312">
        <f t="shared" si="30"/>
        <v>0</v>
      </c>
      <c r="AF169" s="528">
        <f t="shared" si="28"/>
        <v>182108465.05000001</v>
      </c>
      <c r="AG169" s="529">
        <f t="shared" si="28"/>
        <v>160492540</v>
      </c>
      <c r="AH169" s="530">
        <f t="shared" si="29"/>
        <v>342601005.05000001</v>
      </c>
    </row>
    <row r="170" spans="2:34" ht="16.5" customHeight="1" outlineLevel="1" thickTop="1" thickBot="1" x14ac:dyDescent="0.3">
      <c r="B170" s="367"/>
      <c r="C170" s="326" t="s">
        <v>826</v>
      </c>
      <c r="D170" s="443">
        <f t="shared" si="30"/>
        <v>187571719.00150001</v>
      </c>
      <c r="E170" s="443">
        <f t="shared" si="30"/>
        <v>165307316.20000002</v>
      </c>
      <c r="F170" s="443">
        <f t="shared" si="30"/>
        <v>0</v>
      </c>
      <c r="G170" s="312">
        <f t="shared" si="30"/>
        <v>0</v>
      </c>
      <c r="H170" s="312">
        <f t="shared" si="30"/>
        <v>0</v>
      </c>
      <c r="I170" s="312">
        <f t="shared" si="30"/>
        <v>0</v>
      </c>
      <c r="J170" s="312">
        <f t="shared" si="30"/>
        <v>0</v>
      </c>
      <c r="K170" s="312">
        <f t="shared" si="30"/>
        <v>0</v>
      </c>
      <c r="L170" s="312">
        <f t="shared" si="30"/>
        <v>0</v>
      </c>
      <c r="M170" s="312">
        <f t="shared" si="30"/>
        <v>0</v>
      </c>
      <c r="N170" s="312">
        <f t="shared" si="30"/>
        <v>0</v>
      </c>
      <c r="O170" s="312">
        <f t="shared" si="30"/>
        <v>0</v>
      </c>
      <c r="P170" s="312">
        <f t="shared" si="30"/>
        <v>0</v>
      </c>
      <c r="Q170" s="312">
        <f t="shared" si="30"/>
        <v>0</v>
      </c>
      <c r="R170" s="312">
        <f t="shared" si="30"/>
        <v>0</v>
      </c>
      <c r="S170" s="312">
        <f t="shared" si="30"/>
        <v>0</v>
      </c>
      <c r="T170" s="312">
        <f t="shared" si="30"/>
        <v>0</v>
      </c>
      <c r="U170" s="312">
        <f t="shared" si="30"/>
        <v>0</v>
      </c>
      <c r="V170" s="312">
        <f t="shared" si="30"/>
        <v>0</v>
      </c>
      <c r="W170" s="312">
        <f t="shared" si="30"/>
        <v>0</v>
      </c>
      <c r="X170" s="312">
        <f t="shared" si="30"/>
        <v>0</v>
      </c>
      <c r="Y170" s="312">
        <f t="shared" si="30"/>
        <v>0</v>
      </c>
      <c r="Z170" s="312">
        <f t="shared" si="30"/>
        <v>0</v>
      </c>
      <c r="AA170" s="312">
        <f t="shared" si="30"/>
        <v>0</v>
      </c>
      <c r="AB170" s="443">
        <f t="shared" si="30"/>
        <v>0</v>
      </c>
      <c r="AC170" s="443">
        <f t="shared" si="30"/>
        <v>0</v>
      </c>
      <c r="AD170" s="312">
        <f t="shared" si="30"/>
        <v>0</v>
      </c>
      <c r="AE170" s="312">
        <f t="shared" si="30"/>
        <v>0</v>
      </c>
      <c r="AF170" s="528">
        <f t="shared" si="28"/>
        <v>187571719.00150001</v>
      </c>
      <c r="AG170" s="529">
        <f t="shared" si="28"/>
        <v>165307316.20000002</v>
      </c>
      <c r="AH170" s="530">
        <f t="shared" si="29"/>
        <v>352879035.20150006</v>
      </c>
    </row>
    <row r="171" spans="2:34" ht="9" customHeight="1" outlineLevel="1" thickTop="1" thickBot="1" x14ac:dyDescent="0.3">
      <c r="AF171" s="531"/>
      <c r="AG171" s="531"/>
      <c r="AH171" s="531"/>
    </row>
    <row r="172" spans="2:34" ht="16.5" customHeight="1" outlineLevel="1" thickTop="1" thickBot="1" x14ac:dyDescent="0.3">
      <c r="B172" s="322" t="s">
        <v>819</v>
      </c>
      <c r="C172" s="323" t="str">
        <f>+$C$47</f>
        <v>Plan operativo 2. Centro de Desarrollo Docente</v>
      </c>
      <c r="D172" s="436">
        <f>SUM(D173:D175)</f>
        <v>488671290</v>
      </c>
      <c r="E172" s="437">
        <f t="shared" ref="E172:AE172" si="31">SUM(E173:E175)</f>
        <v>0</v>
      </c>
      <c r="F172" s="436">
        <f t="shared" si="31"/>
        <v>92727000</v>
      </c>
      <c r="G172" s="310">
        <f t="shared" si="31"/>
        <v>0</v>
      </c>
      <c r="H172" s="309">
        <f t="shared" si="31"/>
        <v>0</v>
      </c>
      <c r="I172" s="310">
        <f t="shared" si="31"/>
        <v>0</v>
      </c>
      <c r="J172" s="309">
        <f t="shared" si="31"/>
        <v>0</v>
      </c>
      <c r="K172" s="310">
        <f t="shared" si="31"/>
        <v>0</v>
      </c>
      <c r="L172" s="309">
        <f t="shared" si="31"/>
        <v>0</v>
      </c>
      <c r="M172" s="310">
        <f t="shared" si="31"/>
        <v>0</v>
      </c>
      <c r="N172" s="309">
        <f t="shared" si="31"/>
        <v>0</v>
      </c>
      <c r="O172" s="310">
        <f t="shared" si="31"/>
        <v>0</v>
      </c>
      <c r="P172" s="309">
        <f t="shared" si="31"/>
        <v>0</v>
      </c>
      <c r="Q172" s="310">
        <f t="shared" si="31"/>
        <v>0</v>
      </c>
      <c r="R172" s="309">
        <f t="shared" si="31"/>
        <v>0</v>
      </c>
      <c r="S172" s="310">
        <f t="shared" si="31"/>
        <v>0</v>
      </c>
      <c r="T172" s="309">
        <f t="shared" si="31"/>
        <v>0</v>
      </c>
      <c r="U172" s="310">
        <f t="shared" si="31"/>
        <v>0</v>
      </c>
      <c r="V172" s="309">
        <f t="shared" si="31"/>
        <v>0</v>
      </c>
      <c r="W172" s="310">
        <f t="shared" si="31"/>
        <v>0</v>
      </c>
      <c r="X172" s="309">
        <f t="shared" si="31"/>
        <v>0</v>
      </c>
      <c r="Y172" s="310">
        <f t="shared" si="31"/>
        <v>0</v>
      </c>
      <c r="Z172" s="309">
        <f t="shared" si="31"/>
        <v>25716288</v>
      </c>
      <c r="AA172" s="310">
        <f t="shared" si="31"/>
        <v>0</v>
      </c>
      <c r="AB172" s="436">
        <f t="shared" si="31"/>
        <v>1236360</v>
      </c>
      <c r="AC172" s="437">
        <f t="shared" si="31"/>
        <v>0</v>
      </c>
      <c r="AD172" s="309">
        <f t="shared" si="31"/>
        <v>0</v>
      </c>
      <c r="AE172" s="310">
        <f t="shared" si="31"/>
        <v>0</v>
      </c>
      <c r="AF172" s="525">
        <f>SUMIF($D$166:$AE$166,AF$166,$D172:$AE172)</f>
        <v>608350938</v>
      </c>
      <c r="AG172" s="526">
        <f>SUMIF($D$166:$AE$166,AG$166,$D172:$AE172)</f>
        <v>0</v>
      </c>
      <c r="AH172" s="527">
        <f>+AF172+AG172</f>
        <v>608350938</v>
      </c>
    </row>
    <row r="173" spans="2:34" ht="16.5" customHeight="1" outlineLevel="1" thickTop="1" thickBot="1" x14ac:dyDescent="0.3">
      <c r="B173" s="367"/>
      <c r="C173" s="326" t="s">
        <v>824</v>
      </c>
      <c r="D173" s="443">
        <f t="shared" ref="D173:AE173" si="32">+INDEX($D$23:$AK$133,MATCH($C$172,$C$23:$C$133,0),MATCH(D$164,$D$22:$AK$22,0))</f>
        <v>158100000</v>
      </c>
      <c r="E173" s="443">
        <f t="shared" si="32"/>
        <v>0</v>
      </c>
      <c r="F173" s="443">
        <f t="shared" si="32"/>
        <v>30000000</v>
      </c>
      <c r="G173" s="312">
        <f t="shared" si="32"/>
        <v>0</v>
      </c>
      <c r="H173" s="312">
        <f t="shared" si="32"/>
        <v>0</v>
      </c>
      <c r="I173" s="312">
        <f t="shared" si="32"/>
        <v>0</v>
      </c>
      <c r="J173" s="312">
        <f t="shared" si="32"/>
        <v>0</v>
      </c>
      <c r="K173" s="312">
        <f t="shared" si="32"/>
        <v>0</v>
      </c>
      <c r="L173" s="312">
        <f t="shared" si="32"/>
        <v>0</v>
      </c>
      <c r="M173" s="312">
        <f t="shared" si="32"/>
        <v>0</v>
      </c>
      <c r="N173" s="312">
        <f t="shared" si="32"/>
        <v>0</v>
      </c>
      <c r="O173" s="312">
        <f t="shared" si="32"/>
        <v>0</v>
      </c>
      <c r="P173" s="312">
        <f t="shared" si="32"/>
        <v>0</v>
      </c>
      <c r="Q173" s="312">
        <f t="shared" si="32"/>
        <v>0</v>
      </c>
      <c r="R173" s="312">
        <f t="shared" si="32"/>
        <v>0</v>
      </c>
      <c r="S173" s="312">
        <f t="shared" si="32"/>
        <v>0</v>
      </c>
      <c r="T173" s="312">
        <f t="shared" si="32"/>
        <v>0</v>
      </c>
      <c r="U173" s="312">
        <f t="shared" si="32"/>
        <v>0</v>
      </c>
      <c r="V173" s="312">
        <f t="shared" si="32"/>
        <v>0</v>
      </c>
      <c r="W173" s="312">
        <f t="shared" si="32"/>
        <v>0</v>
      </c>
      <c r="X173" s="312">
        <f t="shared" si="32"/>
        <v>0</v>
      </c>
      <c r="Y173" s="312">
        <f t="shared" si="32"/>
        <v>0</v>
      </c>
      <c r="Z173" s="312">
        <f t="shared" si="32"/>
        <v>8320000</v>
      </c>
      <c r="AA173" s="312">
        <f t="shared" si="32"/>
        <v>0</v>
      </c>
      <c r="AB173" s="443">
        <f t="shared" si="32"/>
        <v>400000</v>
      </c>
      <c r="AC173" s="443">
        <f t="shared" si="32"/>
        <v>0</v>
      </c>
      <c r="AD173" s="312">
        <f t="shared" si="32"/>
        <v>0</v>
      </c>
      <c r="AE173" s="312">
        <f t="shared" si="32"/>
        <v>0</v>
      </c>
      <c r="AF173" s="528">
        <f t="shared" ref="AF173:AG175" si="33">SUMIF($D$166:$AE$166,AF$166,$D173:$AE173)</f>
        <v>196820000</v>
      </c>
      <c r="AG173" s="529">
        <f t="shared" si="33"/>
        <v>0</v>
      </c>
      <c r="AH173" s="530">
        <f t="shared" ref="AH173:AH175" si="34">+AF173+AG173</f>
        <v>196820000</v>
      </c>
    </row>
    <row r="174" spans="2:34" ht="16.5" customHeight="1" outlineLevel="1" thickTop="1" thickBot="1" x14ac:dyDescent="0.3">
      <c r="B174" s="367"/>
      <c r="C174" s="326" t="s">
        <v>825</v>
      </c>
      <c r="D174" s="443">
        <f t="shared" ref="D174:AE175" si="35">+D173*(1+$E$307)</f>
        <v>162843000</v>
      </c>
      <c r="E174" s="443">
        <f t="shared" si="35"/>
        <v>0</v>
      </c>
      <c r="F174" s="443">
        <f t="shared" si="35"/>
        <v>30900000</v>
      </c>
      <c r="G174" s="312">
        <f t="shared" si="35"/>
        <v>0</v>
      </c>
      <c r="H174" s="312">
        <f t="shared" si="35"/>
        <v>0</v>
      </c>
      <c r="I174" s="312">
        <f t="shared" si="35"/>
        <v>0</v>
      </c>
      <c r="J174" s="312">
        <f t="shared" si="35"/>
        <v>0</v>
      </c>
      <c r="K174" s="312">
        <f t="shared" si="35"/>
        <v>0</v>
      </c>
      <c r="L174" s="312">
        <f t="shared" si="35"/>
        <v>0</v>
      </c>
      <c r="M174" s="312">
        <f t="shared" si="35"/>
        <v>0</v>
      </c>
      <c r="N174" s="312">
        <f t="shared" si="35"/>
        <v>0</v>
      </c>
      <c r="O174" s="312">
        <f t="shared" si="35"/>
        <v>0</v>
      </c>
      <c r="P174" s="312">
        <f t="shared" si="35"/>
        <v>0</v>
      </c>
      <c r="Q174" s="312">
        <f t="shared" si="35"/>
        <v>0</v>
      </c>
      <c r="R174" s="312">
        <f t="shared" si="35"/>
        <v>0</v>
      </c>
      <c r="S174" s="312">
        <f t="shared" si="35"/>
        <v>0</v>
      </c>
      <c r="T174" s="312">
        <f t="shared" si="35"/>
        <v>0</v>
      </c>
      <c r="U174" s="312">
        <f t="shared" si="35"/>
        <v>0</v>
      </c>
      <c r="V174" s="312">
        <f t="shared" si="35"/>
        <v>0</v>
      </c>
      <c r="W174" s="312">
        <f t="shared" si="35"/>
        <v>0</v>
      </c>
      <c r="X174" s="312">
        <f t="shared" si="35"/>
        <v>0</v>
      </c>
      <c r="Y174" s="312">
        <f t="shared" si="35"/>
        <v>0</v>
      </c>
      <c r="Z174" s="312">
        <f t="shared" si="35"/>
        <v>8569600</v>
      </c>
      <c r="AA174" s="312">
        <f t="shared" si="35"/>
        <v>0</v>
      </c>
      <c r="AB174" s="443">
        <f t="shared" si="35"/>
        <v>412000</v>
      </c>
      <c r="AC174" s="443">
        <f t="shared" si="35"/>
        <v>0</v>
      </c>
      <c r="AD174" s="312">
        <f t="shared" si="35"/>
        <v>0</v>
      </c>
      <c r="AE174" s="312">
        <f t="shared" si="35"/>
        <v>0</v>
      </c>
      <c r="AF174" s="528">
        <f t="shared" si="33"/>
        <v>202724600</v>
      </c>
      <c r="AG174" s="529">
        <f t="shared" si="33"/>
        <v>0</v>
      </c>
      <c r="AH174" s="530">
        <f t="shared" si="34"/>
        <v>202724600</v>
      </c>
    </row>
    <row r="175" spans="2:34" ht="16.5" customHeight="1" outlineLevel="1" thickTop="1" thickBot="1" x14ac:dyDescent="0.3">
      <c r="B175" s="367"/>
      <c r="C175" s="326" t="s">
        <v>826</v>
      </c>
      <c r="D175" s="443">
        <f t="shared" si="35"/>
        <v>167728290</v>
      </c>
      <c r="E175" s="443">
        <f t="shared" si="35"/>
        <v>0</v>
      </c>
      <c r="F175" s="443">
        <f t="shared" si="35"/>
        <v>31827000</v>
      </c>
      <c r="G175" s="312">
        <f t="shared" si="35"/>
        <v>0</v>
      </c>
      <c r="H175" s="312">
        <f t="shared" si="35"/>
        <v>0</v>
      </c>
      <c r="I175" s="312">
        <f t="shared" si="35"/>
        <v>0</v>
      </c>
      <c r="J175" s="312">
        <f t="shared" si="35"/>
        <v>0</v>
      </c>
      <c r="K175" s="312">
        <f t="shared" si="35"/>
        <v>0</v>
      </c>
      <c r="L175" s="312">
        <f t="shared" si="35"/>
        <v>0</v>
      </c>
      <c r="M175" s="312">
        <f t="shared" si="35"/>
        <v>0</v>
      </c>
      <c r="N175" s="312">
        <f t="shared" si="35"/>
        <v>0</v>
      </c>
      <c r="O175" s="312">
        <f t="shared" si="35"/>
        <v>0</v>
      </c>
      <c r="P175" s="312">
        <f t="shared" si="35"/>
        <v>0</v>
      </c>
      <c r="Q175" s="312">
        <f t="shared" si="35"/>
        <v>0</v>
      </c>
      <c r="R175" s="312">
        <f t="shared" si="35"/>
        <v>0</v>
      </c>
      <c r="S175" s="312">
        <f t="shared" si="35"/>
        <v>0</v>
      </c>
      <c r="T175" s="312">
        <f t="shared" si="35"/>
        <v>0</v>
      </c>
      <c r="U175" s="312">
        <f t="shared" si="35"/>
        <v>0</v>
      </c>
      <c r="V175" s="312">
        <f t="shared" si="35"/>
        <v>0</v>
      </c>
      <c r="W175" s="312">
        <f t="shared" si="35"/>
        <v>0</v>
      </c>
      <c r="X175" s="312">
        <f t="shared" si="35"/>
        <v>0</v>
      </c>
      <c r="Y175" s="312">
        <f t="shared" si="35"/>
        <v>0</v>
      </c>
      <c r="Z175" s="312">
        <f t="shared" si="35"/>
        <v>8826688</v>
      </c>
      <c r="AA175" s="312">
        <f t="shared" si="35"/>
        <v>0</v>
      </c>
      <c r="AB175" s="443">
        <f t="shared" si="35"/>
        <v>424360</v>
      </c>
      <c r="AC175" s="443">
        <f t="shared" si="35"/>
        <v>0</v>
      </c>
      <c r="AD175" s="312">
        <f t="shared" si="35"/>
        <v>0</v>
      </c>
      <c r="AE175" s="312">
        <f t="shared" si="35"/>
        <v>0</v>
      </c>
      <c r="AF175" s="528">
        <f t="shared" si="33"/>
        <v>208806338</v>
      </c>
      <c r="AG175" s="529">
        <f t="shared" si="33"/>
        <v>0</v>
      </c>
      <c r="AH175" s="530">
        <f t="shared" si="34"/>
        <v>208806338</v>
      </c>
    </row>
    <row r="176" spans="2:34" ht="2.25" customHeight="1" outlineLevel="1" thickTop="1" thickBot="1" x14ac:dyDescent="0.3">
      <c r="AF176" s="531"/>
      <c r="AG176" s="531"/>
      <c r="AH176" s="531"/>
    </row>
    <row r="177" spans="2:34" ht="16.5" customHeight="1" outlineLevel="1" thickTop="1" thickBot="1" x14ac:dyDescent="0.3">
      <c r="B177" s="322" t="s">
        <v>820</v>
      </c>
      <c r="C177" s="323" t="str">
        <f>+$C$69</f>
        <v>Plan operativo 3. Formación avanzada</v>
      </c>
      <c r="D177" s="436">
        <f>SUM(D178:D180)</f>
        <v>0</v>
      </c>
      <c r="E177" s="437">
        <f t="shared" ref="E177:AE177" si="36">SUM(E178:E180)</f>
        <v>0</v>
      </c>
      <c r="F177" s="436">
        <f t="shared" si="36"/>
        <v>0</v>
      </c>
      <c r="G177" s="310">
        <f t="shared" si="36"/>
        <v>0</v>
      </c>
      <c r="H177" s="309">
        <f t="shared" si="36"/>
        <v>0</v>
      </c>
      <c r="I177" s="310">
        <f t="shared" si="36"/>
        <v>0</v>
      </c>
      <c r="J177" s="309">
        <f t="shared" si="36"/>
        <v>0</v>
      </c>
      <c r="K177" s="310">
        <f t="shared" si="36"/>
        <v>0</v>
      </c>
      <c r="L177" s="309">
        <f t="shared" si="36"/>
        <v>0</v>
      </c>
      <c r="M177" s="310">
        <f t="shared" si="36"/>
        <v>0</v>
      </c>
      <c r="N177" s="309">
        <f t="shared" si="36"/>
        <v>0</v>
      </c>
      <c r="O177" s="310">
        <f t="shared" si="36"/>
        <v>0</v>
      </c>
      <c r="P177" s="309">
        <f t="shared" si="36"/>
        <v>0</v>
      </c>
      <c r="Q177" s="310">
        <f t="shared" si="36"/>
        <v>0</v>
      </c>
      <c r="R177" s="309">
        <f t="shared" si="36"/>
        <v>0</v>
      </c>
      <c r="S177" s="310">
        <f t="shared" si="36"/>
        <v>0</v>
      </c>
      <c r="T177" s="309">
        <f t="shared" si="36"/>
        <v>0</v>
      </c>
      <c r="U177" s="310">
        <f t="shared" si="36"/>
        <v>0</v>
      </c>
      <c r="V177" s="309">
        <f t="shared" si="36"/>
        <v>0</v>
      </c>
      <c r="W177" s="310">
        <f t="shared" si="36"/>
        <v>0</v>
      </c>
      <c r="X177" s="309">
        <f t="shared" si="36"/>
        <v>0</v>
      </c>
      <c r="Y177" s="310">
        <f t="shared" si="36"/>
        <v>0</v>
      </c>
      <c r="Z177" s="309">
        <f t="shared" si="36"/>
        <v>0</v>
      </c>
      <c r="AA177" s="310">
        <f t="shared" si="36"/>
        <v>0</v>
      </c>
      <c r="AB177" s="436">
        <f t="shared" si="36"/>
        <v>934756159.79999995</v>
      </c>
      <c r="AC177" s="437">
        <f t="shared" si="36"/>
        <v>233983751.08319998</v>
      </c>
      <c r="AD177" s="309">
        <f t="shared" si="36"/>
        <v>0</v>
      </c>
      <c r="AE177" s="310">
        <f t="shared" si="36"/>
        <v>0</v>
      </c>
      <c r="AF177" s="525">
        <f>SUMIF($D$166:$AE$166,AF$166,$D177:$AE177)</f>
        <v>934756159.79999995</v>
      </c>
      <c r="AG177" s="526">
        <f>SUMIF($D$166:$AE$166,AG$166,$D177:$AE177)</f>
        <v>233983751.08319998</v>
      </c>
      <c r="AH177" s="527">
        <f>+AF177+AG177</f>
        <v>1168739910.8831999</v>
      </c>
    </row>
    <row r="178" spans="2:34" ht="16.5" customHeight="1" outlineLevel="1" thickTop="1" thickBot="1" x14ac:dyDescent="0.3">
      <c r="B178" s="367"/>
      <c r="C178" s="326" t="s">
        <v>824</v>
      </c>
      <c r="D178" s="443">
        <f t="shared" ref="D178:AE178" si="37">+INDEX($D$23:$AK$133,MATCH($C$177,$C$23:$C$133,0),MATCH(D$164,$D$22:$AK$22,0))</f>
        <v>0</v>
      </c>
      <c r="E178" s="443">
        <f t="shared" si="37"/>
        <v>0</v>
      </c>
      <c r="F178" s="443">
        <f t="shared" si="37"/>
        <v>0</v>
      </c>
      <c r="G178" s="312">
        <f t="shared" si="37"/>
        <v>0</v>
      </c>
      <c r="H178" s="312">
        <f t="shared" si="37"/>
        <v>0</v>
      </c>
      <c r="I178" s="312">
        <f t="shared" si="37"/>
        <v>0</v>
      </c>
      <c r="J178" s="312">
        <f t="shared" si="37"/>
        <v>0</v>
      </c>
      <c r="K178" s="312">
        <f t="shared" si="37"/>
        <v>0</v>
      </c>
      <c r="L178" s="312">
        <f t="shared" si="37"/>
        <v>0</v>
      </c>
      <c r="M178" s="312">
        <f t="shared" si="37"/>
        <v>0</v>
      </c>
      <c r="N178" s="312">
        <f t="shared" si="37"/>
        <v>0</v>
      </c>
      <c r="O178" s="312">
        <f t="shared" si="37"/>
        <v>0</v>
      </c>
      <c r="P178" s="312">
        <f t="shared" si="37"/>
        <v>0</v>
      </c>
      <c r="Q178" s="312">
        <f t="shared" si="37"/>
        <v>0</v>
      </c>
      <c r="R178" s="312">
        <f t="shared" si="37"/>
        <v>0</v>
      </c>
      <c r="S178" s="312">
        <f t="shared" si="37"/>
        <v>0</v>
      </c>
      <c r="T178" s="312">
        <f t="shared" si="37"/>
        <v>0</v>
      </c>
      <c r="U178" s="312">
        <f t="shared" si="37"/>
        <v>0</v>
      </c>
      <c r="V178" s="312">
        <f t="shared" si="37"/>
        <v>0</v>
      </c>
      <c r="W178" s="312">
        <f t="shared" si="37"/>
        <v>0</v>
      </c>
      <c r="X178" s="312">
        <f t="shared" si="37"/>
        <v>0</v>
      </c>
      <c r="Y178" s="312">
        <f t="shared" si="37"/>
        <v>0</v>
      </c>
      <c r="Z178" s="312">
        <f t="shared" si="37"/>
        <v>0</v>
      </c>
      <c r="AA178" s="312">
        <f t="shared" si="37"/>
        <v>0</v>
      </c>
      <c r="AB178" s="443">
        <f t="shared" si="37"/>
        <v>302422000</v>
      </c>
      <c r="AC178" s="443">
        <f t="shared" si="37"/>
        <v>75700848</v>
      </c>
      <c r="AD178" s="312">
        <f t="shared" si="37"/>
        <v>0</v>
      </c>
      <c r="AE178" s="312">
        <f t="shared" si="37"/>
        <v>0</v>
      </c>
      <c r="AF178" s="528">
        <f t="shared" ref="AF178:AG180" si="38">SUMIF($D$166:$AE$166,AF$166,$D178:$AE178)</f>
        <v>302422000</v>
      </c>
      <c r="AG178" s="529">
        <f t="shared" si="38"/>
        <v>75700848</v>
      </c>
      <c r="AH178" s="530">
        <f t="shared" ref="AH178:AH180" si="39">+AF178+AG178</f>
        <v>378122848</v>
      </c>
    </row>
    <row r="179" spans="2:34" ht="16.5" customHeight="1" outlineLevel="1" thickTop="1" thickBot="1" x14ac:dyDescent="0.3">
      <c r="B179" s="367"/>
      <c r="C179" s="326" t="s">
        <v>825</v>
      </c>
      <c r="D179" s="443">
        <f t="shared" ref="D179:AE180" si="40">+D178*(1+$E$307)</f>
        <v>0</v>
      </c>
      <c r="E179" s="443">
        <f t="shared" si="40"/>
        <v>0</v>
      </c>
      <c r="F179" s="443">
        <f t="shared" si="40"/>
        <v>0</v>
      </c>
      <c r="G179" s="312">
        <f t="shared" si="40"/>
        <v>0</v>
      </c>
      <c r="H179" s="312">
        <f t="shared" si="40"/>
        <v>0</v>
      </c>
      <c r="I179" s="312">
        <f t="shared" si="40"/>
        <v>0</v>
      </c>
      <c r="J179" s="312">
        <f t="shared" si="40"/>
        <v>0</v>
      </c>
      <c r="K179" s="312">
        <f t="shared" si="40"/>
        <v>0</v>
      </c>
      <c r="L179" s="312">
        <f t="shared" si="40"/>
        <v>0</v>
      </c>
      <c r="M179" s="312">
        <f t="shared" si="40"/>
        <v>0</v>
      </c>
      <c r="N179" s="312">
        <f t="shared" si="40"/>
        <v>0</v>
      </c>
      <c r="O179" s="312">
        <f t="shared" si="40"/>
        <v>0</v>
      </c>
      <c r="P179" s="312">
        <f t="shared" si="40"/>
        <v>0</v>
      </c>
      <c r="Q179" s="312">
        <f t="shared" si="40"/>
        <v>0</v>
      </c>
      <c r="R179" s="312">
        <f t="shared" si="40"/>
        <v>0</v>
      </c>
      <c r="S179" s="312">
        <f t="shared" si="40"/>
        <v>0</v>
      </c>
      <c r="T179" s="312">
        <f t="shared" si="40"/>
        <v>0</v>
      </c>
      <c r="U179" s="312">
        <f t="shared" si="40"/>
        <v>0</v>
      </c>
      <c r="V179" s="312">
        <f t="shared" si="40"/>
        <v>0</v>
      </c>
      <c r="W179" s="312">
        <f t="shared" si="40"/>
        <v>0</v>
      </c>
      <c r="X179" s="312">
        <f t="shared" si="40"/>
        <v>0</v>
      </c>
      <c r="Y179" s="312">
        <f t="shared" si="40"/>
        <v>0</v>
      </c>
      <c r="Z179" s="312">
        <f t="shared" si="40"/>
        <v>0</v>
      </c>
      <c r="AA179" s="312">
        <f t="shared" si="40"/>
        <v>0</v>
      </c>
      <c r="AB179" s="443">
        <f t="shared" si="40"/>
        <v>311494660</v>
      </c>
      <c r="AC179" s="443">
        <f t="shared" si="40"/>
        <v>77971873.439999998</v>
      </c>
      <c r="AD179" s="312">
        <f t="shared" si="40"/>
        <v>0</v>
      </c>
      <c r="AE179" s="312">
        <f t="shared" si="40"/>
        <v>0</v>
      </c>
      <c r="AF179" s="528">
        <f t="shared" si="38"/>
        <v>311494660</v>
      </c>
      <c r="AG179" s="529">
        <f t="shared" si="38"/>
        <v>77971873.439999998</v>
      </c>
      <c r="AH179" s="530">
        <f t="shared" si="39"/>
        <v>389466533.44</v>
      </c>
    </row>
    <row r="180" spans="2:34" ht="16.5" customHeight="1" outlineLevel="1" thickTop="1" thickBot="1" x14ac:dyDescent="0.3">
      <c r="B180" s="367"/>
      <c r="C180" s="326" t="s">
        <v>826</v>
      </c>
      <c r="D180" s="443">
        <f t="shared" si="40"/>
        <v>0</v>
      </c>
      <c r="E180" s="443">
        <f t="shared" si="40"/>
        <v>0</v>
      </c>
      <c r="F180" s="443">
        <f t="shared" si="40"/>
        <v>0</v>
      </c>
      <c r="G180" s="312">
        <f t="shared" si="40"/>
        <v>0</v>
      </c>
      <c r="H180" s="312">
        <f t="shared" si="40"/>
        <v>0</v>
      </c>
      <c r="I180" s="312">
        <f t="shared" si="40"/>
        <v>0</v>
      </c>
      <c r="J180" s="312">
        <f t="shared" si="40"/>
        <v>0</v>
      </c>
      <c r="K180" s="312">
        <f t="shared" si="40"/>
        <v>0</v>
      </c>
      <c r="L180" s="312">
        <f t="shared" si="40"/>
        <v>0</v>
      </c>
      <c r="M180" s="312">
        <f t="shared" si="40"/>
        <v>0</v>
      </c>
      <c r="N180" s="312">
        <f t="shared" si="40"/>
        <v>0</v>
      </c>
      <c r="O180" s="312">
        <f t="shared" si="40"/>
        <v>0</v>
      </c>
      <c r="P180" s="312">
        <f t="shared" si="40"/>
        <v>0</v>
      </c>
      <c r="Q180" s="312">
        <f t="shared" si="40"/>
        <v>0</v>
      </c>
      <c r="R180" s="312">
        <f t="shared" si="40"/>
        <v>0</v>
      </c>
      <c r="S180" s="312">
        <f t="shared" si="40"/>
        <v>0</v>
      </c>
      <c r="T180" s="312">
        <f t="shared" si="40"/>
        <v>0</v>
      </c>
      <c r="U180" s="312">
        <f t="shared" si="40"/>
        <v>0</v>
      </c>
      <c r="V180" s="312">
        <f t="shared" si="40"/>
        <v>0</v>
      </c>
      <c r="W180" s="312">
        <f t="shared" si="40"/>
        <v>0</v>
      </c>
      <c r="X180" s="312">
        <f t="shared" si="40"/>
        <v>0</v>
      </c>
      <c r="Y180" s="312">
        <f t="shared" si="40"/>
        <v>0</v>
      </c>
      <c r="Z180" s="312">
        <f t="shared" si="40"/>
        <v>0</v>
      </c>
      <c r="AA180" s="312">
        <f t="shared" si="40"/>
        <v>0</v>
      </c>
      <c r="AB180" s="443">
        <f t="shared" si="40"/>
        <v>320839499.80000001</v>
      </c>
      <c r="AC180" s="443">
        <f t="shared" si="40"/>
        <v>80311029.643199995</v>
      </c>
      <c r="AD180" s="312">
        <f t="shared" si="40"/>
        <v>0</v>
      </c>
      <c r="AE180" s="312">
        <f t="shared" si="40"/>
        <v>0</v>
      </c>
      <c r="AF180" s="528">
        <f t="shared" si="38"/>
        <v>320839499.80000001</v>
      </c>
      <c r="AG180" s="529">
        <f t="shared" si="38"/>
        <v>80311029.643199995</v>
      </c>
      <c r="AH180" s="530">
        <f t="shared" si="39"/>
        <v>401150529.44319999</v>
      </c>
    </row>
    <row r="181" spans="2:34" ht="2.25" customHeight="1" outlineLevel="1" thickTop="1" x14ac:dyDescent="0.25">
      <c r="AF181" s="531"/>
      <c r="AG181" s="531"/>
      <c r="AH181" s="531"/>
    </row>
    <row r="182" spans="2:34" ht="16.5" hidden="1" customHeight="1" outlineLevel="1" thickTop="1" thickBot="1" x14ac:dyDescent="0.3">
      <c r="B182" s="322" t="s">
        <v>821</v>
      </c>
      <c r="C182" s="323" t="e">
        <f>+$C$91</f>
        <v>#REF!</v>
      </c>
      <c r="D182" s="436">
        <f>SUM(D183:D185)</f>
        <v>0</v>
      </c>
      <c r="E182" s="437">
        <f t="shared" ref="E182:AE182" si="41">SUM(E183:E185)</f>
        <v>0</v>
      </c>
      <c r="F182" s="436">
        <f t="shared" si="41"/>
        <v>0</v>
      </c>
      <c r="G182" s="310">
        <f t="shared" si="41"/>
        <v>0</v>
      </c>
      <c r="H182" s="309">
        <f t="shared" si="41"/>
        <v>0</v>
      </c>
      <c r="I182" s="310">
        <f t="shared" si="41"/>
        <v>0</v>
      </c>
      <c r="J182" s="309">
        <f t="shared" si="41"/>
        <v>0</v>
      </c>
      <c r="K182" s="310">
        <f t="shared" si="41"/>
        <v>0</v>
      </c>
      <c r="L182" s="309">
        <f t="shared" si="41"/>
        <v>0</v>
      </c>
      <c r="M182" s="310">
        <f t="shared" si="41"/>
        <v>0</v>
      </c>
      <c r="N182" s="309">
        <f t="shared" si="41"/>
        <v>0</v>
      </c>
      <c r="O182" s="310">
        <f t="shared" si="41"/>
        <v>0</v>
      </c>
      <c r="P182" s="309">
        <f t="shared" si="41"/>
        <v>0</v>
      </c>
      <c r="Q182" s="310">
        <f t="shared" si="41"/>
        <v>0</v>
      </c>
      <c r="R182" s="309">
        <f t="shared" si="41"/>
        <v>0</v>
      </c>
      <c r="S182" s="310">
        <f t="shared" si="41"/>
        <v>0</v>
      </c>
      <c r="T182" s="309">
        <f t="shared" si="41"/>
        <v>0</v>
      </c>
      <c r="U182" s="310">
        <f t="shared" si="41"/>
        <v>0</v>
      </c>
      <c r="V182" s="309">
        <f t="shared" si="41"/>
        <v>0</v>
      </c>
      <c r="W182" s="310">
        <f t="shared" si="41"/>
        <v>0</v>
      </c>
      <c r="X182" s="309">
        <f t="shared" si="41"/>
        <v>0</v>
      </c>
      <c r="Y182" s="310">
        <f t="shared" si="41"/>
        <v>0</v>
      </c>
      <c r="Z182" s="309">
        <f t="shared" si="41"/>
        <v>0</v>
      </c>
      <c r="AA182" s="310">
        <f t="shared" si="41"/>
        <v>0</v>
      </c>
      <c r="AB182" s="436">
        <f t="shared" si="41"/>
        <v>0</v>
      </c>
      <c r="AC182" s="437">
        <f t="shared" si="41"/>
        <v>0</v>
      </c>
      <c r="AD182" s="309">
        <f t="shared" si="41"/>
        <v>0</v>
      </c>
      <c r="AE182" s="310">
        <f t="shared" si="41"/>
        <v>0</v>
      </c>
      <c r="AF182" s="525">
        <f>SUMIF($D$166:$AE$166,AF$166,$D182:$AE182)</f>
        <v>0</v>
      </c>
      <c r="AG182" s="526">
        <f>SUMIF($D$166:$AE$166,AG$166,$D182:$AE182)</f>
        <v>0</v>
      </c>
      <c r="AH182" s="527">
        <f>+AF182+AG182</f>
        <v>0</v>
      </c>
    </row>
    <row r="183" spans="2:34" ht="16.5" hidden="1" customHeight="1" outlineLevel="1" thickTop="1" thickBot="1" x14ac:dyDescent="0.3">
      <c r="B183" s="367"/>
      <c r="C183" s="326" t="s">
        <v>824</v>
      </c>
      <c r="D183" s="443">
        <v>0</v>
      </c>
      <c r="E183" s="443">
        <v>0</v>
      </c>
      <c r="F183" s="443">
        <v>0</v>
      </c>
      <c r="G183" s="443">
        <v>0</v>
      </c>
      <c r="H183" s="443">
        <v>0</v>
      </c>
      <c r="I183" s="443">
        <v>0</v>
      </c>
      <c r="J183" s="443">
        <v>0</v>
      </c>
      <c r="K183" s="443">
        <v>0</v>
      </c>
      <c r="L183" s="443">
        <v>0</v>
      </c>
      <c r="M183" s="443">
        <v>0</v>
      </c>
      <c r="N183" s="443">
        <v>0</v>
      </c>
      <c r="O183" s="443">
        <v>0</v>
      </c>
      <c r="P183" s="443">
        <v>0</v>
      </c>
      <c r="Q183" s="443">
        <v>0</v>
      </c>
      <c r="R183" s="443">
        <v>0</v>
      </c>
      <c r="S183" s="443">
        <v>0</v>
      </c>
      <c r="T183" s="443">
        <v>0</v>
      </c>
      <c r="U183" s="443">
        <v>0</v>
      </c>
      <c r="V183" s="443">
        <v>0</v>
      </c>
      <c r="W183" s="443">
        <v>0</v>
      </c>
      <c r="X183" s="443">
        <v>0</v>
      </c>
      <c r="Y183" s="443">
        <v>0</v>
      </c>
      <c r="Z183" s="443">
        <v>0</v>
      </c>
      <c r="AA183" s="443">
        <v>0</v>
      </c>
      <c r="AB183" s="443">
        <v>0</v>
      </c>
      <c r="AC183" s="443">
        <v>0</v>
      </c>
      <c r="AD183" s="443">
        <v>0</v>
      </c>
      <c r="AE183" s="443">
        <v>0</v>
      </c>
      <c r="AF183" s="528">
        <f t="shared" ref="AF183:AG185" si="42">SUMIF($D$166:$AE$166,AF$166,$D183:$AE183)</f>
        <v>0</v>
      </c>
      <c r="AG183" s="529">
        <f t="shared" si="42"/>
        <v>0</v>
      </c>
      <c r="AH183" s="530">
        <f t="shared" ref="AH183:AH185" si="43">+AF183+AG183</f>
        <v>0</v>
      </c>
    </row>
    <row r="184" spans="2:34" ht="16.5" hidden="1" customHeight="1" outlineLevel="1" thickTop="1" thickBot="1" x14ac:dyDescent="0.3">
      <c r="B184" s="367"/>
      <c r="C184" s="326" t="s">
        <v>825</v>
      </c>
      <c r="D184" s="443">
        <f t="shared" ref="D184:AE185" si="44">+D183*(1+$E$307)</f>
        <v>0</v>
      </c>
      <c r="E184" s="443">
        <f t="shared" si="44"/>
        <v>0</v>
      </c>
      <c r="F184" s="443">
        <f t="shared" si="44"/>
        <v>0</v>
      </c>
      <c r="G184" s="312">
        <f t="shared" si="44"/>
        <v>0</v>
      </c>
      <c r="H184" s="312">
        <f t="shared" si="44"/>
        <v>0</v>
      </c>
      <c r="I184" s="312">
        <f t="shared" si="44"/>
        <v>0</v>
      </c>
      <c r="J184" s="312">
        <f t="shared" si="44"/>
        <v>0</v>
      </c>
      <c r="K184" s="312">
        <f t="shared" si="44"/>
        <v>0</v>
      </c>
      <c r="L184" s="312">
        <f t="shared" si="44"/>
        <v>0</v>
      </c>
      <c r="M184" s="312">
        <f t="shared" si="44"/>
        <v>0</v>
      </c>
      <c r="N184" s="312">
        <f t="shared" si="44"/>
        <v>0</v>
      </c>
      <c r="O184" s="312">
        <f t="shared" si="44"/>
        <v>0</v>
      </c>
      <c r="P184" s="312">
        <f t="shared" si="44"/>
        <v>0</v>
      </c>
      <c r="Q184" s="312">
        <f t="shared" si="44"/>
        <v>0</v>
      </c>
      <c r="R184" s="312">
        <f t="shared" si="44"/>
        <v>0</v>
      </c>
      <c r="S184" s="312">
        <f t="shared" si="44"/>
        <v>0</v>
      </c>
      <c r="T184" s="312">
        <f t="shared" si="44"/>
        <v>0</v>
      </c>
      <c r="U184" s="312">
        <f t="shared" si="44"/>
        <v>0</v>
      </c>
      <c r="V184" s="312">
        <f t="shared" si="44"/>
        <v>0</v>
      </c>
      <c r="W184" s="312">
        <f t="shared" si="44"/>
        <v>0</v>
      </c>
      <c r="X184" s="312">
        <f t="shared" si="44"/>
        <v>0</v>
      </c>
      <c r="Y184" s="312">
        <f t="shared" si="44"/>
        <v>0</v>
      </c>
      <c r="Z184" s="312">
        <f t="shared" si="44"/>
        <v>0</v>
      </c>
      <c r="AA184" s="312">
        <f t="shared" si="44"/>
        <v>0</v>
      </c>
      <c r="AB184" s="443">
        <f t="shared" si="44"/>
        <v>0</v>
      </c>
      <c r="AC184" s="443">
        <f t="shared" si="44"/>
        <v>0</v>
      </c>
      <c r="AD184" s="312">
        <f t="shared" si="44"/>
        <v>0</v>
      </c>
      <c r="AE184" s="312">
        <f t="shared" si="44"/>
        <v>0</v>
      </c>
      <c r="AF184" s="528">
        <f t="shared" si="42"/>
        <v>0</v>
      </c>
      <c r="AG184" s="529">
        <f t="shared" si="42"/>
        <v>0</v>
      </c>
      <c r="AH184" s="530">
        <f t="shared" si="43"/>
        <v>0</v>
      </c>
    </row>
    <row r="185" spans="2:34" ht="16.5" hidden="1" customHeight="1" outlineLevel="1" thickTop="1" thickBot="1" x14ac:dyDescent="0.3">
      <c r="B185" s="367"/>
      <c r="C185" s="326" t="s">
        <v>826</v>
      </c>
      <c r="D185" s="443">
        <f t="shared" si="44"/>
        <v>0</v>
      </c>
      <c r="E185" s="443">
        <f t="shared" si="44"/>
        <v>0</v>
      </c>
      <c r="F185" s="443">
        <f t="shared" si="44"/>
        <v>0</v>
      </c>
      <c r="G185" s="312">
        <f t="shared" si="44"/>
        <v>0</v>
      </c>
      <c r="H185" s="312">
        <f t="shared" si="44"/>
        <v>0</v>
      </c>
      <c r="I185" s="312">
        <f t="shared" si="44"/>
        <v>0</v>
      </c>
      <c r="J185" s="312">
        <f t="shared" si="44"/>
        <v>0</v>
      </c>
      <c r="K185" s="312">
        <f t="shared" si="44"/>
        <v>0</v>
      </c>
      <c r="L185" s="312">
        <f t="shared" si="44"/>
        <v>0</v>
      </c>
      <c r="M185" s="312">
        <f t="shared" si="44"/>
        <v>0</v>
      </c>
      <c r="N185" s="312">
        <f t="shared" si="44"/>
        <v>0</v>
      </c>
      <c r="O185" s="312">
        <f t="shared" si="44"/>
        <v>0</v>
      </c>
      <c r="P185" s="312">
        <f t="shared" si="44"/>
        <v>0</v>
      </c>
      <c r="Q185" s="312">
        <f t="shared" si="44"/>
        <v>0</v>
      </c>
      <c r="R185" s="312">
        <f t="shared" si="44"/>
        <v>0</v>
      </c>
      <c r="S185" s="312">
        <f t="shared" si="44"/>
        <v>0</v>
      </c>
      <c r="T185" s="312">
        <f t="shared" si="44"/>
        <v>0</v>
      </c>
      <c r="U185" s="312">
        <f t="shared" si="44"/>
        <v>0</v>
      </c>
      <c r="V185" s="312">
        <f t="shared" si="44"/>
        <v>0</v>
      </c>
      <c r="W185" s="312">
        <f t="shared" si="44"/>
        <v>0</v>
      </c>
      <c r="X185" s="312">
        <f t="shared" si="44"/>
        <v>0</v>
      </c>
      <c r="Y185" s="312">
        <f t="shared" si="44"/>
        <v>0</v>
      </c>
      <c r="Z185" s="312">
        <f t="shared" si="44"/>
        <v>0</v>
      </c>
      <c r="AA185" s="312">
        <f t="shared" si="44"/>
        <v>0</v>
      </c>
      <c r="AB185" s="443">
        <f t="shared" si="44"/>
        <v>0</v>
      </c>
      <c r="AC185" s="443">
        <f t="shared" si="44"/>
        <v>0</v>
      </c>
      <c r="AD185" s="312">
        <f t="shared" si="44"/>
        <v>0</v>
      </c>
      <c r="AE185" s="312">
        <f t="shared" si="44"/>
        <v>0</v>
      </c>
      <c r="AF185" s="528">
        <f t="shared" si="42"/>
        <v>0</v>
      </c>
      <c r="AG185" s="529">
        <f t="shared" si="42"/>
        <v>0</v>
      </c>
      <c r="AH185" s="530">
        <f t="shared" si="43"/>
        <v>0</v>
      </c>
    </row>
    <row r="186" spans="2:34" ht="2.25" hidden="1" customHeight="1" outlineLevel="1" thickTop="1" thickBot="1" x14ac:dyDescent="0.3">
      <c r="AF186" s="531"/>
      <c r="AG186" s="531"/>
      <c r="AH186" s="531"/>
    </row>
    <row r="187" spans="2:34" ht="16.5" hidden="1" customHeight="1" outlineLevel="1" thickTop="1" thickBot="1" x14ac:dyDescent="0.3">
      <c r="B187" s="322" t="s">
        <v>822</v>
      </c>
      <c r="C187" s="323" t="e">
        <f>+$C$113</f>
        <v>#REF!</v>
      </c>
      <c r="D187" s="436">
        <f>SUM(D188:D190)</f>
        <v>0</v>
      </c>
      <c r="E187" s="437">
        <f t="shared" ref="E187:AE187" si="45">SUM(E188:E190)</f>
        <v>0</v>
      </c>
      <c r="F187" s="436">
        <f t="shared" si="45"/>
        <v>0</v>
      </c>
      <c r="G187" s="310">
        <f t="shared" si="45"/>
        <v>0</v>
      </c>
      <c r="H187" s="309">
        <f t="shared" si="45"/>
        <v>0</v>
      </c>
      <c r="I187" s="310">
        <f t="shared" si="45"/>
        <v>0</v>
      </c>
      <c r="J187" s="309">
        <f t="shared" si="45"/>
        <v>0</v>
      </c>
      <c r="K187" s="310">
        <f t="shared" si="45"/>
        <v>0</v>
      </c>
      <c r="L187" s="309">
        <f t="shared" si="45"/>
        <v>0</v>
      </c>
      <c r="M187" s="310">
        <f t="shared" si="45"/>
        <v>0</v>
      </c>
      <c r="N187" s="309">
        <f t="shared" si="45"/>
        <v>0</v>
      </c>
      <c r="O187" s="310">
        <f t="shared" si="45"/>
        <v>0</v>
      </c>
      <c r="P187" s="309">
        <f t="shared" si="45"/>
        <v>0</v>
      </c>
      <c r="Q187" s="310">
        <f t="shared" si="45"/>
        <v>0</v>
      </c>
      <c r="R187" s="309">
        <f t="shared" si="45"/>
        <v>0</v>
      </c>
      <c r="S187" s="310">
        <f t="shared" si="45"/>
        <v>0</v>
      </c>
      <c r="T187" s="309">
        <f t="shared" si="45"/>
        <v>0</v>
      </c>
      <c r="U187" s="310">
        <f t="shared" si="45"/>
        <v>0</v>
      </c>
      <c r="V187" s="309">
        <f t="shared" si="45"/>
        <v>0</v>
      </c>
      <c r="W187" s="310">
        <f t="shared" si="45"/>
        <v>0</v>
      </c>
      <c r="X187" s="309">
        <f t="shared" si="45"/>
        <v>0</v>
      </c>
      <c r="Y187" s="310">
        <f t="shared" si="45"/>
        <v>0</v>
      </c>
      <c r="Z187" s="309">
        <f t="shared" si="45"/>
        <v>0</v>
      </c>
      <c r="AA187" s="310">
        <f t="shared" si="45"/>
        <v>0</v>
      </c>
      <c r="AB187" s="436">
        <f t="shared" si="45"/>
        <v>0</v>
      </c>
      <c r="AC187" s="437">
        <f t="shared" si="45"/>
        <v>0</v>
      </c>
      <c r="AD187" s="309">
        <f t="shared" si="45"/>
        <v>0</v>
      </c>
      <c r="AE187" s="310">
        <f t="shared" si="45"/>
        <v>0</v>
      </c>
      <c r="AF187" s="525">
        <f>SUMIF($D$166:$AE$166,AF$166,$D187:$AE187)</f>
        <v>0</v>
      </c>
      <c r="AG187" s="526">
        <f>SUMIF($D$166:$AE$166,AG$166,$D187:$AE187)</f>
        <v>0</v>
      </c>
      <c r="AH187" s="527">
        <f>+AF187+AG187</f>
        <v>0</v>
      </c>
    </row>
    <row r="188" spans="2:34" ht="16.5" hidden="1" customHeight="1" outlineLevel="1" thickTop="1" thickBot="1" x14ac:dyDescent="0.3">
      <c r="B188" s="367"/>
      <c r="C188" s="326" t="s">
        <v>824</v>
      </c>
      <c r="D188" s="443">
        <v>0</v>
      </c>
      <c r="E188" s="443">
        <v>0</v>
      </c>
      <c r="F188" s="443">
        <v>0</v>
      </c>
      <c r="G188" s="443">
        <v>0</v>
      </c>
      <c r="H188" s="443">
        <v>0</v>
      </c>
      <c r="I188" s="443">
        <v>0</v>
      </c>
      <c r="J188" s="443">
        <v>0</v>
      </c>
      <c r="K188" s="443">
        <v>0</v>
      </c>
      <c r="L188" s="443">
        <v>0</v>
      </c>
      <c r="M188" s="443">
        <v>0</v>
      </c>
      <c r="N188" s="443">
        <v>0</v>
      </c>
      <c r="O188" s="443">
        <v>0</v>
      </c>
      <c r="P188" s="443">
        <v>0</v>
      </c>
      <c r="Q188" s="443">
        <v>0</v>
      </c>
      <c r="R188" s="443">
        <v>0</v>
      </c>
      <c r="S188" s="443">
        <v>0</v>
      </c>
      <c r="T188" s="443">
        <v>0</v>
      </c>
      <c r="U188" s="443">
        <v>0</v>
      </c>
      <c r="V188" s="443">
        <v>0</v>
      </c>
      <c r="W188" s="443">
        <v>0</v>
      </c>
      <c r="X188" s="443">
        <v>0</v>
      </c>
      <c r="Y188" s="443">
        <v>0</v>
      </c>
      <c r="Z188" s="443">
        <v>0</v>
      </c>
      <c r="AA188" s="443">
        <v>0</v>
      </c>
      <c r="AB188" s="443">
        <v>0</v>
      </c>
      <c r="AC188" s="443">
        <v>0</v>
      </c>
      <c r="AD188" s="443">
        <v>0</v>
      </c>
      <c r="AE188" s="443">
        <v>0</v>
      </c>
      <c r="AF188" s="528">
        <f t="shared" ref="AF188:AG190" si="46">SUMIF($D$166:$AE$166,AF$166,$D188:$AE188)</f>
        <v>0</v>
      </c>
      <c r="AG188" s="529">
        <f t="shared" si="46"/>
        <v>0</v>
      </c>
      <c r="AH188" s="530">
        <f t="shared" ref="AH188:AH190" si="47">+AF188+AG188</f>
        <v>0</v>
      </c>
    </row>
    <row r="189" spans="2:34" ht="16.5" hidden="1" customHeight="1" outlineLevel="1" thickTop="1" thickBot="1" x14ac:dyDescent="0.3">
      <c r="B189" s="367"/>
      <c r="C189" s="326" t="s">
        <v>825</v>
      </c>
      <c r="D189" s="443">
        <f t="shared" ref="D189:AE190" si="48">+D188*(1+$E$307)</f>
        <v>0</v>
      </c>
      <c r="E189" s="443">
        <f t="shared" si="48"/>
        <v>0</v>
      </c>
      <c r="F189" s="443">
        <f t="shared" si="48"/>
        <v>0</v>
      </c>
      <c r="G189" s="312">
        <f t="shared" si="48"/>
        <v>0</v>
      </c>
      <c r="H189" s="312">
        <f t="shared" si="48"/>
        <v>0</v>
      </c>
      <c r="I189" s="312">
        <f t="shared" si="48"/>
        <v>0</v>
      </c>
      <c r="J189" s="312">
        <f t="shared" si="48"/>
        <v>0</v>
      </c>
      <c r="K189" s="312">
        <f t="shared" si="48"/>
        <v>0</v>
      </c>
      <c r="L189" s="312">
        <f t="shared" si="48"/>
        <v>0</v>
      </c>
      <c r="M189" s="312">
        <f t="shared" si="48"/>
        <v>0</v>
      </c>
      <c r="N189" s="312">
        <f t="shared" si="48"/>
        <v>0</v>
      </c>
      <c r="O189" s="312">
        <f t="shared" si="48"/>
        <v>0</v>
      </c>
      <c r="P189" s="312">
        <f t="shared" si="48"/>
        <v>0</v>
      </c>
      <c r="Q189" s="312">
        <f t="shared" si="48"/>
        <v>0</v>
      </c>
      <c r="R189" s="312">
        <f t="shared" si="48"/>
        <v>0</v>
      </c>
      <c r="S189" s="312">
        <f t="shared" si="48"/>
        <v>0</v>
      </c>
      <c r="T189" s="312">
        <f t="shared" si="48"/>
        <v>0</v>
      </c>
      <c r="U189" s="312">
        <f t="shared" si="48"/>
        <v>0</v>
      </c>
      <c r="V189" s="312">
        <f t="shared" si="48"/>
        <v>0</v>
      </c>
      <c r="W189" s="312">
        <f t="shared" si="48"/>
        <v>0</v>
      </c>
      <c r="X189" s="312">
        <f t="shared" si="48"/>
        <v>0</v>
      </c>
      <c r="Y189" s="312">
        <f t="shared" si="48"/>
        <v>0</v>
      </c>
      <c r="Z189" s="312">
        <f t="shared" si="48"/>
        <v>0</v>
      </c>
      <c r="AA189" s="312">
        <f t="shared" si="48"/>
        <v>0</v>
      </c>
      <c r="AB189" s="443">
        <f t="shared" si="48"/>
        <v>0</v>
      </c>
      <c r="AC189" s="443">
        <f t="shared" si="48"/>
        <v>0</v>
      </c>
      <c r="AD189" s="312">
        <f t="shared" si="48"/>
        <v>0</v>
      </c>
      <c r="AE189" s="312">
        <f t="shared" si="48"/>
        <v>0</v>
      </c>
      <c r="AF189" s="528">
        <f t="shared" si="46"/>
        <v>0</v>
      </c>
      <c r="AG189" s="529">
        <f t="shared" si="46"/>
        <v>0</v>
      </c>
      <c r="AH189" s="530">
        <f t="shared" si="47"/>
        <v>0</v>
      </c>
    </row>
    <row r="190" spans="2:34" ht="16.5" hidden="1" customHeight="1" outlineLevel="1" thickTop="1" thickBot="1" x14ac:dyDescent="0.3">
      <c r="B190" s="367"/>
      <c r="C190" s="326" t="s">
        <v>826</v>
      </c>
      <c r="D190" s="443">
        <f t="shared" si="48"/>
        <v>0</v>
      </c>
      <c r="E190" s="443">
        <f t="shared" si="48"/>
        <v>0</v>
      </c>
      <c r="F190" s="443">
        <f t="shared" si="48"/>
        <v>0</v>
      </c>
      <c r="G190" s="312">
        <f t="shared" si="48"/>
        <v>0</v>
      </c>
      <c r="H190" s="312">
        <f t="shared" si="48"/>
        <v>0</v>
      </c>
      <c r="I190" s="312">
        <f t="shared" si="48"/>
        <v>0</v>
      </c>
      <c r="J190" s="312">
        <f t="shared" si="48"/>
        <v>0</v>
      </c>
      <c r="K190" s="312">
        <f t="shared" si="48"/>
        <v>0</v>
      </c>
      <c r="L190" s="312">
        <f t="shared" si="48"/>
        <v>0</v>
      </c>
      <c r="M190" s="312">
        <f t="shared" si="48"/>
        <v>0</v>
      </c>
      <c r="N190" s="312">
        <f t="shared" si="48"/>
        <v>0</v>
      </c>
      <c r="O190" s="312">
        <f t="shared" si="48"/>
        <v>0</v>
      </c>
      <c r="P190" s="312">
        <f t="shared" si="48"/>
        <v>0</v>
      </c>
      <c r="Q190" s="312">
        <f t="shared" si="48"/>
        <v>0</v>
      </c>
      <c r="R190" s="312">
        <f t="shared" si="48"/>
        <v>0</v>
      </c>
      <c r="S190" s="312">
        <f t="shared" si="48"/>
        <v>0</v>
      </c>
      <c r="T190" s="312">
        <f t="shared" si="48"/>
        <v>0</v>
      </c>
      <c r="U190" s="312">
        <f t="shared" si="48"/>
        <v>0</v>
      </c>
      <c r="V190" s="312">
        <f t="shared" si="48"/>
        <v>0</v>
      </c>
      <c r="W190" s="312">
        <f t="shared" si="48"/>
        <v>0</v>
      </c>
      <c r="X190" s="312">
        <f t="shared" si="48"/>
        <v>0</v>
      </c>
      <c r="Y190" s="312">
        <f t="shared" si="48"/>
        <v>0</v>
      </c>
      <c r="Z190" s="312">
        <f t="shared" si="48"/>
        <v>0</v>
      </c>
      <c r="AA190" s="312">
        <f t="shared" si="48"/>
        <v>0</v>
      </c>
      <c r="AB190" s="443">
        <f t="shared" si="48"/>
        <v>0</v>
      </c>
      <c r="AC190" s="443">
        <f t="shared" si="48"/>
        <v>0</v>
      </c>
      <c r="AD190" s="312">
        <f t="shared" si="48"/>
        <v>0</v>
      </c>
      <c r="AE190" s="312">
        <f t="shared" si="48"/>
        <v>0</v>
      </c>
      <c r="AF190" s="528">
        <f t="shared" si="46"/>
        <v>0</v>
      </c>
      <c r="AG190" s="529">
        <f t="shared" si="46"/>
        <v>0</v>
      </c>
      <c r="AH190" s="530">
        <f t="shared" si="47"/>
        <v>0</v>
      </c>
    </row>
    <row r="191" spans="2:34" ht="16.5" customHeight="1" collapsed="1" thickBot="1" x14ac:dyDescent="0.3"/>
    <row r="192" spans="2:34" ht="30.75" customHeight="1" thickTop="1" thickBot="1" x14ac:dyDescent="0.3">
      <c r="C192" s="571" t="s">
        <v>829</v>
      </c>
      <c r="D192" s="829" t="s">
        <v>805</v>
      </c>
      <c r="E192" s="830"/>
      <c r="F192" s="827" t="s">
        <v>806</v>
      </c>
      <c r="G192" s="828"/>
      <c r="H192" s="827" t="s">
        <v>807</v>
      </c>
      <c r="I192" s="828"/>
      <c r="J192" s="827" t="s">
        <v>808</v>
      </c>
      <c r="K192" s="828"/>
      <c r="L192" s="827" t="s">
        <v>809</v>
      </c>
      <c r="M192" s="828"/>
      <c r="N192" s="827" t="s">
        <v>810</v>
      </c>
      <c r="O192" s="828"/>
      <c r="P192" s="827" t="s">
        <v>96</v>
      </c>
      <c r="Q192" s="828"/>
      <c r="R192" s="827" t="s">
        <v>811</v>
      </c>
      <c r="S192" s="828"/>
      <c r="T192" s="827" t="s">
        <v>812</v>
      </c>
      <c r="U192" s="828"/>
      <c r="V192" s="827" t="s">
        <v>813</v>
      </c>
      <c r="W192" s="828"/>
      <c r="X192" s="827" t="s">
        <v>814</v>
      </c>
      <c r="Y192" s="828"/>
      <c r="Z192" s="827" t="s">
        <v>815</v>
      </c>
      <c r="AA192" s="828"/>
      <c r="AB192" s="829" t="s">
        <v>816</v>
      </c>
      <c r="AC192" s="830"/>
      <c r="AD192" s="827" t="s">
        <v>817</v>
      </c>
      <c r="AE192" s="828"/>
      <c r="AF192" s="481" t="s">
        <v>840</v>
      </c>
      <c r="AG192" s="482" t="s">
        <v>841</v>
      </c>
      <c r="AH192" s="489" t="s">
        <v>823</v>
      </c>
    </row>
    <row r="193" spans="2:34" ht="16.5" customHeight="1" thickTop="1" thickBot="1" x14ac:dyDescent="0.3">
      <c r="C193" s="569" t="s">
        <v>853</v>
      </c>
      <c r="D193" s="434" t="s">
        <v>830</v>
      </c>
      <c r="E193" s="435" t="s">
        <v>831</v>
      </c>
      <c r="F193" s="434" t="s">
        <v>830</v>
      </c>
      <c r="G193" s="303" t="s">
        <v>831</v>
      </c>
      <c r="H193" s="302" t="s">
        <v>830</v>
      </c>
      <c r="I193" s="303" t="s">
        <v>831</v>
      </c>
      <c r="J193" s="302" t="s">
        <v>830</v>
      </c>
      <c r="K193" s="303" t="s">
        <v>831</v>
      </c>
      <c r="L193" s="302" t="s">
        <v>830</v>
      </c>
      <c r="M193" s="303" t="s">
        <v>831</v>
      </c>
      <c r="N193" s="302" t="s">
        <v>830</v>
      </c>
      <c r="O193" s="303" t="s">
        <v>831</v>
      </c>
      <c r="P193" s="302" t="s">
        <v>830</v>
      </c>
      <c r="Q193" s="303" t="s">
        <v>831</v>
      </c>
      <c r="R193" s="302" t="s">
        <v>830</v>
      </c>
      <c r="S193" s="303" t="s">
        <v>831</v>
      </c>
      <c r="T193" s="302" t="s">
        <v>830</v>
      </c>
      <c r="U193" s="303" t="s">
        <v>831</v>
      </c>
      <c r="V193" s="302" t="s">
        <v>830</v>
      </c>
      <c r="W193" s="303" t="s">
        <v>831</v>
      </c>
      <c r="X193" s="302" t="s">
        <v>830</v>
      </c>
      <c r="Y193" s="303" t="s">
        <v>831</v>
      </c>
      <c r="Z193" s="302" t="s">
        <v>830</v>
      </c>
      <c r="AA193" s="303" t="s">
        <v>831</v>
      </c>
      <c r="AB193" s="434" t="s">
        <v>830</v>
      </c>
      <c r="AC193" s="435" t="s">
        <v>831</v>
      </c>
      <c r="AD193" s="302" t="s">
        <v>830</v>
      </c>
      <c r="AE193" s="303" t="s">
        <v>831</v>
      </c>
      <c r="AF193" s="483" t="s">
        <v>830</v>
      </c>
      <c r="AG193" s="484" t="s">
        <v>831</v>
      </c>
      <c r="AH193" s="490" t="s">
        <v>839</v>
      </c>
    </row>
    <row r="194" spans="2:34" ht="16.5" customHeight="1" thickTop="1" thickBot="1" x14ac:dyDescent="0.3">
      <c r="C194" s="326" t="s">
        <v>824</v>
      </c>
      <c r="D194" s="443">
        <f>+SUMIF($C$168:$C$190,$C194,D$168:D$190)</f>
        <v>334904335</v>
      </c>
      <c r="E194" s="443">
        <f t="shared" ref="E194:AE196" si="49">+SUMIF($C$168:$C$190,$C194,E$168:E$190)</f>
        <v>155818000</v>
      </c>
      <c r="F194" s="443">
        <f t="shared" si="49"/>
        <v>30000000</v>
      </c>
      <c r="G194" s="312">
        <f t="shared" si="49"/>
        <v>0</v>
      </c>
      <c r="H194" s="312">
        <f t="shared" si="49"/>
        <v>0</v>
      </c>
      <c r="I194" s="312">
        <f t="shared" si="49"/>
        <v>0</v>
      </c>
      <c r="J194" s="312">
        <f t="shared" si="49"/>
        <v>0</v>
      </c>
      <c r="K194" s="312">
        <f t="shared" si="49"/>
        <v>0</v>
      </c>
      <c r="L194" s="312">
        <f t="shared" si="49"/>
        <v>0</v>
      </c>
      <c r="M194" s="312">
        <f t="shared" si="49"/>
        <v>0</v>
      </c>
      <c r="N194" s="312">
        <f t="shared" si="49"/>
        <v>0</v>
      </c>
      <c r="O194" s="312">
        <f t="shared" si="49"/>
        <v>0</v>
      </c>
      <c r="P194" s="312">
        <f t="shared" si="49"/>
        <v>0</v>
      </c>
      <c r="Q194" s="312">
        <f t="shared" si="49"/>
        <v>0</v>
      </c>
      <c r="R194" s="312">
        <f t="shared" si="49"/>
        <v>0</v>
      </c>
      <c r="S194" s="312">
        <f t="shared" si="49"/>
        <v>0</v>
      </c>
      <c r="T194" s="312">
        <f t="shared" si="49"/>
        <v>0</v>
      </c>
      <c r="U194" s="312">
        <f t="shared" si="49"/>
        <v>0</v>
      </c>
      <c r="V194" s="312">
        <f t="shared" si="49"/>
        <v>0</v>
      </c>
      <c r="W194" s="312">
        <f t="shared" si="49"/>
        <v>0</v>
      </c>
      <c r="X194" s="312">
        <f t="shared" si="49"/>
        <v>0</v>
      </c>
      <c r="Y194" s="312">
        <f t="shared" si="49"/>
        <v>0</v>
      </c>
      <c r="Z194" s="312">
        <f t="shared" si="49"/>
        <v>8320000</v>
      </c>
      <c r="AA194" s="312">
        <f t="shared" si="49"/>
        <v>0</v>
      </c>
      <c r="AB194" s="443">
        <f t="shared" si="49"/>
        <v>302822000</v>
      </c>
      <c r="AC194" s="443">
        <f t="shared" si="49"/>
        <v>75700848</v>
      </c>
      <c r="AD194" s="312">
        <f t="shared" si="49"/>
        <v>0</v>
      </c>
      <c r="AE194" s="312">
        <f t="shared" si="49"/>
        <v>0</v>
      </c>
      <c r="AF194" s="528">
        <f>SUMIF($D$166:$AE$166,AF$166,$D194:$AE194)</f>
        <v>676046335</v>
      </c>
      <c r="AG194" s="529">
        <f t="shared" ref="AF194:AG202" si="50">SUMIF($D$166:$AE$166,AG$166,$D194:$AE194)</f>
        <v>231518848</v>
      </c>
      <c r="AH194" s="527">
        <f t="shared" ref="AH194:AH202" si="51">+AF194+AG194</f>
        <v>907565183</v>
      </c>
    </row>
    <row r="195" spans="2:34" ht="16.5" customHeight="1" thickTop="1" thickBot="1" x14ac:dyDescent="0.3">
      <c r="C195" s="326" t="s">
        <v>825</v>
      </c>
      <c r="D195" s="443">
        <f t="shared" ref="D195:S196" si="52">+SUMIF($C$168:$C$190,$C195,D$168:D$190)</f>
        <v>344951465.05000001</v>
      </c>
      <c r="E195" s="443">
        <f t="shared" si="52"/>
        <v>160492540</v>
      </c>
      <c r="F195" s="443">
        <f t="shared" si="52"/>
        <v>30900000</v>
      </c>
      <c r="G195" s="312">
        <f t="shared" si="52"/>
        <v>0</v>
      </c>
      <c r="H195" s="312">
        <f t="shared" si="52"/>
        <v>0</v>
      </c>
      <c r="I195" s="312">
        <f t="shared" si="52"/>
        <v>0</v>
      </c>
      <c r="J195" s="312">
        <f t="shared" si="52"/>
        <v>0</v>
      </c>
      <c r="K195" s="312">
        <f t="shared" si="52"/>
        <v>0</v>
      </c>
      <c r="L195" s="312">
        <f t="shared" si="52"/>
        <v>0</v>
      </c>
      <c r="M195" s="312">
        <f t="shared" si="52"/>
        <v>0</v>
      </c>
      <c r="N195" s="312">
        <f t="shared" si="52"/>
        <v>0</v>
      </c>
      <c r="O195" s="312">
        <f t="shared" si="52"/>
        <v>0</v>
      </c>
      <c r="P195" s="312">
        <f t="shared" si="52"/>
        <v>0</v>
      </c>
      <c r="Q195" s="312">
        <f t="shared" si="52"/>
        <v>0</v>
      </c>
      <c r="R195" s="312">
        <f t="shared" si="52"/>
        <v>0</v>
      </c>
      <c r="S195" s="312">
        <f t="shared" si="52"/>
        <v>0</v>
      </c>
      <c r="T195" s="312">
        <f t="shared" si="49"/>
        <v>0</v>
      </c>
      <c r="U195" s="312">
        <f t="shared" si="49"/>
        <v>0</v>
      </c>
      <c r="V195" s="312">
        <f t="shared" si="49"/>
        <v>0</v>
      </c>
      <c r="W195" s="312">
        <f t="shared" si="49"/>
        <v>0</v>
      </c>
      <c r="X195" s="312">
        <f t="shared" si="49"/>
        <v>0</v>
      </c>
      <c r="Y195" s="312">
        <f t="shared" si="49"/>
        <v>0</v>
      </c>
      <c r="Z195" s="312">
        <f t="shared" si="49"/>
        <v>8569600</v>
      </c>
      <c r="AA195" s="312">
        <f t="shared" si="49"/>
        <v>0</v>
      </c>
      <c r="AB195" s="443">
        <f t="shared" si="49"/>
        <v>311906660</v>
      </c>
      <c r="AC195" s="443">
        <f t="shared" si="49"/>
        <v>77971873.439999998</v>
      </c>
      <c r="AD195" s="312">
        <f t="shared" si="49"/>
        <v>0</v>
      </c>
      <c r="AE195" s="312">
        <f t="shared" si="49"/>
        <v>0</v>
      </c>
      <c r="AF195" s="528">
        <f t="shared" si="50"/>
        <v>696327725.04999995</v>
      </c>
      <c r="AG195" s="529">
        <f t="shared" si="50"/>
        <v>238464413.44</v>
      </c>
      <c r="AH195" s="527">
        <f t="shared" si="51"/>
        <v>934792138.49000001</v>
      </c>
    </row>
    <row r="196" spans="2:34" ht="16.5" customHeight="1" thickTop="1" thickBot="1" x14ac:dyDescent="0.3">
      <c r="C196" s="326" t="s">
        <v>826</v>
      </c>
      <c r="D196" s="443">
        <f t="shared" si="52"/>
        <v>355300009.00150001</v>
      </c>
      <c r="E196" s="443">
        <f t="shared" si="49"/>
        <v>165307316.20000002</v>
      </c>
      <c r="F196" s="443">
        <f t="shared" si="49"/>
        <v>31827000</v>
      </c>
      <c r="G196" s="312">
        <f t="shared" si="49"/>
        <v>0</v>
      </c>
      <c r="H196" s="312">
        <f t="shared" si="49"/>
        <v>0</v>
      </c>
      <c r="I196" s="312">
        <f t="shared" si="49"/>
        <v>0</v>
      </c>
      <c r="J196" s="312">
        <f t="shared" si="49"/>
        <v>0</v>
      </c>
      <c r="K196" s="312">
        <f t="shared" si="49"/>
        <v>0</v>
      </c>
      <c r="L196" s="312">
        <f t="shared" si="49"/>
        <v>0</v>
      </c>
      <c r="M196" s="312">
        <f t="shared" si="49"/>
        <v>0</v>
      </c>
      <c r="N196" s="312">
        <f t="shared" si="49"/>
        <v>0</v>
      </c>
      <c r="O196" s="312">
        <f t="shared" si="49"/>
        <v>0</v>
      </c>
      <c r="P196" s="312">
        <f t="shared" si="49"/>
        <v>0</v>
      </c>
      <c r="Q196" s="312">
        <f t="shared" si="49"/>
        <v>0</v>
      </c>
      <c r="R196" s="312">
        <f t="shared" si="49"/>
        <v>0</v>
      </c>
      <c r="S196" s="312">
        <f t="shared" si="49"/>
        <v>0</v>
      </c>
      <c r="T196" s="312">
        <f t="shared" si="49"/>
        <v>0</v>
      </c>
      <c r="U196" s="312">
        <f t="shared" si="49"/>
        <v>0</v>
      </c>
      <c r="V196" s="312">
        <f t="shared" si="49"/>
        <v>0</v>
      </c>
      <c r="W196" s="312">
        <f t="shared" si="49"/>
        <v>0</v>
      </c>
      <c r="X196" s="312">
        <f t="shared" si="49"/>
        <v>0</v>
      </c>
      <c r="Y196" s="312">
        <f t="shared" si="49"/>
        <v>0</v>
      </c>
      <c r="Z196" s="312">
        <f t="shared" si="49"/>
        <v>8826688</v>
      </c>
      <c r="AA196" s="312">
        <f t="shared" si="49"/>
        <v>0</v>
      </c>
      <c r="AB196" s="443">
        <f t="shared" si="49"/>
        <v>321263859.80000001</v>
      </c>
      <c r="AC196" s="443">
        <f t="shared" si="49"/>
        <v>80311029.643199995</v>
      </c>
      <c r="AD196" s="312">
        <f t="shared" si="49"/>
        <v>0</v>
      </c>
      <c r="AE196" s="312">
        <f>+SUMIF($C$168:$C$190,$C196,AE$168:AE$190)</f>
        <v>0</v>
      </c>
      <c r="AF196" s="528">
        <f t="shared" si="50"/>
        <v>717217556.80150008</v>
      </c>
      <c r="AG196" s="529">
        <f t="shared" si="50"/>
        <v>245618345.84320003</v>
      </c>
      <c r="AH196" s="527">
        <f t="shared" si="51"/>
        <v>962835902.64470005</v>
      </c>
    </row>
    <row r="197" spans="2:34" ht="16.5" customHeight="1" thickTop="1" thickBot="1" x14ac:dyDescent="0.3">
      <c r="C197" s="326" t="s">
        <v>843</v>
      </c>
      <c r="D197" s="443">
        <f t="shared" ref="D197:AE202" si="53">+D196*(1+$E$307)</f>
        <v>365959009.27154499</v>
      </c>
      <c r="E197" s="443">
        <f t="shared" si="53"/>
        <v>170266535.68600002</v>
      </c>
      <c r="F197" s="443">
        <f t="shared" si="53"/>
        <v>32781810</v>
      </c>
      <c r="G197" s="312">
        <f t="shared" si="53"/>
        <v>0</v>
      </c>
      <c r="H197" s="312">
        <f t="shared" si="53"/>
        <v>0</v>
      </c>
      <c r="I197" s="312">
        <f t="shared" si="53"/>
        <v>0</v>
      </c>
      <c r="J197" s="312">
        <f t="shared" si="53"/>
        <v>0</v>
      </c>
      <c r="K197" s="312">
        <f t="shared" si="53"/>
        <v>0</v>
      </c>
      <c r="L197" s="312">
        <f t="shared" si="53"/>
        <v>0</v>
      </c>
      <c r="M197" s="312">
        <f t="shared" si="53"/>
        <v>0</v>
      </c>
      <c r="N197" s="312">
        <f t="shared" si="53"/>
        <v>0</v>
      </c>
      <c r="O197" s="312">
        <f t="shared" si="53"/>
        <v>0</v>
      </c>
      <c r="P197" s="312">
        <f t="shared" si="53"/>
        <v>0</v>
      </c>
      <c r="Q197" s="312">
        <f t="shared" si="53"/>
        <v>0</v>
      </c>
      <c r="R197" s="312">
        <f t="shared" si="53"/>
        <v>0</v>
      </c>
      <c r="S197" s="312">
        <f t="shared" si="53"/>
        <v>0</v>
      </c>
      <c r="T197" s="312">
        <f t="shared" si="53"/>
        <v>0</v>
      </c>
      <c r="U197" s="312">
        <f t="shared" si="53"/>
        <v>0</v>
      </c>
      <c r="V197" s="312">
        <f t="shared" si="53"/>
        <v>0</v>
      </c>
      <c r="W197" s="312">
        <f t="shared" si="53"/>
        <v>0</v>
      </c>
      <c r="X197" s="312">
        <f t="shared" si="53"/>
        <v>0</v>
      </c>
      <c r="Y197" s="312">
        <f t="shared" si="53"/>
        <v>0</v>
      </c>
      <c r="Z197" s="312">
        <f t="shared" si="53"/>
        <v>9091488.6400000006</v>
      </c>
      <c r="AA197" s="312">
        <f t="shared" si="53"/>
        <v>0</v>
      </c>
      <c r="AB197" s="443">
        <f t="shared" si="53"/>
        <v>330901775.59400004</v>
      </c>
      <c r="AC197" s="443">
        <f t="shared" si="53"/>
        <v>82720360.53249599</v>
      </c>
      <c r="AD197" s="312">
        <f t="shared" si="53"/>
        <v>0</v>
      </c>
      <c r="AE197" s="312">
        <f t="shared" si="53"/>
        <v>0</v>
      </c>
      <c r="AF197" s="528">
        <f t="shared" si="50"/>
        <v>738734083.50554502</v>
      </c>
      <c r="AG197" s="529">
        <f t="shared" si="50"/>
        <v>252986896.21849602</v>
      </c>
      <c r="AH197" s="527">
        <f t="shared" si="51"/>
        <v>991720979.72404099</v>
      </c>
    </row>
    <row r="198" spans="2:34" ht="16.5" customHeight="1" thickTop="1" thickBot="1" x14ac:dyDescent="0.3">
      <c r="C198" s="326" t="s">
        <v>844</v>
      </c>
      <c r="D198" s="443">
        <f t="shared" si="53"/>
        <v>376937779.54969138</v>
      </c>
      <c r="E198" s="443">
        <f t="shared" si="53"/>
        <v>175374531.75658002</v>
      </c>
      <c r="F198" s="443">
        <f t="shared" si="53"/>
        <v>33765264.300000004</v>
      </c>
      <c r="G198" s="312">
        <f t="shared" si="53"/>
        <v>0</v>
      </c>
      <c r="H198" s="312">
        <f t="shared" si="53"/>
        <v>0</v>
      </c>
      <c r="I198" s="312">
        <f t="shared" si="53"/>
        <v>0</v>
      </c>
      <c r="J198" s="312">
        <f t="shared" si="53"/>
        <v>0</v>
      </c>
      <c r="K198" s="312">
        <f t="shared" si="53"/>
        <v>0</v>
      </c>
      <c r="L198" s="312">
        <f t="shared" si="53"/>
        <v>0</v>
      </c>
      <c r="M198" s="312">
        <f t="shared" si="53"/>
        <v>0</v>
      </c>
      <c r="N198" s="312">
        <f t="shared" si="53"/>
        <v>0</v>
      </c>
      <c r="O198" s="312">
        <f t="shared" si="53"/>
        <v>0</v>
      </c>
      <c r="P198" s="312">
        <f t="shared" si="53"/>
        <v>0</v>
      </c>
      <c r="Q198" s="312">
        <f t="shared" si="53"/>
        <v>0</v>
      </c>
      <c r="R198" s="312">
        <f t="shared" si="53"/>
        <v>0</v>
      </c>
      <c r="S198" s="312">
        <f t="shared" si="53"/>
        <v>0</v>
      </c>
      <c r="T198" s="312">
        <f t="shared" si="53"/>
        <v>0</v>
      </c>
      <c r="U198" s="312">
        <f t="shared" si="53"/>
        <v>0</v>
      </c>
      <c r="V198" s="312">
        <f t="shared" si="53"/>
        <v>0</v>
      </c>
      <c r="W198" s="312">
        <f t="shared" si="53"/>
        <v>0</v>
      </c>
      <c r="X198" s="312">
        <f t="shared" si="53"/>
        <v>0</v>
      </c>
      <c r="Y198" s="312">
        <f t="shared" si="53"/>
        <v>0</v>
      </c>
      <c r="Z198" s="312">
        <f t="shared" si="53"/>
        <v>9364233.2992000002</v>
      </c>
      <c r="AA198" s="312">
        <f t="shared" si="53"/>
        <v>0</v>
      </c>
      <c r="AB198" s="443">
        <f t="shared" si="53"/>
        <v>340828828.86182004</v>
      </c>
      <c r="AC198" s="443">
        <f t="shared" si="53"/>
        <v>85201971.348470867</v>
      </c>
      <c r="AD198" s="312">
        <f t="shared" si="53"/>
        <v>0</v>
      </c>
      <c r="AE198" s="312">
        <f t="shared" si="53"/>
        <v>0</v>
      </c>
      <c r="AF198" s="528">
        <f t="shared" si="50"/>
        <v>760896106.01071143</v>
      </c>
      <c r="AG198" s="529">
        <f t="shared" si="50"/>
        <v>260576503.10505089</v>
      </c>
      <c r="AH198" s="527">
        <f t="shared" si="51"/>
        <v>1021472609.1157624</v>
      </c>
    </row>
    <row r="199" spans="2:34" ht="16.5" customHeight="1" thickTop="1" thickBot="1" x14ac:dyDescent="0.3">
      <c r="C199" s="326" t="s">
        <v>845</v>
      </c>
      <c r="D199" s="443">
        <f t="shared" si="53"/>
        <v>388245912.93618214</v>
      </c>
      <c r="E199" s="443">
        <f t="shared" si="53"/>
        <v>180635767.70927742</v>
      </c>
      <c r="F199" s="443">
        <f t="shared" si="53"/>
        <v>34778222.229000002</v>
      </c>
      <c r="G199" s="312">
        <f t="shared" si="53"/>
        <v>0</v>
      </c>
      <c r="H199" s="312">
        <f t="shared" si="53"/>
        <v>0</v>
      </c>
      <c r="I199" s="312">
        <f t="shared" si="53"/>
        <v>0</v>
      </c>
      <c r="J199" s="312">
        <f t="shared" si="53"/>
        <v>0</v>
      </c>
      <c r="K199" s="312">
        <f t="shared" si="53"/>
        <v>0</v>
      </c>
      <c r="L199" s="312">
        <f t="shared" si="53"/>
        <v>0</v>
      </c>
      <c r="M199" s="312">
        <f t="shared" si="53"/>
        <v>0</v>
      </c>
      <c r="N199" s="312">
        <f t="shared" si="53"/>
        <v>0</v>
      </c>
      <c r="O199" s="312">
        <f t="shared" si="53"/>
        <v>0</v>
      </c>
      <c r="P199" s="312">
        <f t="shared" si="53"/>
        <v>0</v>
      </c>
      <c r="Q199" s="312">
        <f t="shared" si="53"/>
        <v>0</v>
      </c>
      <c r="R199" s="312">
        <f t="shared" si="53"/>
        <v>0</v>
      </c>
      <c r="S199" s="312">
        <f t="shared" si="53"/>
        <v>0</v>
      </c>
      <c r="T199" s="312">
        <f t="shared" si="53"/>
        <v>0</v>
      </c>
      <c r="U199" s="312">
        <f t="shared" si="53"/>
        <v>0</v>
      </c>
      <c r="V199" s="312">
        <f t="shared" si="53"/>
        <v>0</v>
      </c>
      <c r="W199" s="312">
        <f t="shared" si="53"/>
        <v>0</v>
      </c>
      <c r="X199" s="312">
        <f t="shared" si="53"/>
        <v>0</v>
      </c>
      <c r="Y199" s="312">
        <f t="shared" si="53"/>
        <v>0</v>
      </c>
      <c r="Z199" s="312">
        <f t="shared" si="53"/>
        <v>9645160.2981759999</v>
      </c>
      <c r="AA199" s="312">
        <f t="shared" si="53"/>
        <v>0</v>
      </c>
      <c r="AB199" s="443">
        <f t="shared" si="53"/>
        <v>351053693.72767466</v>
      </c>
      <c r="AC199" s="443">
        <f t="shared" si="53"/>
        <v>87758030.488924995</v>
      </c>
      <c r="AD199" s="312">
        <f t="shared" si="53"/>
        <v>0</v>
      </c>
      <c r="AE199" s="312">
        <f t="shared" si="53"/>
        <v>0</v>
      </c>
      <c r="AF199" s="528">
        <f t="shared" si="50"/>
        <v>783722989.19103277</v>
      </c>
      <c r="AG199" s="529">
        <f t="shared" si="50"/>
        <v>268393798.19820243</v>
      </c>
      <c r="AH199" s="527">
        <f t="shared" si="51"/>
        <v>1052116787.3892353</v>
      </c>
    </row>
    <row r="200" spans="2:34" ht="16.5" customHeight="1" thickTop="1" thickBot="1" x14ac:dyDescent="0.3">
      <c r="C200" s="326" t="s">
        <v>846</v>
      </c>
      <c r="D200" s="443">
        <f t="shared" si="53"/>
        <v>399893290.32426763</v>
      </c>
      <c r="E200" s="443">
        <f t="shared" si="53"/>
        <v>186054840.74055576</v>
      </c>
      <c r="F200" s="443">
        <f t="shared" si="53"/>
        <v>35821568.89587</v>
      </c>
      <c r="G200" s="312">
        <f t="shared" si="53"/>
        <v>0</v>
      </c>
      <c r="H200" s="312">
        <f t="shared" si="53"/>
        <v>0</v>
      </c>
      <c r="I200" s="312">
        <f t="shared" si="53"/>
        <v>0</v>
      </c>
      <c r="J200" s="312">
        <f t="shared" si="53"/>
        <v>0</v>
      </c>
      <c r="K200" s="312">
        <f t="shared" si="53"/>
        <v>0</v>
      </c>
      <c r="L200" s="312">
        <f t="shared" si="53"/>
        <v>0</v>
      </c>
      <c r="M200" s="312">
        <f t="shared" si="53"/>
        <v>0</v>
      </c>
      <c r="N200" s="312">
        <f t="shared" si="53"/>
        <v>0</v>
      </c>
      <c r="O200" s="312">
        <f t="shared" si="53"/>
        <v>0</v>
      </c>
      <c r="P200" s="312">
        <f t="shared" si="53"/>
        <v>0</v>
      </c>
      <c r="Q200" s="312">
        <f t="shared" si="53"/>
        <v>0</v>
      </c>
      <c r="R200" s="312">
        <f t="shared" si="53"/>
        <v>0</v>
      </c>
      <c r="S200" s="312">
        <f t="shared" si="53"/>
        <v>0</v>
      </c>
      <c r="T200" s="312">
        <f t="shared" si="53"/>
        <v>0</v>
      </c>
      <c r="U200" s="312">
        <f t="shared" si="53"/>
        <v>0</v>
      </c>
      <c r="V200" s="312">
        <f t="shared" si="53"/>
        <v>0</v>
      </c>
      <c r="W200" s="312">
        <f t="shared" si="53"/>
        <v>0</v>
      </c>
      <c r="X200" s="312">
        <f t="shared" si="53"/>
        <v>0</v>
      </c>
      <c r="Y200" s="312">
        <f t="shared" si="53"/>
        <v>0</v>
      </c>
      <c r="Z200" s="312">
        <f t="shared" si="53"/>
        <v>9934515.1071212795</v>
      </c>
      <c r="AA200" s="312">
        <f t="shared" si="53"/>
        <v>0</v>
      </c>
      <c r="AB200" s="443">
        <f t="shared" si="53"/>
        <v>361585304.53950489</v>
      </c>
      <c r="AC200" s="443">
        <f t="shared" si="53"/>
        <v>90390771.40359275</v>
      </c>
      <c r="AD200" s="312">
        <f t="shared" si="53"/>
        <v>0</v>
      </c>
      <c r="AE200" s="312">
        <f t="shared" si="53"/>
        <v>0</v>
      </c>
      <c r="AF200" s="528">
        <f t="shared" si="50"/>
        <v>807234678.86676383</v>
      </c>
      <c r="AG200" s="529">
        <f t="shared" si="50"/>
        <v>276445612.14414853</v>
      </c>
      <c r="AH200" s="527">
        <f t="shared" si="51"/>
        <v>1083680291.0109124</v>
      </c>
    </row>
    <row r="201" spans="2:34" ht="16.5" customHeight="1" thickTop="1" thickBot="1" x14ac:dyDescent="0.3">
      <c r="C201" s="326" t="s">
        <v>847</v>
      </c>
      <c r="D201" s="443">
        <f t="shared" si="53"/>
        <v>411890089.03399569</v>
      </c>
      <c r="E201" s="443">
        <f t="shared" si="53"/>
        <v>191636485.96277243</v>
      </c>
      <c r="F201" s="443">
        <f t="shared" si="53"/>
        <v>36896215.962746099</v>
      </c>
      <c r="G201" s="312">
        <f t="shared" si="53"/>
        <v>0</v>
      </c>
      <c r="H201" s="312">
        <f t="shared" si="53"/>
        <v>0</v>
      </c>
      <c r="I201" s="312">
        <f t="shared" si="53"/>
        <v>0</v>
      </c>
      <c r="J201" s="312">
        <f t="shared" si="53"/>
        <v>0</v>
      </c>
      <c r="K201" s="312">
        <f t="shared" si="53"/>
        <v>0</v>
      </c>
      <c r="L201" s="312">
        <f t="shared" si="53"/>
        <v>0</v>
      </c>
      <c r="M201" s="312">
        <f t="shared" si="53"/>
        <v>0</v>
      </c>
      <c r="N201" s="312">
        <f t="shared" si="53"/>
        <v>0</v>
      </c>
      <c r="O201" s="312">
        <f t="shared" si="53"/>
        <v>0</v>
      </c>
      <c r="P201" s="312">
        <f t="shared" si="53"/>
        <v>0</v>
      </c>
      <c r="Q201" s="312">
        <f t="shared" si="53"/>
        <v>0</v>
      </c>
      <c r="R201" s="312">
        <f t="shared" si="53"/>
        <v>0</v>
      </c>
      <c r="S201" s="312">
        <f t="shared" si="53"/>
        <v>0</v>
      </c>
      <c r="T201" s="312">
        <f t="shared" si="53"/>
        <v>0</v>
      </c>
      <c r="U201" s="312">
        <f t="shared" si="53"/>
        <v>0</v>
      </c>
      <c r="V201" s="312">
        <f t="shared" si="53"/>
        <v>0</v>
      </c>
      <c r="W201" s="312">
        <f t="shared" si="53"/>
        <v>0</v>
      </c>
      <c r="X201" s="312">
        <f t="shared" si="53"/>
        <v>0</v>
      </c>
      <c r="Y201" s="312">
        <f t="shared" si="53"/>
        <v>0</v>
      </c>
      <c r="Z201" s="312">
        <f t="shared" si="53"/>
        <v>10232550.560334919</v>
      </c>
      <c r="AA201" s="312">
        <f t="shared" si="53"/>
        <v>0</v>
      </c>
      <c r="AB201" s="443">
        <f t="shared" si="53"/>
        <v>372432863.67569005</v>
      </c>
      <c r="AC201" s="443">
        <f t="shared" si="53"/>
        <v>93102494.545700535</v>
      </c>
      <c r="AD201" s="312">
        <f t="shared" si="53"/>
        <v>0</v>
      </c>
      <c r="AE201" s="312">
        <f t="shared" si="53"/>
        <v>0</v>
      </c>
      <c r="AF201" s="528">
        <f t="shared" si="50"/>
        <v>831451719.23276675</v>
      </c>
      <c r="AG201" s="529">
        <f t="shared" si="50"/>
        <v>284738980.50847298</v>
      </c>
      <c r="AH201" s="527">
        <f t="shared" si="51"/>
        <v>1116190699.7412398</v>
      </c>
    </row>
    <row r="202" spans="2:34" ht="16.5" customHeight="1" thickTop="1" thickBot="1" x14ac:dyDescent="0.3">
      <c r="C202" s="326" t="s">
        <v>848</v>
      </c>
      <c r="D202" s="443">
        <f t="shared" si="53"/>
        <v>424246791.70501554</v>
      </c>
      <c r="E202" s="443">
        <f t="shared" si="53"/>
        <v>197385580.5416556</v>
      </c>
      <c r="F202" s="443">
        <f t="shared" si="53"/>
        <v>38003102.441628486</v>
      </c>
      <c r="G202" s="312">
        <f t="shared" si="53"/>
        <v>0</v>
      </c>
      <c r="H202" s="312">
        <f t="shared" si="53"/>
        <v>0</v>
      </c>
      <c r="I202" s="312">
        <f t="shared" si="53"/>
        <v>0</v>
      </c>
      <c r="J202" s="312">
        <f t="shared" si="53"/>
        <v>0</v>
      </c>
      <c r="K202" s="312">
        <f t="shared" si="53"/>
        <v>0</v>
      </c>
      <c r="L202" s="312">
        <f t="shared" si="53"/>
        <v>0</v>
      </c>
      <c r="M202" s="312">
        <f t="shared" si="53"/>
        <v>0</v>
      </c>
      <c r="N202" s="312">
        <f t="shared" si="53"/>
        <v>0</v>
      </c>
      <c r="O202" s="312">
        <f t="shared" si="53"/>
        <v>0</v>
      </c>
      <c r="P202" s="312">
        <f t="shared" si="53"/>
        <v>0</v>
      </c>
      <c r="Q202" s="312">
        <f t="shared" si="53"/>
        <v>0</v>
      </c>
      <c r="R202" s="312">
        <f t="shared" si="53"/>
        <v>0</v>
      </c>
      <c r="S202" s="312">
        <f t="shared" si="53"/>
        <v>0</v>
      </c>
      <c r="T202" s="312">
        <f t="shared" si="53"/>
        <v>0</v>
      </c>
      <c r="U202" s="312">
        <f t="shared" si="53"/>
        <v>0</v>
      </c>
      <c r="V202" s="312">
        <f t="shared" si="53"/>
        <v>0</v>
      </c>
      <c r="W202" s="312">
        <f t="shared" si="53"/>
        <v>0</v>
      </c>
      <c r="X202" s="312">
        <f t="shared" si="53"/>
        <v>0</v>
      </c>
      <c r="Y202" s="312">
        <f t="shared" si="53"/>
        <v>0</v>
      </c>
      <c r="Z202" s="312">
        <f t="shared" si="53"/>
        <v>10539527.077144967</v>
      </c>
      <c r="AA202" s="312">
        <f t="shared" si="53"/>
        <v>0</v>
      </c>
      <c r="AB202" s="443">
        <f t="shared" si="53"/>
        <v>383605849.58596075</v>
      </c>
      <c r="AC202" s="443">
        <f t="shared" si="53"/>
        <v>95895569.382071555</v>
      </c>
      <c r="AD202" s="312">
        <f t="shared" si="53"/>
        <v>0</v>
      </c>
      <c r="AE202" s="312">
        <f t="shared" si="53"/>
        <v>0</v>
      </c>
      <c r="AF202" s="528">
        <f t="shared" si="50"/>
        <v>856395270.80974972</v>
      </c>
      <c r="AG202" s="529">
        <f t="shared" si="50"/>
        <v>293281149.92372715</v>
      </c>
      <c r="AH202" s="527">
        <f t="shared" si="51"/>
        <v>1149676420.7334769</v>
      </c>
    </row>
    <row r="203" spans="2:34" ht="16.5" customHeight="1" thickTop="1" thickBot="1" x14ac:dyDescent="0.3">
      <c r="B203" s="359"/>
    </row>
    <row r="204" spans="2:34" ht="16.5" customHeight="1" thickTop="1" thickBot="1" x14ac:dyDescent="0.3">
      <c r="B204" s="359"/>
      <c r="C204" s="571" t="s">
        <v>842</v>
      </c>
      <c r="D204" s="444" t="s">
        <v>824</v>
      </c>
      <c r="E204" s="444" t="s">
        <v>825</v>
      </c>
      <c r="F204" s="444" t="s">
        <v>826</v>
      </c>
      <c r="G204" s="568" t="s">
        <v>843</v>
      </c>
      <c r="H204" s="568" t="s">
        <v>844</v>
      </c>
      <c r="I204" s="568" t="s">
        <v>845</v>
      </c>
      <c r="J204" s="568" t="s">
        <v>846</v>
      </c>
      <c r="K204" s="568" t="s">
        <v>847</v>
      </c>
      <c r="L204" s="568" t="s">
        <v>848</v>
      </c>
      <c r="M204" s="568" t="s">
        <v>849</v>
      </c>
    </row>
    <row r="205" spans="2:34" ht="16.5" customHeight="1" thickTop="1" thickBot="1" x14ac:dyDescent="0.3">
      <c r="B205" s="359"/>
      <c r="C205" s="327" t="s">
        <v>850</v>
      </c>
      <c r="D205" s="445">
        <f t="shared" ref="D205:L205" si="54">+VLOOKUP(D$204,$C$194:$AH$202,30,0)</f>
        <v>676046335</v>
      </c>
      <c r="E205" s="445">
        <f t="shared" si="54"/>
        <v>696327725.04999995</v>
      </c>
      <c r="F205" s="445">
        <f t="shared" si="54"/>
        <v>717217556.80150008</v>
      </c>
      <c r="G205" s="300">
        <f t="shared" si="54"/>
        <v>738734083.50554502</v>
      </c>
      <c r="H205" s="300">
        <f t="shared" si="54"/>
        <v>760896106.01071143</v>
      </c>
      <c r="I205" s="300">
        <f t="shared" si="54"/>
        <v>783722989.19103277</v>
      </c>
      <c r="J205" s="300">
        <f t="shared" si="54"/>
        <v>807234678.86676383</v>
      </c>
      <c r="K205" s="300">
        <f t="shared" si="54"/>
        <v>831451719.23276675</v>
      </c>
      <c r="L205" s="300">
        <f t="shared" si="54"/>
        <v>856395270.80974972</v>
      </c>
      <c r="M205" s="368">
        <f>SUM(D205:L205)</f>
        <v>6868026464.46807</v>
      </c>
    </row>
    <row r="206" spans="2:34" ht="16.5" customHeight="1" thickTop="1" thickBot="1" x14ac:dyDescent="0.3">
      <c r="B206" s="359"/>
      <c r="C206" s="328" t="s">
        <v>851</v>
      </c>
      <c r="D206" s="445">
        <f t="shared" ref="D206:L206" si="55">+VLOOKUP(D$204,$C$194:$AH$202,31,0)</f>
        <v>231518848</v>
      </c>
      <c r="E206" s="445">
        <f t="shared" si="55"/>
        <v>238464413.44</v>
      </c>
      <c r="F206" s="445">
        <f t="shared" si="55"/>
        <v>245618345.84320003</v>
      </c>
      <c r="G206" s="300">
        <f t="shared" si="55"/>
        <v>252986896.21849602</v>
      </c>
      <c r="H206" s="300">
        <f t="shared" si="55"/>
        <v>260576503.10505089</v>
      </c>
      <c r="I206" s="300">
        <f t="shared" si="55"/>
        <v>268393798.19820243</v>
      </c>
      <c r="J206" s="300">
        <f t="shared" si="55"/>
        <v>276445612.14414853</v>
      </c>
      <c r="K206" s="300">
        <f t="shared" si="55"/>
        <v>284738980.50847298</v>
      </c>
      <c r="L206" s="300">
        <f t="shared" si="55"/>
        <v>293281149.92372715</v>
      </c>
      <c r="M206" s="368">
        <f>SUM(D206:L206)</f>
        <v>2352024547.3812981</v>
      </c>
    </row>
    <row r="207" spans="2:34" ht="16.5" customHeight="1" thickTop="1" thickBot="1" x14ac:dyDescent="0.3">
      <c r="B207" s="359"/>
      <c r="C207" s="329" t="s">
        <v>852</v>
      </c>
      <c r="D207" s="446">
        <f>SUM(D205:D206)</f>
        <v>907565183</v>
      </c>
      <c r="E207" s="446">
        <f t="shared" ref="E207:L207" si="56">SUM(E205:E206)</f>
        <v>934792138.49000001</v>
      </c>
      <c r="F207" s="446">
        <f t="shared" si="56"/>
        <v>962835902.64470005</v>
      </c>
      <c r="G207" s="369">
        <f t="shared" si="56"/>
        <v>991720979.72404099</v>
      </c>
      <c r="H207" s="369">
        <f t="shared" si="56"/>
        <v>1021472609.1157624</v>
      </c>
      <c r="I207" s="369">
        <f t="shared" si="56"/>
        <v>1052116787.3892353</v>
      </c>
      <c r="J207" s="369">
        <f t="shared" si="56"/>
        <v>1083680291.0109124</v>
      </c>
      <c r="K207" s="369">
        <f t="shared" si="56"/>
        <v>1116190699.7412398</v>
      </c>
      <c r="L207" s="369">
        <f t="shared" si="56"/>
        <v>1149676420.7334769</v>
      </c>
      <c r="M207" s="370">
        <f>SUM(M205:M206)</f>
        <v>9220051011.849369</v>
      </c>
    </row>
    <row r="208" spans="2:34" ht="16.5" customHeight="1" thickTop="1" x14ac:dyDescent="0.25"/>
    <row r="209" spans="1:15" ht="16.5" hidden="1" customHeight="1" outlineLevel="1" thickTop="1" thickBot="1" x14ac:dyDescent="0.3">
      <c r="B209" s="815" t="s">
        <v>855</v>
      </c>
      <c r="C209" s="816"/>
      <c r="D209" s="447"/>
      <c r="E209" s="447"/>
      <c r="F209" s="447"/>
      <c r="G209" s="371"/>
      <c r="H209" s="371"/>
      <c r="I209" s="371"/>
      <c r="J209" s="371"/>
      <c r="K209" s="371"/>
      <c r="L209" s="371"/>
      <c r="M209" s="372"/>
    </row>
    <row r="210" spans="1:15" ht="16.5" hidden="1" customHeight="1" outlineLevel="1" thickTop="1" x14ac:dyDescent="0.25">
      <c r="B210" s="359"/>
    </row>
    <row r="211" spans="1:15" ht="16.5" hidden="1" customHeight="1" outlineLevel="1" x14ac:dyDescent="0.25">
      <c r="B211" s="359"/>
      <c r="E211" s="817" t="s">
        <v>93</v>
      </c>
      <c r="F211" s="817"/>
      <c r="G211" s="817"/>
      <c r="H211" s="817"/>
      <c r="I211" s="817"/>
      <c r="J211" s="817"/>
      <c r="K211" s="817"/>
      <c r="L211" s="817"/>
      <c r="M211" s="817"/>
    </row>
    <row r="212" spans="1:15" hidden="1" outlineLevel="1" x14ac:dyDescent="0.25">
      <c r="B212" s="373"/>
      <c r="C212" s="374"/>
      <c r="D212" s="448"/>
      <c r="E212" s="449" t="s">
        <v>798</v>
      </c>
      <c r="F212" s="449" t="s">
        <v>798</v>
      </c>
      <c r="G212" s="570" t="s">
        <v>799</v>
      </c>
      <c r="H212" s="570" t="s">
        <v>799</v>
      </c>
      <c r="I212" s="570" t="s">
        <v>800</v>
      </c>
      <c r="J212" s="570" t="s">
        <v>800</v>
      </c>
      <c r="K212" s="855" t="s">
        <v>103</v>
      </c>
      <c r="L212" s="855"/>
      <c r="M212" s="817" t="s">
        <v>20</v>
      </c>
      <c r="N212" s="375"/>
      <c r="O212" s="375"/>
    </row>
    <row r="213" spans="1:15" hidden="1" outlineLevel="1" x14ac:dyDescent="0.25">
      <c r="B213" s="826" t="str">
        <f>CONCATENATE("Items para Plan Operativo ",'[2]PDI-03'!E42)</f>
        <v>Items para Plan Operativo Plan operativo 1. Formación continua y permanente</v>
      </c>
      <c r="C213" s="826"/>
      <c r="D213" s="450" t="s">
        <v>101</v>
      </c>
      <c r="E213" s="451" t="s">
        <v>830</v>
      </c>
      <c r="F213" s="451" t="s">
        <v>831</v>
      </c>
      <c r="G213" s="566" t="s">
        <v>830</v>
      </c>
      <c r="H213" s="566" t="s">
        <v>831</v>
      </c>
      <c r="I213" s="566" t="s">
        <v>830</v>
      </c>
      <c r="J213" s="566" t="s">
        <v>831</v>
      </c>
      <c r="K213" s="566" t="s">
        <v>827</v>
      </c>
      <c r="L213" s="566" t="s">
        <v>828</v>
      </c>
      <c r="M213" s="817"/>
    </row>
    <row r="214" spans="1:15" hidden="1" outlineLevel="1" x14ac:dyDescent="0.25">
      <c r="A214" s="321" t="s">
        <v>805</v>
      </c>
      <c r="B214" s="567">
        <v>1</v>
      </c>
      <c r="C214" s="376" t="s">
        <v>858</v>
      </c>
      <c r="D214" s="452"/>
      <c r="E214" s="453">
        <f t="shared" ref="E214:J227" si="57">INDEX($D$168:$AE$170,MATCH(E$212,$C$168:$C$170,0),MATCH($A214&amp;E$213,$D$164:$AE$164,0))</f>
        <v>176804335</v>
      </c>
      <c r="F214" s="453">
        <f t="shared" si="57"/>
        <v>155818000</v>
      </c>
      <c r="G214" s="316">
        <f t="shared" si="57"/>
        <v>182108465.05000001</v>
      </c>
      <c r="H214" s="316">
        <f t="shared" si="57"/>
        <v>160492540</v>
      </c>
      <c r="I214" s="316">
        <f t="shared" si="57"/>
        <v>187571719.00150001</v>
      </c>
      <c r="J214" s="316">
        <f t="shared" si="57"/>
        <v>165307316.20000002</v>
      </c>
      <c r="K214" s="377">
        <f t="shared" ref="K214:L228" si="58">E214+G214+I214</f>
        <v>546484519.05150008</v>
      </c>
      <c r="L214" s="377">
        <f t="shared" si="58"/>
        <v>481617856.20000005</v>
      </c>
      <c r="M214" s="377">
        <f>+K214+L214</f>
        <v>1028102375.2515001</v>
      </c>
    </row>
    <row r="215" spans="1:15" hidden="1" outlineLevel="1" x14ac:dyDescent="0.25">
      <c r="A215" s="321" t="s">
        <v>806</v>
      </c>
      <c r="B215" s="567">
        <v>2</v>
      </c>
      <c r="C215" s="376" t="s">
        <v>806</v>
      </c>
      <c r="D215" s="452"/>
      <c r="E215" s="453">
        <f t="shared" si="57"/>
        <v>0</v>
      </c>
      <c r="F215" s="453">
        <f t="shared" si="57"/>
        <v>0</v>
      </c>
      <c r="G215" s="316">
        <f t="shared" si="57"/>
        <v>0</v>
      </c>
      <c r="H215" s="316">
        <f t="shared" si="57"/>
        <v>0</v>
      </c>
      <c r="I215" s="316">
        <f t="shared" si="57"/>
        <v>0</v>
      </c>
      <c r="J215" s="316">
        <f t="shared" si="57"/>
        <v>0</v>
      </c>
      <c r="K215" s="378">
        <f t="shared" si="58"/>
        <v>0</v>
      </c>
      <c r="L215" s="378">
        <f t="shared" si="58"/>
        <v>0</v>
      </c>
      <c r="M215" s="377">
        <f t="shared" ref="M215:M228" si="59">+K215+L215</f>
        <v>0</v>
      </c>
    </row>
    <row r="216" spans="1:15" hidden="1" outlineLevel="1" x14ac:dyDescent="0.25">
      <c r="A216" s="321" t="s">
        <v>807</v>
      </c>
      <c r="B216" s="567">
        <v>3</v>
      </c>
      <c r="C216" s="376" t="s">
        <v>807</v>
      </c>
      <c r="D216" s="452"/>
      <c r="E216" s="453">
        <f t="shared" si="57"/>
        <v>0</v>
      </c>
      <c r="F216" s="453">
        <f t="shared" si="57"/>
        <v>0</v>
      </c>
      <c r="G216" s="316">
        <f t="shared" si="57"/>
        <v>0</v>
      </c>
      <c r="H216" s="316">
        <f t="shared" si="57"/>
        <v>0</v>
      </c>
      <c r="I216" s="316">
        <f t="shared" si="57"/>
        <v>0</v>
      </c>
      <c r="J216" s="316">
        <f t="shared" si="57"/>
        <v>0</v>
      </c>
      <c r="K216" s="378">
        <f t="shared" si="58"/>
        <v>0</v>
      </c>
      <c r="L216" s="378">
        <f t="shared" si="58"/>
        <v>0</v>
      </c>
      <c r="M216" s="377">
        <f t="shared" si="59"/>
        <v>0</v>
      </c>
    </row>
    <row r="217" spans="1:15" hidden="1" outlineLevel="1" x14ac:dyDescent="0.25">
      <c r="A217" s="321" t="s">
        <v>808</v>
      </c>
      <c r="B217" s="567">
        <v>4</v>
      </c>
      <c r="C217" s="376" t="s">
        <v>861</v>
      </c>
      <c r="D217" s="452"/>
      <c r="E217" s="453">
        <f t="shared" si="57"/>
        <v>0</v>
      </c>
      <c r="F217" s="453">
        <f t="shared" si="57"/>
        <v>0</v>
      </c>
      <c r="G217" s="316">
        <f t="shared" si="57"/>
        <v>0</v>
      </c>
      <c r="H217" s="316">
        <f t="shared" si="57"/>
        <v>0</v>
      </c>
      <c r="I217" s="316">
        <f t="shared" si="57"/>
        <v>0</v>
      </c>
      <c r="J217" s="316">
        <f t="shared" si="57"/>
        <v>0</v>
      </c>
      <c r="K217" s="378">
        <f t="shared" si="58"/>
        <v>0</v>
      </c>
      <c r="L217" s="378">
        <f t="shared" si="58"/>
        <v>0</v>
      </c>
      <c r="M217" s="377">
        <f t="shared" si="59"/>
        <v>0</v>
      </c>
    </row>
    <row r="218" spans="1:15" hidden="1" outlineLevel="1" x14ac:dyDescent="0.25">
      <c r="A218" s="321" t="s">
        <v>809</v>
      </c>
      <c r="B218" s="567">
        <v>5</v>
      </c>
      <c r="C218" s="376" t="s">
        <v>809</v>
      </c>
      <c r="D218" s="452"/>
      <c r="E218" s="453">
        <f t="shared" si="57"/>
        <v>0</v>
      </c>
      <c r="F218" s="453">
        <f t="shared" si="57"/>
        <v>0</v>
      </c>
      <c r="G218" s="316">
        <f t="shared" si="57"/>
        <v>0</v>
      </c>
      <c r="H218" s="316">
        <f t="shared" si="57"/>
        <v>0</v>
      </c>
      <c r="I218" s="316">
        <f t="shared" si="57"/>
        <v>0</v>
      </c>
      <c r="J218" s="316">
        <f t="shared" si="57"/>
        <v>0</v>
      </c>
      <c r="K218" s="378">
        <f t="shared" si="58"/>
        <v>0</v>
      </c>
      <c r="L218" s="378">
        <f t="shared" si="58"/>
        <v>0</v>
      </c>
      <c r="M218" s="377">
        <f t="shared" si="59"/>
        <v>0</v>
      </c>
    </row>
    <row r="219" spans="1:15" hidden="1" outlineLevel="1" x14ac:dyDescent="0.25">
      <c r="A219" s="321" t="s">
        <v>810</v>
      </c>
      <c r="B219" s="567">
        <f>1+B218</f>
        <v>6</v>
      </c>
      <c r="C219" s="376" t="s">
        <v>859</v>
      </c>
      <c r="D219" s="452"/>
      <c r="E219" s="453">
        <f t="shared" si="57"/>
        <v>0</v>
      </c>
      <c r="F219" s="453">
        <f t="shared" si="57"/>
        <v>0</v>
      </c>
      <c r="G219" s="316">
        <f t="shared" si="57"/>
        <v>0</v>
      </c>
      <c r="H219" s="316">
        <f t="shared" si="57"/>
        <v>0</v>
      </c>
      <c r="I219" s="316">
        <f t="shared" si="57"/>
        <v>0</v>
      </c>
      <c r="J219" s="316">
        <f t="shared" si="57"/>
        <v>0</v>
      </c>
      <c r="K219" s="378">
        <f t="shared" si="58"/>
        <v>0</v>
      </c>
      <c r="L219" s="378">
        <f t="shared" si="58"/>
        <v>0</v>
      </c>
      <c r="M219" s="377">
        <f t="shared" si="59"/>
        <v>0</v>
      </c>
    </row>
    <row r="220" spans="1:15" hidden="1" outlineLevel="1" x14ac:dyDescent="0.25">
      <c r="A220" s="321" t="s">
        <v>96</v>
      </c>
      <c r="B220" s="567">
        <f t="shared" ref="B220:B227" si="60">1+B219</f>
        <v>7</v>
      </c>
      <c r="C220" s="376" t="s">
        <v>96</v>
      </c>
      <c r="D220" s="454"/>
      <c r="E220" s="453">
        <f t="shared" si="57"/>
        <v>0</v>
      </c>
      <c r="F220" s="453">
        <f t="shared" si="57"/>
        <v>0</v>
      </c>
      <c r="G220" s="316">
        <f t="shared" si="57"/>
        <v>0</v>
      </c>
      <c r="H220" s="316">
        <f t="shared" si="57"/>
        <v>0</v>
      </c>
      <c r="I220" s="316">
        <f t="shared" si="57"/>
        <v>0</v>
      </c>
      <c r="J220" s="316">
        <f t="shared" si="57"/>
        <v>0</v>
      </c>
      <c r="K220" s="378">
        <f t="shared" si="58"/>
        <v>0</v>
      </c>
      <c r="L220" s="378">
        <f t="shared" si="58"/>
        <v>0</v>
      </c>
      <c r="M220" s="377">
        <f t="shared" si="59"/>
        <v>0</v>
      </c>
    </row>
    <row r="221" spans="1:15" hidden="1" outlineLevel="1" x14ac:dyDescent="0.25">
      <c r="A221" s="321" t="s">
        <v>811</v>
      </c>
      <c r="B221" s="567">
        <f t="shared" si="60"/>
        <v>8</v>
      </c>
      <c r="C221" s="376" t="s">
        <v>811</v>
      </c>
      <c r="D221" s="452"/>
      <c r="E221" s="453">
        <f t="shared" si="57"/>
        <v>0</v>
      </c>
      <c r="F221" s="453">
        <f t="shared" si="57"/>
        <v>0</v>
      </c>
      <c r="G221" s="316">
        <f t="shared" si="57"/>
        <v>0</v>
      </c>
      <c r="H221" s="316">
        <f t="shared" si="57"/>
        <v>0</v>
      </c>
      <c r="I221" s="316">
        <f t="shared" si="57"/>
        <v>0</v>
      </c>
      <c r="J221" s="316">
        <f t="shared" si="57"/>
        <v>0</v>
      </c>
      <c r="K221" s="378">
        <f t="shared" si="58"/>
        <v>0</v>
      </c>
      <c r="L221" s="378">
        <f t="shared" si="58"/>
        <v>0</v>
      </c>
      <c r="M221" s="377">
        <f t="shared" si="59"/>
        <v>0</v>
      </c>
    </row>
    <row r="222" spans="1:15" hidden="1" outlineLevel="1" x14ac:dyDescent="0.25">
      <c r="A222" s="321" t="s">
        <v>812</v>
      </c>
      <c r="B222" s="567">
        <f t="shared" si="60"/>
        <v>9</v>
      </c>
      <c r="C222" s="376" t="s">
        <v>812</v>
      </c>
      <c r="D222" s="452"/>
      <c r="E222" s="453">
        <f t="shared" si="57"/>
        <v>0</v>
      </c>
      <c r="F222" s="453">
        <f t="shared" si="57"/>
        <v>0</v>
      </c>
      <c r="G222" s="316">
        <f t="shared" si="57"/>
        <v>0</v>
      </c>
      <c r="H222" s="316">
        <f t="shared" si="57"/>
        <v>0</v>
      </c>
      <c r="I222" s="316">
        <f t="shared" si="57"/>
        <v>0</v>
      </c>
      <c r="J222" s="316">
        <f t="shared" si="57"/>
        <v>0</v>
      </c>
      <c r="K222" s="378">
        <f t="shared" si="58"/>
        <v>0</v>
      </c>
      <c r="L222" s="378">
        <f t="shared" si="58"/>
        <v>0</v>
      </c>
      <c r="M222" s="377">
        <f t="shared" si="59"/>
        <v>0</v>
      </c>
    </row>
    <row r="223" spans="1:15" hidden="1" outlineLevel="1" x14ac:dyDescent="0.25">
      <c r="A223" s="321" t="s">
        <v>813</v>
      </c>
      <c r="B223" s="567">
        <f t="shared" si="60"/>
        <v>10</v>
      </c>
      <c r="C223" s="376" t="s">
        <v>860</v>
      </c>
      <c r="D223" s="452"/>
      <c r="E223" s="453">
        <f t="shared" si="57"/>
        <v>0</v>
      </c>
      <c r="F223" s="453">
        <f t="shared" si="57"/>
        <v>0</v>
      </c>
      <c r="G223" s="316">
        <f t="shared" si="57"/>
        <v>0</v>
      </c>
      <c r="H223" s="316">
        <f t="shared" si="57"/>
        <v>0</v>
      </c>
      <c r="I223" s="316">
        <f t="shared" si="57"/>
        <v>0</v>
      </c>
      <c r="J223" s="316">
        <f t="shared" si="57"/>
        <v>0</v>
      </c>
      <c r="K223" s="378">
        <f t="shared" si="58"/>
        <v>0</v>
      </c>
      <c r="L223" s="378">
        <f t="shared" si="58"/>
        <v>0</v>
      </c>
      <c r="M223" s="377">
        <f t="shared" si="59"/>
        <v>0</v>
      </c>
    </row>
    <row r="224" spans="1:15" hidden="1" outlineLevel="1" x14ac:dyDescent="0.25">
      <c r="A224" s="321" t="s">
        <v>814</v>
      </c>
      <c r="B224" s="567">
        <f t="shared" si="60"/>
        <v>11</v>
      </c>
      <c r="C224" s="376" t="s">
        <v>814</v>
      </c>
      <c r="D224" s="452"/>
      <c r="E224" s="453">
        <f t="shared" si="57"/>
        <v>0</v>
      </c>
      <c r="F224" s="453">
        <f t="shared" si="57"/>
        <v>0</v>
      </c>
      <c r="G224" s="316">
        <f t="shared" si="57"/>
        <v>0</v>
      </c>
      <c r="H224" s="316">
        <f t="shared" si="57"/>
        <v>0</v>
      </c>
      <c r="I224" s="316">
        <f t="shared" si="57"/>
        <v>0</v>
      </c>
      <c r="J224" s="316">
        <f t="shared" si="57"/>
        <v>0</v>
      </c>
      <c r="K224" s="378">
        <f t="shared" si="58"/>
        <v>0</v>
      </c>
      <c r="L224" s="378">
        <f t="shared" si="58"/>
        <v>0</v>
      </c>
      <c r="M224" s="377">
        <f t="shared" si="59"/>
        <v>0</v>
      </c>
    </row>
    <row r="225" spans="1:13" hidden="1" outlineLevel="1" x14ac:dyDescent="0.25">
      <c r="A225" s="321" t="s">
        <v>815</v>
      </c>
      <c r="B225" s="567">
        <f t="shared" si="60"/>
        <v>12</v>
      </c>
      <c r="C225" s="376" t="s">
        <v>815</v>
      </c>
      <c r="D225" s="452"/>
      <c r="E225" s="453">
        <f t="shared" si="57"/>
        <v>0</v>
      </c>
      <c r="F225" s="453">
        <f t="shared" si="57"/>
        <v>0</v>
      </c>
      <c r="G225" s="316">
        <f t="shared" si="57"/>
        <v>0</v>
      </c>
      <c r="H225" s="316">
        <f t="shared" si="57"/>
        <v>0</v>
      </c>
      <c r="I225" s="316">
        <f t="shared" si="57"/>
        <v>0</v>
      </c>
      <c r="J225" s="316">
        <f t="shared" si="57"/>
        <v>0</v>
      </c>
      <c r="K225" s="378">
        <f t="shared" si="58"/>
        <v>0</v>
      </c>
      <c r="L225" s="378">
        <f t="shared" si="58"/>
        <v>0</v>
      </c>
      <c r="M225" s="377">
        <f t="shared" si="59"/>
        <v>0</v>
      </c>
    </row>
    <row r="226" spans="1:13" hidden="1" outlineLevel="1" x14ac:dyDescent="0.25">
      <c r="A226" s="321" t="s">
        <v>816</v>
      </c>
      <c r="B226" s="567">
        <f t="shared" si="60"/>
        <v>13</v>
      </c>
      <c r="C226" s="376" t="s">
        <v>816</v>
      </c>
      <c r="D226" s="452"/>
      <c r="E226" s="453">
        <f t="shared" si="57"/>
        <v>0</v>
      </c>
      <c r="F226" s="453">
        <f t="shared" si="57"/>
        <v>0</v>
      </c>
      <c r="G226" s="316">
        <f t="shared" si="57"/>
        <v>0</v>
      </c>
      <c r="H226" s="316">
        <f t="shared" si="57"/>
        <v>0</v>
      </c>
      <c r="I226" s="316">
        <f t="shared" si="57"/>
        <v>0</v>
      </c>
      <c r="J226" s="316">
        <f t="shared" si="57"/>
        <v>0</v>
      </c>
      <c r="K226" s="378">
        <f t="shared" si="58"/>
        <v>0</v>
      </c>
      <c r="L226" s="378">
        <f t="shared" si="58"/>
        <v>0</v>
      </c>
      <c r="M226" s="377">
        <f t="shared" si="59"/>
        <v>0</v>
      </c>
    </row>
    <row r="227" spans="1:13" hidden="1" outlineLevel="1" x14ac:dyDescent="0.25">
      <c r="A227" s="321" t="s">
        <v>817</v>
      </c>
      <c r="B227" s="567">
        <f t="shared" si="60"/>
        <v>14</v>
      </c>
      <c r="C227" s="376" t="s">
        <v>817</v>
      </c>
      <c r="D227" s="452"/>
      <c r="E227" s="453">
        <f t="shared" si="57"/>
        <v>0</v>
      </c>
      <c r="F227" s="453">
        <f t="shared" si="57"/>
        <v>0</v>
      </c>
      <c r="G227" s="316">
        <f t="shared" si="57"/>
        <v>0</v>
      </c>
      <c r="H227" s="316">
        <f t="shared" si="57"/>
        <v>0</v>
      </c>
      <c r="I227" s="316">
        <f t="shared" si="57"/>
        <v>0</v>
      </c>
      <c r="J227" s="316">
        <f t="shared" si="57"/>
        <v>0</v>
      </c>
      <c r="K227" s="378">
        <f t="shared" si="58"/>
        <v>0</v>
      </c>
      <c r="L227" s="378">
        <f t="shared" si="58"/>
        <v>0</v>
      </c>
      <c r="M227" s="377">
        <f t="shared" si="59"/>
        <v>0</v>
      </c>
    </row>
    <row r="228" spans="1:13" hidden="1" outlineLevel="1" x14ac:dyDescent="0.25">
      <c r="C228" s="824" t="s">
        <v>32</v>
      </c>
      <c r="D228" s="825"/>
      <c r="E228" s="455">
        <f>SUM(E214:E227)</f>
        <v>176804335</v>
      </c>
      <c r="F228" s="455">
        <f t="shared" ref="F228:J228" si="61">SUM(F214:F227)</f>
        <v>155818000</v>
      </c>
      <c r="G228" s="379">
        <f t="shared" si="61"/>
        <v>182108465.05000001</v>
      </c>
      <c r="H228" s="379">
        <f t="shared" si="61"/>
        <v>160492540</v>
      </c>
      <c r="I228" s="379">
        <f t="shared" si="61"/>
        <v>187571719.00150001</v>
      </c>
      <c r="J228" s="379">
        <f t="shared" si="61"/>
        <v>165307316.20000002</v>
      </c>
      <c r="K228" s="380">
        <f t="shared" si="58"/>
        <v>546484519.05150008</v>
      </c>
      <c r="L228" s="380">
        <f t="shared" si="58"/>
        <v>481617856.20000005</v>
      </c>
      <c r="M228" s="380">
        <f t="shared" si="59"/>
        <v>1028102375.2515001</v>
      </c>
    </row>
    <row r="229" spans="1:13" hidden="1" outlineLevel="1" x14ac:dyDescent="0.25">
      <c r="B229" s="381"/>
    </row>
    <row r="230" spans="1:13" hidden="1" outlineLevel="1" x14ac:dyDescent="0.25">
      <c r="B230" s="381"/>
      <c r="E230" s="817" t="s">
        <v>93</v>
      </c>
      <c r="F230" s="817"/>
      <c r="G230" s="817"/>
      <c r="H230" s="817"/>
      <c r="I230" s="817"/>
      <c r="J230" s="817"/>
      <c r="K230" s="817"/>
      <c r="L230" s="817"/>
      <c r="M230" s="817"/>
    </row>
    <row r="231" spans="1:13" ht="16.5" hidden="1" customHeight="1" outlineLevel="1" x14ac:dyDescent="0.25">
      <c r="B231" s="373"/>
      <c r="C231" s="374"/>
      <c r="D231" s="448"/>
      <c r="E231" s="449" t="s">
        <v>798</v>
      </c>
      <c r="F231" s="449" t="s">
        <v>798</v>
      </c>
      <c r="G231" s="570" t="s">
        <v>799</v>
      </c>
      <c r="H231" s="570" t="s">
        <v>799</v>
      </c>
      <c r="I231" s="570" t="s">
        <v>800</v>
      </c>
      <c r="J231" s="570" t="s">
        <v>800</v>
      </c>
      <c r="K231" s="855" t="s">
        <v>103</v>
      </c>
      <c r="L231" s="855"/>
      <c r="M231" s="817" t="s">
        <v>20</v>
      </c>
    </row>
    <row r="232" spans="1:13" hidden="1" outlineLevel="1" x14ac:dyDescent="0.25">
      <c r="B232" s="826" t="str">
        <f>CONCATENATE("Items para Plan Operativo ",'[2]PDI-03'!E43)</f>
        <v>Items para Plan Operativo Plan operativo 2. Centro de Desarrollo Docente</v>
      </c>
      <c r="C232" s="826"/>
      <c r="D232" s="450" t="s">
        <v>101</v>
      </c>
      <c r="E232" s="451" t="s">
        <v>830</v>
      </c>
      <c r="F232" s="451" t="s">
        <v>831</v>
      </c>
      <c r="G232" s="566" t="s">
        <v>830</v>
      </c>
      <c r="H232" s="566" t="s">
        <v>831</v>
      </c>
      <c r="I232" s="566" t="s">
        <v>830</v>
      </c>
      <c r="J232" s="566" t="s">
        <v>831</v>
      </c>
      <c r="K232" s="566" t="s">
        <v>827</v>
      </c>
      <c r="L232" s="566" t="s">
        <v>828</v>
      </c>
      <c r="M232" s="817"/>
    </row>
    <row r="233" spans="1:13" hidden="1" outlineLevel="1" x14ac:dyDescent="0.25">
      <c r="A233" s="321" t="s">
        <v>805</v>
      </c>
      <c r="B233" s="567">
        <v>1</v>
      </c>
      <c r="C233" s="376" t="s">
        <v>858</v>
      </c>
      <c r="D233" s="452"/>
      <c r="E233" s="453">
        <f t="shared" ref="E233:J246" si="62">INDEX($D$173:$AE$175,MATCH(E$231,$C$173:$C$175,0),MATCH($A233&amp;E$232,$D$164:$AE$164,0))</f>
        <v>158100000</v>
      </c>
      <c r="F233" s="453">
        <f t="shared" si="62"/>
        <v>0</v>
      </c>
      <c r="G233" s="316">
        <f t="shared" si="62"/>
        <v>162843000</v>
      </c>
      <c r="H233" s="316">
        <f t="shared" si="62"/>
        <v>0</v>
      </c>
      <c r="I233" s="316">
        <f t="shared" si="62"/>
        <v>167728290</v>
      </c>
      <c r="J233" s="316">
        <f t="shared" si="62"/>
        <v>0</v>
      </c>
      <c r="K233" s="377">
        <f t="shared" ref="K233:L247" si="63">E233+G233+I233</f>
        <v>488671290</v>
      </c>
      <c r="L233" s="377">
        <f t="shared" si="63"/>
        <v>0</v>
      </c>
      <c r="M233" s="377">
        <f>+K233+L233</f>
        <v>488671290</v>
      </c>
    </row>
    <row r="234" spans="1:13" hidden="1" outlineLevel="1" x14ac:dyDescent="0.25">
      <c r="A234" s="321" t="s">
        <v>806</v>
      </c>
      <c r="B234" s="567">
        <v>2</v>
      </c>
      <c r="C234" s="376" t="s">
        <v>806</v>
      </c>
      <c r="D234" s="452"/>
      <c r="E234" s="453">
        <f t="shared" si="62"/>
        <v>30000000</v>
      </c>
      <c r="F234" s="453">
        <f t="shared" si="62"/>
        <v>0</v>
      </c>
      <c r="G234" s="316">
        <f t="shared" si="62"/>
        <v>30900000</v>
      </c>
      <c r="H234" s="316">
        <f t="shared" si="62"/>
        <v>0</v>
      </c>
      <c r="I234" s="316">
        <f t="shared" si="62"/>
        <v>31827000</v>
      </c>
      <c r="J234" s="316">
        <f t="shared" si="62"/>
        <v>0</v>
      </c>
      <c r="K234" s="378">
        <f t="shared" si="63"/>
        <v>92727000</v>
      </c>
      <c r="L234" s="378">
        <f t="shared" si="63"/>
        <v>0</v>
      </c>
      <c r="M234" s="377">
        <f t="shared" ref="M234:M247" si="64">+K234+L234</f>
        <v>92727000</v>
      </c>
    </row>
    <row r="235" spans="1:13" hidden="1" outlineLevel="1" x14ac:dyDescent="0.25">
      <c r="A235" s="321" t="s">
        <v>807</v>
      </c>
      <c r="B235" s="567">
        <v>3</v>
      </c>
      <c r="C235" s="376" t="s">
        <v>807</v>
      </c>
      <c r="D235" s="452"/>
      <c r="E235" s="453">
        <f t="shared" si="62"/>
        <v>0</v>
      </c>
      <c r="F235" s="453">
        <f t="shared" si="62"/>
        <v>0</v>
      </c>
      <c r="G235" s="316">
        <f t="shared" si="62"/>
        <v>0</v>
      </c>
      <c r="H235" s="316">
        <f t="shared" si="62"/>
        <v>0</v>
      </c>
      <c r="I235" s="316">
        <f t="shared" si="62"/>
        <v>0</v>
      </c>
      <c r="J235" s="316">
        <f t="shared" si="62"/>
        <v>0</v>
      </c>
      <c r="K235" s="378">
        <f t="shared" si="63"/>
        <v>0</v>
      </c>
      <c r="L235" s="378">
        <f t="shared" si="63"/>
        <v>0</v>
      </c>
      <c r="M235" s="377">
        <f t="shared" si="64"/>
        <v>0</v>
      </c>
    </row>
    <row r="236" spans="1:13" hidden="1" outlineLevel="1" x14ac:dyDescent="0.25">
      <c r="A236" s="321" t="s">
        <v>808</v>
      </c>
      <c r="B236" s="567">
        <v>4</v>
      </c>
      <c r="C236" s="376" t="s">
        <v>861</v>
      </c>
      <c r="D236" s="452"/>
      <c r="E236" s="453">
        <f t="shared" si="62"/>
        <v>0</v>
      </c>
      <c r="F236" s="453">
        <f t="shared" si="62"/>
        <v>0</v>
      </c>
      <c r="G236" s="316">
        <f t="shared" si="62"/>
        <v>0</v>
      </c>
      <c r="H236" s="316">
        <f t="shared" si="62"/>
        <v>0</v>
      </c>
      <c r="I236" s="316">
        <f t="shared" si="62"/>
        <v>0</v>
      </c>
      <c r="J236" s="316">
        <f t="shared" si="62"/>
        <v>0</v>
      </c>
      <c r="K236" s="378">
        <f t="shared" si="63"/>
        <v>0</v>
      </c>
      <c r="L236" s="378">
        <f t="shared" si="63"/>
        <v>0</v>
      </c>
      <c r="M236" s="377">
        <f t="shared" si="64"/>
        <v>0</v>
      </c>
    </row>
    <row r="237" spans="1:13" hidden="1" outlineLevel="1" x14ac:dyDescent="0.25">
      <c r="A237" s="321" t="s">
        <v>809</v>
      </c>
      <c r="B237" s="567">
        <v>5</v>
      </c>
      <c r="C237" s="376" t="s">
        <v>809</v>
      </c>
      <c r="D237" s="452"/>
      <c r="E237" s="453">
        <f t="shared" si="62"/>
        <v>0</v>
      </c>
      <c r="F237" s="453">
        <f t="shared" si="62"/>
        <v>0</v>
      </c>
      <c r="G237" s="316">
        <f t="shared" si="62"/>
        <v>0</v>
      </c>
      <c r="H237" s="316">
        <f t="shared" si="62"/>
        <v>0</v>
      </c>
      <c r="I237" s="316">
        <f t="shared" si="62"/>
        <v>0</v>
      </c>
      <c r="J237" s="316">
        <f t="shared" si="62"/>
        <v>0</v>
      </c>
      <c r="K237" s="378">
        <f t="shared" si="63"/>
        <v>0</v>
      </c>
      <c r="L237" s="378">
        <f t="shared" si="63"/>
        <v>0</v>
      </c>
      <c r="M237" s="377">
        <f t="shared" si="64"/>
        <v>0</v>
      </c>
    </row>
    <row r="238" spans="1:13" hidden="1" outlineLevel="1" x14ac:dyDescent="0.25">
      <c r="A238" s="321" t="s">
        <v>810</v>
      </c>
      <c r="B238" s="567">
        <f>1+B237</f>
        <v>6</v>
      </c>
      <c r="C238" s="376" t="s">
        <v>859</v>
      </c>
      <c r="D238" s="452"/>
      <c r="E238" s="453">
        <f t="shared" si="62"/>
        <v>0</v>
      </c>
      <c r="F238" s="453">
        <f t="shared" si="62"/>
        <v>0</v>
      </c>
      <c r="G238" s="316">
        <f t="shared" si="62"/>
        <v>0</v>
      </c>
      <c r="H238" s="316">
        <f t="shared" si="62"/>
        <v>0</v>
      </c>
      <c r="I238" s="316">
        <f t="shared" si="62"/>
        <v>0</v>
      </c>
      <c r="J238" s="316">
        <f t="shared" si="62"/>
        <v>0</v>
      </c>
      <c r="K238" s="378">
        <f t="shared" si="63"/>
        <v>0</v>
      </c>
      <c r="L238" s="378">
        <f t="shared" si="63"/>
        <v>0</v>
      </c>
      <c r="M238" s="377">
        <f t="shared" si="64"/>
        <v>0</v>
      </c>
    </row>
    <row r="239" spans="1:13" hidden="1" outlineLevel="1" x14ac:dyDescent="0.25">
      <c r="A239" s="321" t="s">
        <v>96</v>
      </c>
      <c r="B239" s="567">
        <f t="shared" ref="B239:B246" si="65">1+B238</f>
        <v>7</v>
      </c>
      <c r="C239" s="376" t="s">
        <v>96</v>
      </c>
      <c r="D239" s="454"/>
      <c r="E239" s="453">
        <f t="shared" si="62"/>
        <v>0</v>
      </c>
      <c r="F239" s="453">
        <f t="shared" si="62"/>
        <v>0</v>
      </c>
      <c r="G239" s="316">
        <f t="shared" si="62"/>
        <v>0</v>
      </c>
      <c r="H239" s="316">
        <f t="shared" si="62"/>
        <v>0</v>
      </c>
      <c r="I239" s="316">
        <f t="shared" si="62"/>
        <v>0</v>
      </c>
      <c r="J239" s="316">
        <f t="shared" si="62"/>
        <v>0</v>
      </c>
      <c r="K239" s="378">
        <f t="shared" si="63"/>
        <v>0</v>
      </c>
      <c r="L239" s="378">
        <f t="shared" si="63"/>
        <v>0</v>
      </c>
      <c r="M239" s="377">
        <f t="shared" si="64"/>
        <v>0</v>
      </c>
    </row>
    <row r="240" spans="1:13" hidden="1" outlineLevel="1" x14ac:dyDescent="0.25">
      <c r="A240" s="321" t="s">
        <v>811</v>
      </c>
      <c r="B240" s="567">
        <f t="shared" si="65"/>
        <v>8</v>
      </c>
      <c r="C240" s="376" t="s">
        <v>811</v>
      </c>
      <c r="D240" s="452"/>
      <c r="E240" s="453">
        <f t="shared" si="62"/>
        <v>0</v>
      </c>
      <c r="F240" s="453">
        <f t="shared" si="62"/>
        <v>0</v>
      </c>
      <c r="G240" s="316">
        <f t="shared" si="62"/>
        <v>0</v>
      </c>
      <c r="H240" s="316">
        <f t="shared" si="62"/>
        <v>0</v>
      </c>
      <c r="I240" s="316">
        <f t="shared" si="62"/>
        <v>0</v>
      </c>
      <c r="J240" s="316">
        <f t="shared" si="62"/>
        <v>0</v>
      </c>
      <c r="K240" s="378">
        <f t="shared" si="63"/>
        <v>0</v>
      </c>
      <c r="L240" s="378">
        <f t="shared" si="63"/>
        <v>0</v>
      </c>
      <c r="M240" s="377">
        <f t="shared" si="64"/>
        <v>0</v>
      </c>
    </row>
    <row r="241" spans="1:13" hidden="1" outlineLevel="1" x14ac:dyDescent="0.25">
      <c r="A241" s="321" t="s">
        <v>812</v>
      </c>
      <c r="B241" s="567">
        <f t="shared" si="65"/>
        <v>9</v>
      </c>
      <c r="C241" s="376" t="s">
        <v>812</v>
      </c>
      <c r="D241" s="452"/>
      <c r="E241" s="453">
        <f t="shared" si="62"/>
        <v>0</v>
      </c>
      <c r="F241" s="453">
        <f t="shared" si="62"/>
        <v>0</v>
      </c>
      <c r="G241" s="316">
        <f t="shared" si="62"/>
        <v>0</v>
      </c>
      <c r="H241" s="316">
        <f t="shared" si="62"/>
        <v>0</v>
      </c>
      <c r="I241" s="316">
        <f t="shared" si="62"/>
        <v>0</v>
      </c>
      <c r="J241" s="316">
        <f t="shared" si="62"/>
        <v>0</v>
      </c>
      <c r="K241" s="378">
        <f t="shared" si="63"/>
        <v>0</v>
      </c>
      <c r="L241" s="378">
        <f t="shared" si="63"/>
        <v>0</v>
      </c>
      <c r="M241" s="377">
        <f t="shared" si="64"/>
        <v>0</v>
      </c>
    </row>
    <row r="242" spans="1:13" hidden="1" outlineLevel="1" x14ac:dyDescent="0.25">
      <c r="A242" s="321" t="s">
        <v>813</v>
      </c>
      <c r="B242" s="567">
        <f t="shared" si="65"/>
        <v>10</v>
      </c>
      <c r="C242" s="376" t="s">
        <v>860</v>
      </c>
      <c r="D242" s="452"/>
      <c r="E242" s="453">
        <f t="shared" si="62"/>
        <v>0</v>
      </c>
      <c r="F242" s="453">
        <f t="shared" si="62"/>
        <v>0</v>
      </c>
      <c r="G242" s="316">
        <f t="shared" si="62"/>
        <v>0</v>
      </c>
      <c r="H242" s="316">
        <f t="shared" si="62"/>
        <v>0</v>
      </c>
      <c r="I242" s="316">
        <f t="shared" si="62"/>
        <v>0</v>
      </c>
      <c r="J242" s="316">
        <f t="shared" si="62"/>
        <v>0</v>
      </c>
      <c r="K242" s="378">
        <f t="shared" si="63"/>
        <v>0</v>
      </c>
      <c r="L242" s="378">
        <f t="shared" si="63"/>
        <v>0</v>
      </c>
      <c r="M242" s="377">
        <f t="shared" si="64"/>
        <v>0</v>
      </c>
    </row>
    <row r="243" spans="1:13" hidden="1" outlineLevel="1" x14ac:dyDescent="0.25">
      <c r="A243" s="321" t="s">
        <v>814</v>
      </c>
      <c r="B243" s="567">
        <f t="shared" si="65"/>
        <v>11</v>
      </c>
      <c r="C243" s="376" t="s">
        <v>814</v>
      </c>
      <c r="D243" s="452"/>
      <c r="E243" s="453">
        <f t="shared" si="62"/>
        <v>0</v>
      </c>
      <c r="F243" s="453">
        <f t="shared" si="62"/>
        <v>0</v>
      </c>
      <c r="G243" s="316">
        <f t="shared" si="62"/>
        <v>0</v>
      </c>
      <c r="H243" s="316">
        <f t="shared" si="62"/>
        <v>0</v>
      </c>
      <c r="I243" s="316">
        <f t="shared" si="62"/>
        <v>0</v>
      </c>
      <c r="J243" s="316">
        <f t="shared" si="62"/>
        <v>0</v>
      </c>
      <c r="K243" s="378">
        <f t="shared" si="63"/>
        <v>0</v>
      </c>
      <c r="L243" s="378">
        <f t="shared" si="63"/>
        <v>0</v>
      </c>
      <c r="M243" s="377">
        <f t="shared" si="64"/>
        <v>0</v>
      </c>
    </row>
    <row r="244" spans="1:13" hidden="1" outlineLevel="1" x14ac:dyDescent="0.25">
      <c r="A244" s="321" t="s">
        <v>815</v>
      </c>
      <c r="B244" s="567">
        <f t="shared" si="65"/>
        <v>12</v>
      </c>
      <c r="C244" s="376" t="s">
        <v>815</v>
      </c>
      <c r="D244" s="452"/>
      <c r="E244" s="453">
        <f t="shared" si="62"/>
        <v>8320000</v>
      </c>
      <c r="F244" s="453">
        <f t="shared" si="62"/>
        <v>0</v>
      </c>
      <c r="G244" s="316">
        <f t="shared" si="62"/>
        <v>8569600</v>
      </c>
      <c r="H244" s="316">
        <f t="shared" si="62"/>
        <v>0</v>
      </c>
      <c r="I244" s="316">
        <f t="shared" si="62"/>
        <v>8826688</v>
      </c>
      <c r="J244" s="316">
        <f t="shared" si="62"/>
        <v>0</v>
      </c>
      <c r="K244" s="378">
        <f t="shared" si="63"/>
        <v>25716288</v>
      </c>
      <c r="L244" s="378">
        <f t="shared" si="63"/>
        <v>0</v>
      </c>
      <c r="M244" s="377">
        <f t="shared" si="64"/>
        <v>25716288</v>
      </c>
    </row>
    <row r="245" spans="1:13" hidden="1" outlineLevel="1" x14ac:dyDescent="0.25">
      <c r="A245" s="321" t="s">
        <v>816</v>
      </c>
      <c r="B245" s="567">
        <f t="shared" si="65"/>
        <v>13</v>
      </c>
      <c r="C245" s="376" t="s">
        <v>816</v>
      </c>
      <c r="D245" s="452"/>
      <c r="E245" s="453">
        <f t="shared" si="62"/>
        <v>400000</v>
      </c>
      <c r="F245" s="453">
        <f t="shared" si="62"/>
        <v>0</v>
      </c>
      <c r="G245" s="316">
        <f t="shared" si="62"/>
        <v>412000</v>
      </c>
      <c r="H245" s="316">
        <f t="shared" si="62"/>
        <v>0</v>
      </c>
      <c r="I245" s="316">
        <f t="shared" si="62"/>
        <v>424360</v>
      </c>
      <c r="J245" s="316">
        <f t="shared" si="62"/>
        <v>0</v>
      </c>
      <c r="K245" s="378">
        <f t="shared" si="63"/>
        <v>1236360</v>
      </c>
      <c r="L245" s="378">
        <f t="shared" si="63"/>
        <v>0</v>
      </c>
      <c r="M245" s="377">
        <f t="shared" si="64"/>
        <v>1236360</v>
      </c>
    </row>
    <row r="246" spans="1:13" hidden="1" outlineLevel="1" x14ac:dyDescent="0.25">
      <c r="A246" s="321" t="s">
        <v>817</v>
      </c>
      <c r="B246" s="567">
        <f t="shared" si="65"/>
        <v>14</v>
      </c>
      <c r="C246" s="376" t="s">
        <v>817</v>
      </c>
      <c r="D246" s="452"/>
      <c r="E246" s="453">
        <f t="shared" si="62"/>
        <v>0</v>
      </c>
      <c r="F246" s="453">
        <f t="shared" si="62"/>
        <v>0</v>
      </c>
      <c r="G246" s="316">
        <f t="shared" si="62"/>
        <v>0</v>
      </c>
      <c r="H246" s="316">
        <f t="shared" si="62"/>
        <v>0</v>
      </c>
      <c r="I246" s="316">
        <f t="shared" si="62"/>
        <v>0</v>
      </c>
      <c r="J246" s="316">
        <f t="shared" si="62"/>
        <v>0</v>
      </c>
      <c r="K246" s="378">
        <f t="shared" si="63"/>
        <v>0</v>
      </c>
      <c r="L246" s="378">
        <f t="shared" si="63"/>
        <v>0</v>
      </c>
      <c r="M246" s="377">
        <f t="shared" si="64"/>
        <v>0</v>
      </c>
    </row>
    <row r="247" spans="1:13" hidden="1" outlineLevel="1" x14ac:dyDescent="0.25">
      <c r="C247" s="824" t="s">
        <v>32</v>
      </c>
      <c r="D247" s="825"/>
      <c r="E247" s="455">
        <f>SUM(E233:E246)</f>
        <v>196820000</v>
      </c>
      <c r="F247" s="455">
        <f t="shared" ref="F247:J247" si="66">SUM(F233:F246)</f>
        <v>0</v>
      </c>
      <c r="G247" s="379">
        <f t="shared" si="66"/>
        <v>202724600</v>
      </c>
      <c r="H247" s="379">
        <f t="shared" si="66"/>
        <v>0</v>
      </c>
      <c r="I247" s="379">
        <f t="shared" si="66"/>
        <v>208806338</v>
      </c>
      <c r="J247" s="379">
        <f t="shared" si="66"/>
        <v>0</v>
      </c>
      <c r="K247" s="380">
        <f t="shared" si="63"/>
        <v>608350938</v>
      </c>
      <c r="L247" s="380">
        <f t="shared" si="63"/>
        <v>0</v>
      </c>
      <c r="M247" s="380">
        <f t="shared" si="64"/>
        <v>608350938</v>
      </c>
    </row>
    <row r="248" spans="1:13" hidden="1" outlineLevel="1" x14ac:dyDescent="0.25">
      <c r="B248" s="381"/>
    </row>
    <row r="249" spans="1:13" hidden="1" outlineLevel="1" x14ac:dyDescent="0.25">
      <c r="B249" s="381"/>
      <c r="E249" s="817" t="s">
        <v>93</v>
      </c>
      <c r="F249" s="817"/>
      <c r="G249" s="817"/>
      <c r="H249" s="817"/>
      <c r="I249" s="817"/>
      <c r="J249" s="817"/>
      <c r="K249" s="817"/>
      <c r="L249" s="817"/>
      <c r="M249" s="817"/>
    </row>
    <row r="250" spans="1:13" ht="16.5" hidden="1" customHeight="1" outlineLevel="1" x14ac:dyDescent="0.25">
      <c r="B250" s="373"/>
      <c r="C250" s="374"/>
      <c r="D250" s="448"/>
      <c r="E250" s="449" t="s">
        <v>798</v>
      </c>
      <c r="F250" s="449" t="s">
        <v>798</v>
      </c>
      <c r="G250" s="570" t="s">
        <v>799</v>
      </c>
      <c r="H250" s="570" t="s">
        <v>799</v>
      </c>
      <c r="I250" s="570" t="s">
        <v>800</v>
      </c>
      <c r="J250" s="570" t="s">
        <v>800</v>
      </c>
      <c r="K250" s="855" t="s">
        <v>103</v>
      </c>
      <c r="L250" s="855"/>
      <c r="M250" s="817" t="s">
        <v>20</v>
      </c>
    </row>
    <row r="251" spans="1:13" hidden="1" outlineLevel="1" x14ac:dyDescent="0.25">
      <c r="B251" s="826" t="str">
        <f>CONCATENATE("Items para Plan Operativo ",'[2]PDI-03'!E44)</f>
        <v>Items para Plan Operativo Plan operativo 3. Formación avanzada</v>
      </c>
      <c r="C251" s="826"/>
      <c r="D251" s="450" t="s">
        <v>101</v>
      </c>
      <c r="E251" s="451" t="s">
        <v>830</v>
      </c>
      <c r="F251" s="451" t="s">
        <v>831</v>
      </c>
      <c r="G251" s="566" t="s">
        <v>830</v>
      </c>
      <c r="H251" s="566" t="s">
        <v>831</v>
      </c>
      <c r="I251" s="566" t="s">
        <v>830</v>
      </c>
      <c r="J251" s="566" t="s">
        <v>831</v>
      </c>
      <c r="K251" s="566" t="s">
        <v>827</v>
      </c>
      <c r="L251" s="566" t="s">
        <v>828</v>
      </c>
      <c r="M251" s="817"/>
    </row>
    <row r="252" spans="1:13" hidden="1" outlineLevel="1" x14ac:dyDescent="0.25">
      <c r="A252" s="321" t="s">
        <v>805</v>
      </c>
      <c r="B252" s="567">
        <v>1</v>
      </c>
      <c r="C252" s="376" t="s">
        <v>858</v>
      </c>
      <c r="D252" s="452"/>
      <c r="E252" s="453">
        <f t="shared" ref="E252:J265" si="67">INDEX($D$178:$AE$180,MATCH(E$250,$C$178:$C$180,0),MATCH($A252&amp;E$251,$D$164:$AE$164,0))</f>
        <v>0</v>
      </c>
      <c r="F252" s="453">
        <f t="shared" si="67"/>
        <v>0</v>
      </c>
      <c r="G252" s="316">
        <f t="shared" si="67"/>
        <v>0</v>
      </c>
      <c r="H252" s="316">
        <f t="shared" si="67"/>
        <v>0</v>
      </c>
      <c r="I252" s="316">
        <f t="shared" si="67"/>
        <v>0</v>
      </c>
      <c r="J252" s="316">
        <f t="shared" si="67"/>
        <v>0</v>
      </c>
      <c r="K252" s="377">
        <f t="shared" ref="K252:L266" si="68">E252+G252+I252</f>
        <v>0</v>
      </c>
      <c r="L252" s="377">
        <f t="shared" si="68"/>
        <v>0</v>
      </c>
      <c r="M252" s="377">
        <f>+K252+L252</f>
        <v>0</v>
      </c>
    </row>
    <row r="253" spans="1:13" hidden="1" outlineLevel="1" x14ac:dyDescent="0.25">
      <c r="A253" s="321" t="s">
        <v>806</v>
      </c>
      <c r="B253" s="567">
        <v>2</v>
      </c>
      <c r="C253" s="376" t="s">
        <v>806</v>
      </c>
      <c r="D253" s="452"/>
      <c r="E253" s="453">
        <f t="shared" si="67"/>
        <v>0</v>
      </c>
      <c r="F253" s="453">
        <f t="shared" si="67"/>
        <v>0</v>
      </c>
      <c r="G253" s="316">
        <f t="shared" si="67"/>
        <v>0</v>
      </c>
      <c r="H253" s="316">
        <f t="shared" si="67"/>
        <v>0</v>
      </c>
      <c r="I253" s="316">
        <f t="shared" si="67"/>
        <v>0</v>
      </c>
      <c r="J253" s="316">
        <f t="shared" si="67"/>
        <v>0</v>
      </c>
      <c r="K253" s="378">
        <f t="shared" si="68"/>
        <v>0</v>
      </c>
      <c r="L253" s="378">
        <f t="shared" si="68"/>
        <v>0</v>
      </c>
      <c r="M253" s="377">
        <f t="shared" ref="M253:M266" si="69">+K253+L253</f>
        <v>0</v>
      </c>
    </row>
    <row r="254" spans="1:13" hidden="1" outlineLevel="1" x14ac:dyDescent="0.25">
      <c r="A254" s="321" t="s">
        <v>807</v>
      </c>
      <c r="B254" s="567">
        <v>3</v>
      </c>
      <c r="C254" s="376" t="s">
        <v>807</v>
      </c>
      <c r="D254" s="452"/>
      <c r="E254" s="453">
        <f t="shared" si="67"/>
        <v>0</v>
      </c>
      <c r="F254" s="453">
        <f t="shared" si="67"/>
        <v>0</v>
      </c>
      <c r="G254" s="316">
        <f t="shared" si="67"/>
        <v>0</v>
      </c>
      <c r="H254" s="316">
        <f t="shared" si="67"/>
        <v>0</v>
      </c>
      <c r="I254" s="316">
        <f t="shared" si="67"/>
        <v>0</v>
      </c>
      <c r="J254" s="316">
        <f t="shared" si="67"/>
        <v>0</v>
      </c>
      <c r="K254" s="378">
        <f t="shared" si="68"/>
        <v>0</v>
      </c>
      <c r="L254" s="378">
        <f t="shared" si="68"/>
        <v>0</v>
      </c>
      <c r="M254" s="377">
        <f t="shared" si="69"/>
        <v>0</v>
      </c>
    </row>
    <row r="255" spans="1:13" hidden="1" outlineLevel="1" x14ac:dyDescent="0.25">
      <c r="A255" s="321" t="s">
        <v>808</v>
      </c>
      <c r="B255" s="567">
        <v>4</v>
      </c>
      <c r="C255" s="376" t="s">
        <v>861</v>
      </c>
      <c r="D255" s="452"/>
      <c r="E255" s="453">
        <f t="shared" si="67"/>
        <v>0</v>
      </c>
      <c r="F255" s="453">
        <f t="shared" si="67"/>
        <v>0</v>
      </c>
      <c r="G255" s="316">
        <f t="shared" si="67"/>
        <v>0</v>
      </c>
      <c r="H255" s="316">
        <f t="shared" si="67"/>
        <v>0</v>
      </c>
      <c r="I255" s="316">
        <f t="shared" si="67"/>
        <v>0</v>
      </c>
      <c r="J255" s="316">
        <f t="shared" si="67"/>
        <v>0</v>
      </c>
      <c r="K255" s="378">
        <f t="shared" si="68"/>
        <v>0</v>
      </c>
      <c r="L255" s="378">
        <f t="shared" si="68"/>
        <v>0</v>
      </c>
      <c r="M255" s="377">
        <f t="shared" si="69"/>
        <v>0</v>
      </c>
    </row>
    <row r="256" spans="1:13" hidden="1" outlineLevel="1" x14ac:dyDescent="0.25">
      <c r="A256" s="321" t="s">
        <v>809</v>
      </c>
      <c r="B256" s="567">
        <v>5</v>
      </c>
      <c r="C256" s="376" t="s">
        <v>809</v>
      </c>
      <c r="D256" s="452"/>
      <c r="E256" s="453">
        <f t="shared" si="67"/>
        <v>0</v>
      </c>
      <c r="F256" s="453">
        <f t="shared" si="67"/>
        <v>0</v>
      </c>
      <c r="G256" s="316">
        <f t="shared" si="67"/>
        <v>0</v>
      </c>
      <c r="H256" s="316">
        <f t="shared" si="67"/>
        <v>0</v>
      </c>
      <c r="I256" s="316">
        <f t="shared" si="67"/>
        <v>0</v>
      </c>
      <c r="J256" s="316">
        <f t="shared" si="67"/>
        <v>0</v>
      </c>
      <c r="K256" s="378">
        <f t="shared" si="68"/>
        <v>0</v>
      </c>
      <c r="L256" s="378">
        <f t="shared" si="68"/>
        <v>0</v>
      </c>
      <c r="M256" s="377">
        <f t="shared" si="69"/>
        <v>0</v>
      </c>
    </row>
    <row r="257" spans="1:13" hidden="1" outlineLevel="1" x14ac:dyDescent="0.25">
      <c r="A257" s="321" t="s">
        <v>810</v>
      </c>
      <c r="B257" s="567">
        <f>1+B256</f>
        <v>6</v>
      </c>
      <c r="C257" s="376" t="s">
        <v>859</v>
      </c>
      <c r="D257" s="452"/>
      <c r="E257" s="453">
        <f t="shared" si="67"/>
        <v>0</v>
      </c>
      <c r="F257" s="453">
        <f t="shared" si="67"/>
        <v>0</v>
      </c>
      <c r="G257" s="316">
        <f t="shared" si="67"/>
        <v>0</v>
      </c>
      <c r="H257" s="316">
        <f t="shared" si="67"/>
        <v>0</v>
      </c>
      <c r="I257" s="316">
        <f t="shared" si="67"/>
        <v>0</v>
      </c>
      <c r="J257" s="316">
        <f t="shared" si="67"/>
        <v>0</v>
      </c>
      <c r="K257" s="378">
        <f t="shared" si="68"/>
        <v>0</v>
      </c>
      <c r="L257" s="378">
        <f t="shared" si="68"/>
        <v>0</v>
      </c>
      <c r="M257" s="377">
        <f t="shared" si="69"/>
        <v>0</v>
      </c>
    </row>
    <row r="258" spans="1:13" hidden="1" outlineLevel="1" x14ac:dyDescent="0.25">
      <c r="A258" s="321" t="s">
        <v>96</v>
      </c>
      <c r="B258" s="567">
        <f t="shared" ref="B258:B265" si="70">1+B257</f>
        <v>7</v>
      </c>
      <c r="C258" s="376" t="s">
        <v>96</v>
      </c>
      <c r="D258" s="454"/>
      <c r="E258" s="453">
        <f t="shared" si="67"/>
        <v>0</v>
      </c>
      <c r="F258" s="453">
        <f t="shared" si="67"/>
        <v>0</v>
      </c>
      <c r="G258" s="316">
        <f t="shared" si="67"/>
        <v>0</v>
      </c>
      <c r="H258" s="316">
        <f t="shared" si="67"/>
        <v>0</v>
      </c>
      <c r="I258" s="316">
        <f t="shared" si="67"/>
        <v>0</v>
      </c>
      <c r="J258" s="316">
        <f t="shared" si="67"/>
        <v>0</v>
      </c>
      <c r="K258" s="378">
        <f t="shared" si="68"/>
        <v>0</v>
      </c>
      <c r="L258" s="378">
        <f t="shared" si="68"/>
        <v>0</v>
      </c>
      <c r="M258" s="377">
        <f t="shared" si="69"/>
        <v>0</v>
      </c>
    </row>
    <row r="259" spans="1:13" hidden="1" outlineLevel="1" x14ac:dyDescent="0.25">
      <c r="A259" s="321" t="s">
        <v>811</v>
      </c>
      <c r="B259" s="567">
        <f t="shared" si="70"/>
        <v>8</v>
      </c>
      <c r="C259" s="376" t="s">
        <v>811</v>
      </c>
      <c r="D259" s="452"/>
      <c r="E259" s="453">
        <f t="shared" si="67"/>
        <v>0</v>
      </c>
      <c r="F259" s="453">
        <f t="shared" si="67"/>
        <v>0</v>
      </c>
      <c r="G259" s="316">
        <f t="shared" si="67"/>
        <v>0</v>
      </c>
      <c r="H259" s="316">
        <f t="shared" si="67"/>
        <v>0</v>
      </c>
      <c r="I259" s="316">
        <f t="shared" si="67"/>
        <v>0</v>
      </c>
      <c r="J259" s="316">
        <f t="shared" si="67"/>
        <v>0</v>
      </c>
      <c r="K259" s="378">
        <f t="shared" si="68"/>
        <v>0</v>
      </c>
      <c r="L259" s="378">
        <f t="shared" si="68"/>
        <v>0</v>
      </c>
      <c r="M259" s="377">
        <f t="shared" si="69"/>
        <v>0</v>
      </c>
    </row>
    <row r="260" spans="1:13" hidden="1" outlineLevel="1" x14ac:dyDescent="0.25">
      <c r="A260" s="321" t="s">
        <v>812</v>
      </c>
      <c r="B260" s="567">
        <f t="shared" si="70"/>
        <v>9</v>
      </c>
      <c r="C260" s="376" t="s">
        <v>812</v>
      </c>
      <c r="D260" s="452"/>
      <c r="E260" s="453">
        <f t="shared" si="67"/>
        <v>0</v>
      </c>
      <c r="F260" s="453">
        <f t="shared" si="67"/>
        <v>0</v>
      </c>
      <c r="G260" s="316">
        <f t="shared" si="67"/>
        <v>0</v>
      </c>
      <c r="H260" s="316">
        <f t="shared" si="67"/>
        <v>0</v>
      </c>
      <c r="I260" s="316">
        <f t="shared" si="67"/>
        <v>0</v>
      </c>
      <c r="J260" s="316">
        <f t="shared" si="67"/>
        <v>0</v>
      </c>
      <c r="K260" s="378">
        <f t="shared" si="68"/>
        <v>0</v>
      </c>
      <c r="L260" s="378">
        <f t="shared" si="68"/>
        <v>0</v>
      </c>
      <c r="M260" s="377">
        <f t="shared" si="69"/>
        <v>0</v>
      </c>
    </row>
    <row r="261" spans="1:13" hidden="1" outlineLevel="1" x14ac:dyDescent="0.25">
      <c r="A261" s="321" t="s">
        <v>813</v>
      </c>
      <c r="B261" s="567">
        <f t="shared" si="70"/>
        <v>10</v>
      </c>
      <c r="C261" s="376" t="s">
        <v>860</v>
      </c>
      <c r="D261" s="452"/>
      <c r="E261" s="453">
        <f t="shared" si="67"/>
        <v>0</v>
      </c>
      <c r="F261" s="453">
        <f t="shared" si="67"/>
        <v>0</v>
      </c>
      <c r="G261" s="316">
        <f t="shared" si="67"/>
        <v>0</v>
      </c>
      <c r="H261" s="316">
        <f t="shared" si="67"/>
        <v>0</v>
      </c>
      <c r="I261" s="316">
        <f t="shared" si="67"/>
        <v>0</v>
      </c>
      <c r="J261" s="316">
        <f t="shared" si="67"/>
        <v>0</v>
      </c>
      <c r="K261" s="378">
        <f t="shared" si="68"/>
        <v>0</v>
      </c>
      <c r="L261" s="378">
        <f t="shared" si="68"/>
        <v>0</v>
      </c>
      <c r="M261" s="377">
        <f t="shared" si="69"/>
        <v>0</v>
      </c>
    </row>
    <row r="262" spans="1:13" hidden="1" outlineLevel="1" x14ac:dyDescent="0.25">
      <c r="A262" s="321" t="s">
        <v>814</v>
      </c>
      <c r="B262" s="567">
        <f t="shared" si="70"/>
        <v>11</v>
      </c>
      <c r="C262" s="376" t="s">
        <v>814</v>
      </c>
      <c r="D262" s="452"/>
      <c r="E262" s="453">
        <f t="shared" si="67"/>
        <v>0</v>
      </c>
      <c r="F262" s="453">
        <f t="shared" si="67"/>
        <v>0</v>
      </c>
      <c r="G262" s="316">
        <f t="shared" si="67"/>
        <v>0</v>
      </c>
      <c r="H262" s="316">
        <f t="shared" si="67"/>
        <v>0</v>
      </c>
      <c r="I262" s="316">
        <f t="shared" si="67"/>
        <v>0</v>
      </c>
      <c r="J262" s="316">
        <f t="shared" si="67"/>
        <v>0</v>
      </c>
      <c r="K262" s="378">
        <f t="shared" si="68"/>
        <v>0</v>
      </c>
      <c r="L262" s="378">
        <f t="shared" si="68"/>
        <v>0</v>
      </c>
      <c r="M262" s="377">
        <f t="shared" si="69"/>
        <v>0</v>
      </c>
    </row>
    <row r="263" spans="1:13" hidden="1" outlineLevel="1" x14ac:dyDescent="0.25">
      <c r="A263" s="321" t="s">
        <v>815</v>
      </c>
      <c r="B263" s="567">
        <f t="shared" si="70"/>
        <v>12</v>
      </c>
      <c r="C263" s="376" t="s">
        <v>815</v>
      </c>
      <c r="D263" s="452"/>
      <c r="E263" s="453">
        <f t="shared" si="67"/>
        <v>0</v>
      </c>
      <c r="F263" s="453">
        <f t="shared" si="67"/>
        <v>0</v>
      </c>
      <c r="G263" s="316">
        <f t="shared" si="67"/>
        <v>0</v>
      </c>
      <c r="H263" s="316">
        <f t="shared" si="67"/>
        <v>0</v>
      </c>
      <c r="I263" s="316">
        <f t="shared" si="67"/>
        <v>0</v>
      </c>
      <c r="J263" s="316">
        <f t="shared" si="67"/>
        <v>0</v>
      </c>
      <c r="K263" s="378">
        <f t="shared" si="68"/>
        <v>0</v>
      </c>
      <c r="L263" s="378">
        <f t="shared" si="68"/>
        <v>0</v>
      </c>
      <c r="M263" s="377">
        <f t="shared" si="69"/>
        <v>0</v>
      </c>
    </row>
    <row r="264" spans="1:13" hidden="1" outlineLevel="1" x14ac:dyDescent="0.25">
      <c r="A264" s="321" t="s">
        <v>816</v>
      </c>
      <c r="B264" s="567">
        <f t="shared" si="70"/>
        <v>13</v>
      </c>
      <c r="C264" s="376" t="s">
        <v>816</v>
      </c>
      <c r="D264" s="452"/>
      <c r="E264" s="453">
        <f t="shared" si="67"/>
        <v>302422000</v>
      </c>
      <c r="F264" s="453">
        <f t="shared" si="67"/>
        <v>75700848</v>
      </c>
      <c r="G264" s="316">
        <f t="shared" si="67"/>
        <v>311494660</v>
      </c>
      <c r="H264" s="316">
        <f t="shared" si="67"/>
        <v>77971873.439999998</v>
      </c>
      <c r="I264" s="316">
        <f t="shared" si="67"/>
        <v>320839499.80000001</v>
      </c>
      <c r="J264" s="316">
        <f t="shared" si="67"/>
        <v>80311029.643199995</v>
      </c>
      <c r="K264" s="378">
        <f t="shared" si="68"/>
        <v>934756159.79999995</v>
      </c>
      <c r="L264" s="378">
        <f t="shared" si="68"/>
        <v>233983751.08319998</v>
      </c>
      <c r="M264" s="377">
        <f t="shared" si="69"/>
        <v>1168739910.8831999</v>
      </c>
    </row>
    <row r="265" spans="1:13" hidden="1" outlineLevel="1" x14ac:dyDescent="0.25">
      <c r="A265" s="321" t="s">
        <v>817</v>
      </c>
      <c r="B265" s="567">
        <f t="shared" si="70"/>
        <v>14</v>
      </c>
      <c r="C265" s="376" t="s">
        <v>817</v>
      </c>
      <c r="D265" s="452"/>
      <c r="E265" s="453">
        <f t="shared" si="67"/>
        <v>0</v>
      </c>
      <c r="F265" s="453">
        <f t="shared" si="67"/>
        <v>0</v>
      </c>
      <c r="G265" s="316">
        <f t="shared" si="67"/>
        <v>0</v>
      </c>
      <c r="H265" s="316">
        <f t="shared" si="67"/>
        <v>0</v>
      </c>
      <c r="I265" s="316">
        <f t="shared" si="67"/>
        <v>0</v>
      </c>
      <c r="J265" s="316">
        <f t="shared" si="67"/>
        <v>0</v>
      </c>
      <c r="K265" s="378">
        <f t="shared" si="68"/>
        <v>0</v>
      </c>
      <c r="L265" s="378">
        <f t="shared" si="68"/>
        <v>0</v>
      </c>
      <c r="M265" s="377">
        <f t="shared" si="69"/>
        <v>0</v>
      </c>
    </row>
    <row r="266" spans="1:13" hidden="1" outlineLevel="1" x14ac:dyDescent="0.25">
      <c r="C266" s="824" t="s">
        <v>32</v>
      </c>
      <c r="D266" s="825"/>
      <c r="E266" s="455">
        <f>SUM(E252:E265)</f>
        <v>302422000</v>
      </c>
      <c r="F266" s="455">
        <f t="shared" ref="F266:J266" si="71">SUM(F252:F265)</f>
        <v>75700848</v>
      </c>
      <c r="G266" s="379">
        <f t="shared" si="71"/>
        <v>311494660</v>
      </c>
      <c r="H266" s="379">
        <f t="shared" si="71"/>
        <v>77971873.439999998</v>
      </c>
      <c r="I266" s="379">
        <f t="shared" si="71"/>
        <v>320839499.80000001</v>
      </c>
      <c r="J266" s="379">
        <f t="shared" si="71"/>
        <v>80311029.643199995</v>
      </c>
      <c r="K266" s="380">
        <f t="shared" si="68"/>
        <v>934756159.79999995</v>
      </c>
      <c r="L266" s="380">
        <f t="shared" si="68"/>
        <v>233983751.08319998</v>
      </c>
      <c r="M266" s="380">
        <f t="shared" si="69"/>
        <v>1168739910.8831999</v>
      </c>
    </row>
    <row r="267" spans="1:13" hidden="1" outlineLevel="1" x14ac:dyDescent="0.25">
      <c r="B267" s="381"/>
    </row>
    <row r="268" spans="1:13" hidden="1" outlineLevel="1" x14ac:dyDescent="0.25">
      <c r="B268" s="381"/>
      <c r="E268" s="817" t="s">
        <v>93</v>
      </c>
      <c r="F268" s="817"/>
      <c r="G268" s="817"/>
      <c r="H268" s="817"/>
      <c r="I268" s="817"/>
      <c r="J268" s="817"/>
      <c r="K268" s="817"/>
      <c r="L268" s="817"/>
      <c r="M268" s="817"/>
    </row>
    <row r="269" spans="1:13" ht="16.5" hidden="1" customHeight="1" outlineLevel="1" x14ac:dyDescent="0.25">
      <c r="B269" s="373"/>
      <c r="C269" s="374"/>
      <c r="D269" s="448"/>
      <c r="E269" s="449" t="s">
        <v>798</v>
      </c>
      <c r="F269" s="449" t="s">
        <v>798</v>
      </c>
      <c r="G269" s="570" t="s">
        <v>799</v>
      </c>
      <c r="H269" s="570" t="s">
        <v>799</v>
      </c>
      <c r="I269" s="570" t="s">
        <v>800</v>
      </c>
      <c r="J269" s="570" t="s">
        <v>800</v>
      </c>
      <c r="K269" s="855" t="s">
        <v>103</v>
      </c>
      <c r="L269" s="855"/>
      <c r="M269" s="817" t="s">
        <v>20</v>
      </c>
    </row>
    <row r="270" spans="1:13" hidden="1" outlineLevel="1" x14ac:dyDescent="0.25">
      <c r="B270" s="826" t="e">
        <f>CONCATENATE("Items para Plan Operativo ",'[2]PDI-03'!#REF!)</f>
        <v>#REF!</v>
      </c>
      <c r="C270" s="826"/>
      <c r="D270" s="450" t="s">
        <v>101</v>
      </c>
      <c r="E270" s="451" t="s">
        <v>830</v>
      </c>
      <c r="F270" s="451" t="s">
        <v>831</v>
      </c>
      <c r="G270" s="566" t="s">
        <v>830</v>
      </c>
      <c r="H270" s="566" t="s">
        <v>831</v>
      </c>
      <c r="I270" s="566" t="s">
        <v>830</v>
      </c>
      <c r="J270" s="566" t="s">
        <v>831</v>
      </c>
      <c r="K270" s="566" t="s">
        <v>827</v>
      </c>
      <c r="L270" s="566" t="s">
        <v>828</v>
      </c>
      <c r="M270" s="817"/>
    </row>
    <row r="271" spans="1:13" hidden="1" outlineLevel="1" x14ac:dyDescent="0.25">
      <c r="A271" s="321" t="s">
        <v>805</v>
      </c>
      <c r="B271" s="567">
        <v>1</v>
      </c>
      <c r="C271" s="376" t="s">
        <v>858</v>
      </c>
      <c r="D271" s="452"/>
      <c r="E271" s="453">
        <f t="shared" ref="E271:J284" si="72">INDEX($D$183:$AE$185,MATCH(E$269,$C$183:$C$185,0),MATCH($A271&amp;E$270,$D$164:$AE$164,0))</f>
        <v>0</v>
      </c>
      <c r="F271" s="453">
        <f t="shared" si="72"/>
        <v>0</v>
      </c>
      <c r="G271" s="316">
        <f t="shared" si="72"/>
        <v>0</v>
      </c>
      <c r="H271" s="316">
        <f t="shared" si="72"/>
        <v>0</v>
      </c>
      <c r="I271" s="316">
        <f t="shared" si="72"/>
        <v>0</v>
      </c>
      <c r="J271" s="316">
        <f t="shared" si="72"/>
        <v>0</v>
      </c>
      <c r="K271" s="377">
        <f t="shared" ref="K271:L285" si="73">E271+G271+I271</f>
        <v>0</v>
      </c>
      <c r="L271" s="377">
        <f t="shared" si="73"/>
        <v>0</v>
      </c>
      <c r="M271" s="377">
        <f>+K271+L271</f>
        <v>0</v>
      </c>
    </row>
    <row r="272" spans="1:13" hidden="1" outlineLevel="1" x14ac:dyDescent="0.25">
      <c r="A272" s="321" t="s">
        <v>806</v>
      </c>
      <c r="B272" s="567">
        <v>2</v>
      </c>
      <c r="C272" s="376" t="s">
        <v>806</v>
      </c>
      <c r="D272" s="452"/>
      <c r="E272" s="453">
        <f t="shared" si="72"/>
        <v>0</v>
      </c>
      <c r="F272" s="453">
        <f t="shared" si="72"/>
        <v>0</v>
      </c>
      <c r="G272" s="316">
        <f t="shared" si="72"/>
        <v>0</v>
      </c>
      <c r="H272" s="316">
        <f t="shared" si="72"/>
        <v>0</v>
      </c>
      <c r="I272" s="316">
        <f t="shared" si="72"/>
        <v>0</v>
      </c>
      <c r="J272" s="316">
        <f t="shared" si="72"/>
        <v>0</v>
      </c>
      <c r="K272" s="378">
        <f t="shared" si="73"/>
        <v>0</v>
      </c>
      <c r="L272" s="378">
        <f t="shared" si="73"/>
        <v>0</v>
      </c>
      <c r="M272" s="377">
        <f t="shared" ref="M272:M285" si="74">+K272+L272</f>
        <v>0</v>
      </c>
    </row>
    <row r="273" spans="1:13" hidden="1" outlineLevel="1" x14ac:dyDescent="0.25">
      <c r="A273" s="321" t="s">
        <v>807</v>
      </c>
      <c r="B273" s="567">
        <v>3</v>
      </c>
      <c r="C273" s="376" t="s">
        <v>807</v>
      </c>
      <c r="D273" s="452"/>
      <c r="E273" s="453">
        <f t="shared" si="72"/>
        <v>0</v>
      </c>
      <c r="F273" s="453">
        <f t="shared" si="72"/>
        <v>0</v>
      </c>
      <c r="G273" s="316">
        <f t="shared" si="72"/>
        <v>0</v>
      </c>
      <c r="H273" s="316">
        <f t="shared" si="72"/>
        <v>0</v>
      </c>
      <c r="I273" s="316">
        <f t="shared" si="72"/>
        <v>0</v>
      </c>
      <c r="J273" s="316">
        <f t="shared" si="72"/>
        <v>0</v>
      </c>
      <c r="K273" s="378">
        <f t="shared" si="73"/>
        <v>0</v>
      </c>
      <c r="L273" s="378">
        <f t="shared" si="73"/>
        <v>0</v>
      </c>
      <c r="M273" s="377">
        <f t="shared" si="74"/>
        <v>0</v>
      </c>
    </row>
    <row r="274" spans="1:13" hidden="1" outlineLevel="1" x14ac:dyDescent="0.25">
      <c r="A274" s="321" t="s">
        <v>808</v>
      </c>
      <c r="B274" s="567">
        <v>4</v>
      </c>
      <c r="C274" s="376" t="s">
        <v>861</v>
      </c>
      <c r="D274" s="452"/>
      <c r="E274" s="453">
        <f t="shared" si="72"/>
        <v>0</v>
      </c>
      <c r="F274" s="453">
        <f t="shared" si="72"/>
        <v>0</v>
      </c>
      <c r="G274" s="316">
        <f t="shared" si="72"/>
        <v>0</v>
      </c>
      <c r="H274" s="316">
        <f t="shared" si="72"/>
        <v>0</v>
      </c>
      <c r="I274" s="316">
        <f t="shared" si="72"/>
        <v>0</v>
      </c>
      <c r="J274" s="316">
        <f t="shared" si="72"/>
        <v>0</v>
      </c>
      <c r="K274" s="378">
        <f t="shared" si="73"/>
        <v>0</v>
      </c>
      <c r="L274" s="378">
        <f t="shared" si="73"/>
        <v>0</v>
      </c>
      <c r="M274" s="377">
        <f t="shared" si="74"/>
        <v>0</v>
      </c>
    </row>
    <row r="275" spans="1:13" hidden="1" outlineLevel="1" x14ac:dyDescent="0.25">
      <c r="A275" s="321" t="s">
        <v>809</v>
      </c>
      <c r="B275" s="567">
        <v>5</v>
      </c>
      <c r="C275" s="376" t="s">
        <v>809</v>
      </c>
      <c r="D275" s="452"/>
      <c r="E275" s="453">
        <f t="shared" si="72"/>
        <v>0</v>
      </c>
      <c r="F275" s="453">
        <f t="shared" si="72"/>
        <v>0</v>
      </c>
      <c r="G275" s="316">
        <f t="shared" si="72"/>
        <v>0</v>
      </c>
      <c r="H275" s="316">
        <f t="shared" si="72"/>
        <v>0</v>
      </c>
      <c r="I275" s="316">
        <f t="shared" si="72"/>
        <v>0</v>
      </c>
      <c r="J275" s="316">
        <f t="shared" si="72"/>
        <v>0</v>
      </c>
      <c r="K275" s="378">
        <f t="shared" si="73"/>
        <v>0</v>
      </c>
      <c r="L275" s="378">
        <f t="shared" si="73"/>
        <v>0</v>
      </c>
      <c r="M275" s="377">
        <f t="shared" si="74"/>
        <v>0</v>
      </c>
    </row>
    <row r="276" spans="1:13" hidden="1" outlineLevel="1" x14ac:dyDescent="0.25">
      <c r="A276" s="321" t="s">
        <v>810</v>
      </c>
      <c r="B276" s="567">
        <f>1+B275</f>
        <v>6</v>
      </c>
      <c r="C276" s="376" t="s">
        <v>859</v>
      </c>
      <c r="D276" s="452"/>
      <c r="E276" s="453">
        <f t="shared" si="72"/>
        <v>0</v>
      </c>
      <c r="F276" s="453">
        <f t="shared" si="72"/>
        <v>0</v>
      </c>
      <c r="G276" s="316">
        <f t="shared" si="72"/>
        <v>0</v>
      </c>
      <c r="H276" s="316">
        <f t="shared" si="72"/>
        <v>0</v>
      </c>
      <c r="I276" s="316">
        <f t="shared" si="72"/>
        <v>0</v>
      </c>
      <c r="J276" s="316">
        <f t="shared" si="72"/>
        <v>0</v>
      </c>
      <c r="K276" s="378">
        <f t="shared" si="73"/>
        <v>0</v>
      </c>
      <c r="L276" s="378">
        <f t="shared" si="73"/>
        <v>0</v>
      </c>
      <c r="M276" s="377">
        <f t="shared" si="74"/>
        <v>0</v>
      </c>
    </row>
    <row r="277" spans="1:13" hidden="1" outlineLevel="1" x14ac:dyDescent="0.25">
      <c r="A277" s="321" t="s">
        <v>96</v>
      </c>
      <c r="B277" s="567">
        <f t="shared" ref="B277:B284" si="75">1+B276</f>
        <v>7</v>
      </c>
      <c r="C277" s="376" t="s">
        <v>96</v>
      </c>
      <c r="D277" s="454"/>
      <c r="E277" s="453">
        <f t="shared" si="72"/>
        <v>0</v>
      </c>
      <c r="F277" s="453">
        <f t="shared" si="72"/>
        <v>0</v>
      </c>
      <c r="G277" s="316">
        <f t="shared" si="72"/>
        <v>0</v>
      </c>
      <c r="H277" s="316">
        <f t="shared" si="72"/>
        <v>0</v>
      </c>
      <c r="I277" s="316">
        <f t="shared" si="72"/>
        <v>0</v>
      </c>
      <c r="J277" s="316">
        <f t="shared" si="72"/>
        <v>0</v>
      </c>
      <c r="K277" s="378">
        <f t="shared" si="73"/>
        <v>0</v>
      </c>
      <c r="L277" s="378">
        <f t="shared" si="73"/>
        <v>0</v>
      </c>
      <c r="M277" s="377">
        <f t="shared" si="74"/>
        <v>0</v>
      </c>
    </row>
    <row r="278" spans="1:13" hidden="1" outlineLevel="1" x14ac:dyDescent="0.25">
      <c r="A278" s="321" t="s">
        <v>811</v>
      </c>
      <c r="B278" s="567">
        <f t="shared" si="75"/>
        <v>8</v>
      </c>
      <c r="C278" s="376" t="s">
        <v>811</v>
      </c>
      <c r="D278" s="452"/>
      <c r="E278" s="453">
        <f t="shared" si="72"/>
        <v>0</v>
      </c>
      <c r="F278" s="453">
        <f t="shared" si="72"/>
        <v>0</v>
      </c>
      <c r="G278" s="316">
        <f t="shared" si="72"/>
        <v>0</v>
      </c>
      <c r="H278" s="316">
        <f t="shared" si="72"/>
        <v>0</v>
      </c>
      <c r="I278" s="316">
        <f t="shared" si="72"/>
        <v>0</v>
      </c>
      <c r="J278" s="316">
        <f t="shared" si="72"/>
        <v>0</v>
      </c>
      <c r="K278" s="378">
        <f t="shared" si="73"/>
        <v>0</v>
      </c>
      <c r="L278" s="378">
        <f t="shared" si="73"/>
        <v>0</v>
      </c>
      <c r="M278" s="377">
        <f t="shared" si="74"/>
        <v>0</v>
      </c>
    </row>
    <row r="279" spans="1:13" hidden="1" outlineLevel="1" x14ac:dyDescent="0.25">
      <c r="A279" s="321" t="s">
        <v>812</v>
      </c>
      <c r="B279" s="567">
        <f t="shared" si="75"/>
        <v>9</v>
      </c>
      <c r="C279" s="376" t="s">
        <v>812</v>
      </c>
      <c r="D279" s="452"/>
      <c r="E279" s="453">
        <f t="shared" si="72"/>
        <v>0</v>
      </c>
      <c r="F279" s="453">
        <f t="shared" si="72"/>
        <v>0</v>
      </c>
      <c r="G279" s="316">
        <f t="shared" si="72"/>
        <v>0</v>
      </c>
      <c r="H279" s="316">
        <f t="shared" si="72"/>
        <v>0</v>
      </c>
      <c r="I279" s="316">
        <f t="shared" si="72"/>
        <v>0</v>
      </c>
      <c r="J279" s="316">
        <f t="shared" si="72"/>
        <v>0</v>
      </c>
      <c r="K279" s="378">
        <f t="shared" si="73"/>
        <v>0</v>
      </c>
      <c r="L279" s="378">
        <f t="shared" si="73"/>
        <v>0</v>
      </c>
      <c r="M279" s="377">
        <f t="shared" si="74"/>
        <v>0</v>
      </c>
    </row>
    <row r="280" spans="1:13" hidden="1" outlineLevel="1" x14ac:dyDescent="0.25">
      <c r="A280" s="321" t="s">
        <v>813</v>
      </c>
      <c r="B280" s="567">
        <f t="shared" si="75"/>
        <v>10</v>
      </c>
      <c r="C280" s="376" t="s">
        <v>860</v>
      </c>
      <c r="D280" s="452"/>
      <c r="E280" s="453">
        <f t="shared" si="72"/>
        <v>0</v>
      </c>
      <c r="F280" s="453">
        <f t="shared" si="72"/>
        <v>0</v>
      </c>
      <c r="G280" s="316">
        <f t="shared" si="72"/>
        <v>0</v>
      </c>
      <c r="H280" s="316">
        <f t="shared" si="72"/>
        <v>0</v>
      </c>
      <c r="I280" s="316">
        <f t="shared" si="72"/>
        <v>0</v>
      </c>
      <c r="J280" s="316">
        <f t="shared" si="72"/>
        <v>0</v>
      </c>
      <c r="K280" s="378">
        <f t="shared" si="73"/>
        <v>0</v>
      </c>
      <c r="L280" s="378">
        <f t="shared" si="73"/>
        <v>0</v>
      </c>
      <c r="M280" s="377">
        <f t="shared" si="74"/>
        <v>0</v>
      </c>
    </row>
    <row r="281" spans="1:13" hidden="1" outlineLevel="1" x14ac:dyDescent="0.25">
      <c r="A281" s="321" t="s">
        <v>814</v>
      </c>
      <c r="B281" s="567">
        <f t="shared" si="75"/>
        <v>11</v>
      </c>
      <c r="C281" s="376" t="s">
        <v>814</v>
      </c>
      <c r="D281" s="452"/>
      <c r="E281" s="453">
        <f t="shared" si="72"/>
        <v>0</v>
      </c>
      <c r="F281" s="453">
        <f t="shared" si="72"/>
        <v>0</v>
      </c>
      <c r="G281" s="316">
        <f t="shared" si="72"/>
        <v>0</v>
      </c>
      <c r="H281" s="316">
        <f t="shared" si="72"/>
        <v>0</v>
      </c>
      <c r="I281" s="316">
        <f t="shared" si="72"/>
        <v>0</v>
      </c>
      <c r="J281" s="316">
        <f t="shared" si="72"/>
        <v>0</v>
      </c>
      <c r="K281" s="378">
        <f t="shared" si="73"/>
        <v>0</v>
      </c>
      <c r="L281" s="378">
        <f t="shared" si="73"/>
        <v>0</v>
      </c>
      <c r="M281" s="377">
        <f t="shared" si="74"/>
        <v>0</v>
      </c>
    </row>
    <row r="282" spans="1:13" hidden="1" outlineLevel="1" x14ac:dyDescent="0.25">
      <c r="A282" s="321" t="s">
        <v>815</v>
      </c>
      <c r="B282" s="567">
        <f t="shared" si="75"/>
        <v>12</v>
      </c>
      <c r="C282" s="376" t="s">
        <v>815</v>
      </c>
      <c r="D282" s="452"/>
      <c r="E282" s="453">
        <f t="shared" si="72"/>
        <v>0</v>
      </c>
      <c r="F282" s="453">
        <f t="shared" si="72"/>
        <v>0</v>
      </c>
      <c r="G282" s="316">
        <f t="shared" si="72"/>
        <v>0</v>
      </c>
      <c r="H282" s="316">
        <f t="shared" si="72"/>
        <v>0</v>
      </c>
      <c r="I282" s="316">
        <f t="shared" si="72"/>
        <v>0</v>
      </c>
      <c r="J282" s="316">
        <f t="shared" si="72"/>
        <v>0</v>
      </c>
      <c r="K282" s="378">
        <f t="shared" si="73"/>
        <v>0</v>
      </c>
      <c r="L282" s="378">
        <f t="shared" si="73"/>
        <v>0</v>
      </c>
      <c r="M282" s="377">
        <f t="shared" si="74"/>
        <v>0</v>
      </c>
    </row>
    <row r="283" spans="1:13" hidden="1" outlineLevel="1" x14ac:dyDescent="0.25">
      <c r="A283" s="321" t="s">
        <v>816</v>
      </c>
      <c r="B283" s="567">
        <f t="shared" si="75"/>
        <v>13</v>
      </c>
      <c r="C283" s="376" t="s">
        <v>816</v>
      </c>
      <c r="D283" s="452"/>
      <c r="E283" s="453">
        <f t="shared" si="72"/>
        <v>0</v>
      </c>
      <c r="F283" s="453">
        <f t="shared" si="72"/>
        <v>0</v>
      </c>
      <c r="G283" s="316">
        <f t="shared" si="72"/>
        <v>0</v>
      </c>
      <c r="H283" s="316">
        <f t="shared" si="72"/>
        <v>0</v>
      </c>
      <c r="I283" s="316">
        <f t="shared" si="72"/>
        <v>0</v>
      </c>
      <c r="J283" s="316">
        <f t="shared" si="72"/>
        <v>0</v>
      </c>
      <c r="K283" s="378">
        <f t="shared" si="73"/>
        <v>0</v>
      </c>
      <c r="L283" s="378">
        <f t="shared" si="73"/>
        <v>0</v>
      </c>
      <c r="M283" s="377">
        <f t="shared" si="74"/>
        <v>0</v>
      </c>
    </row>
    <row r="284" spans="1:13" hidden="1" outlineLevel="1" x14ac:dyDescent="0.25">
      <c r="A284" s="321" t="s">
        <v>817</v>
      </c>
      <c r="B284" s="567">
        <f t="shared" si="75"/>
        <v>14</v>
      </c>
      <c r="C284" s="376" t="s">
        <v>817</v>
      </c>
      <c r="D284" s="452"/>
      <c r="E284" s="453">
        <f t="shared" si="72"/>
        <v>0</v>
      </c>
      <c r="F284" s="453">
        <f t="shared" si="72"/>
        <v>0</v>
      </c>
      <c r="G284" s="316">
        <f t="shared" si="72"/>
        <v>0</v>
      </c>
      <c r="H284" s="316">
        <f t="shared" si="72"/>
        <v>0</v>
      </c>
      <c r="I284" s="316">
        <f t="shared" si="72"/>
        <v>0</v>
      </c>
      <c r="J284" s="316">
        <f t="shared" si="72"/>
        <v>0</v>
      </c>
      <c r="K284" s="378">
        <f t="shared" si="73"/>
        <v>0</v>
      </c>
      <c r="L284" s="378">
        <f t="shared" si="73"/>
        <v>0</v>
      </c>
      <c r="M284" s="377">
        <f t="shared" si="74"/>
        <v>0</v>
      </c>
    </row>
    <row r="285" spans="1:13" hidden="1" outlineLevel="1" x14ac:dyDescent="0.25">
      <c r="C285" s="824" t="s">
        <v>32</v>
      </c>
      <c r="D285" s="825"/>
      <c r="E285" s="455">
        <f>SUM(E271:E284)</f>
        <v>0</v>
      </c>
      <c r="F285" s="455">
        <f t="shared" ref="F285:J285" si="76">SUM(F271:F284)</f>
        <v>0</v>
      </c>
      <c r="G285" s="379">
        <f t="shared" si="76"/>
        <v>0</v>
      </c>
      <c r="H285" s="379">
        <f t="shared" si="76"/>
        <v>0</v>
      </c>
      <c r="I285" s="379">
        <f t="shared" si="76"/>
        <v>0</v>
      </c>
      <c r="J285" s="379">
        <f t="shared" si="76"/>
        <v>0</v>
      </c>
      <c r="K285" s="380">
        <f t="shared" si="73"/>
        <v>0</v>
      </c>
      <c r="L285" s="380">
        <f t="shared" si="73"/>
        <v>0</v>
      </c>
      <c r="M285" s="380">
        <f t="shared" si="74"/>
        <v>0</v>
      </c>
    </row>
    <row r="286" spans="1:13" hidden="1" outlineLevel="1" x14ac:dyDescent="0.25">
      <c r="B286" s="381"/>
    </row>
    <row r="287" spans="1:13" hidden="1" outlineLevel="1" x14ac:dyDescent="0.25">
      <c r="B287" s="381"/>
      <c r="E287" s="817" t="s">
        <v>93</v>
      </c>
      <c r="F287" s="817"/>
      <c r="G287" s="817"/>
      <c r="H287" s="817"/>
      <c r="I287" s="817"/>
      <c r="J287" s="817"/>
      <c r="K287" s="817"/>
      <c r="L287" s="817"/>
      <c r="M287" s="817"/>
    </row>
    <row r="288" spans="1:13" ht="16.5" hidden="1" customHeight="1" outlineLevel="1" x14ac:dyDescent="0.25">
      <c r="B288" s="373"/>
      <c r="C288" s="374"/>
      <c r="D288" s="448"/>
      <c r="E288" s="449" t="s">
        <v>798</v>
      </c>
      <c r="F288" s="449" t="s">
        <v>798</v>
      </c>
      <c r="G288" s="570" t="s">
        <v>799</v>
      </c>
      <c r="H288" s="570" t="s">
        <v>799</v>
      </c>
      <c r="I288" s="570" t="s">
        <v>800</v>
      </c>
      <c r="J288" s="570" t="s">
        <v>800</v>
      </c>
      <c r="K288" s="855" t="s">
        <v>103</v>
      </c>
      <c r="L288" s="855"/>
      <c r="M288" s="817" t="s">
        <v>20</v>
      </c>
    </row>
    <row r="289" spans="1:13" hidden="1" outlineLevel="1" x14ac:dyDescent="0.25">
      <c r="B289" s="826" t="e">
        <f>CONCATENATE("Items para Plan Operativo ",'[2]PDI-03'!#REF!)</f>
        <v>#REF!</v>
      </c>
      <c r="C289" s="826"/>
      <c r="D289" s="450" t="s">
        <v>101</v>
      </c>
      <c r="E289" s="451" t="s">
        <v>830</v>
      </c>
      <c r="F289" s="451" t="s">
        <v>831</v>
      </c>
      <c r="G289" s="566" t="s">
        <v>830</v>
      </c>
      <c r="H289" s="566" t="s">
        <v>831</v>
      </c>
      <c r="I289" s="566" t="s">
        <v>830</v>
      </c>
      <c r="J289" s="566" t="s">
        <v>831</v>
      </c>
      <c r="K289" s="566" t="s">
        <v>827</v>
      </c>
      <c r="L289" s="382" t="s">
        <v>828</v>
      </c>
      <c r="M289" s="817"/>
    </row>
    <row r="290" spans="1:13" hidden="1" outlineLevel="1" x14ac:dyDescent="0.25">
      <c r="A290" s="321" t="s">
        <v>805</v>
      </c>
      <c r="B290" s="567">
        <v>1</v>
      </c>
      <c r="C290" s="376" t="s">
        <v>858</v>
      </c>
      <c r="D290" s="452"/>
      <c r="E290" s="453">
        <f t="shared" ref="E290:J303" si="77">INDEX($D$188:$AE$190,MATCH(E$288,$C$188:$C$190,0),MATCH($A290&amp;E$289,$D$164:$AE$164,0))</f>
        <v>0</v>
      </c>
      <c r="F290" s="453">
        <f t="shared" si="77"/>
        <v>0</v>
      </c>
      <c r="G290" s="316">
        <f t="shared" si="77"/>
        <v>0</v>
      </c>
      <c r="H290" s="316">
        <f t="shared" si="77"/>
        <v>0</v>
      </c>
      <c r="I290" s="316">
        <f t="shared" si="77"/>
        <v>0</v>
      </c>
      <c r="J290" s="316">
        <f t="shared" si="77"/>
        <v>0</v>
      </c>
      <c r="K290" s="377">
        <f t="shared" ref="K290:L304" si="78">E290+G290+I290</f>
        <v>0</v>
      </c>
      <c r="L290" s="377">
        <f t="shared" si="78"/>
        <v>0</v>
      </c>
      <c r="M290" s="377">
        <f>+K290+L290</f>
        <v>0</v>
      </c>
    </row>
    <row r="291" spans="1:13" hidden="1" outlineLevel="1" x14ac:dyDescent="0.25">
      <c r="A291" s="321" t="s">
        <v>806</v>
      </c>
      <c r="B291" s="567">
        <v>2</v>
      </c>
      <c r="C291" s="376" t="s">
        <v>806</v>
      </c>
      <c r="D291" s="452"/>
      <c r="E291" s="453">
        <f t="shared" si="77"/>
        <v>0</v>
      </c>
      <c r="F291" s="453">
        <f t="shared" si="77"/>
        <v>0</v>
      </c>
      <c r="G291" s="316">
        <f t="shared" si="77"/>
        <v>0</v>
      </c>
      <c r="H291" s="316">
        <f t="shared" si="77"/>
        <v>0</v>
      </c>
      <c r="I291" s="316">
        <f t="shared" si="77"/>
        <v>0</v>
      </c>
      <c r="J291" s="316">
        <f t="shared" si="77"/>
        <v>0</v>
      </c>
      <c r="K291" s="378">
        <f t="shared" si="78"/>
        <v>0</v>
      </c>
      <c r="L291" s="378">
        <f t="shared" si="78"/>
        <v>0</v>
      </c>
      <c r="M291" s="377">
        <f t="shared" ref="M291:M304" si="79">+K291+L291</f>
        <v>0</v>
      </c>
    </row>
    <row r="292" spans="1:13" hidden="1" outlineLevel="1" x14ac:dyDescent="0.25">
      <c r="A292" s="321" t="s">
        <v>807</v>
      </c>
      <c r="B292" s="567">
        <v>3</v>
      </c>
      <c r="C292" s="376" t="s">
        <v>807</v>
      </c>
      <c r="D292" s="452"/>
      <c r="E292" s="453">
        <f t="shared" si="77"/>
        <v>0</v>
      </c>
      <c r="F292" s="453">
        <f t="shared" si="77"/>
        <v>0</v>
      </c>
      <c r="G292" s="316">
        <f t="shared" si="77"/>
        <v>0</v>
      </c>
      <c r="H292" s="316">
        <f t="shared" si="77"/>
        <v>0</v>
      </c>
      <c r="I292" s="316">
        <f t="shared" si="77"/>
        <v>0</v>
      </c>
      <c r="J292" s="316">
        <f t="shared" si="77"/>
        <v>0</v>
      </c>
      <c r="K292" s="378">
        <f t="shared" si="78"/>
        <v>0</v>
      </c>
      <c r="L292" s="378">
        <f t="shared" si="78"/>
        <v>0</v>
      </c>
      <c r="M292" s="377">
        <f t="shared" si="79"/>
        <v>0</v>
      </c>
    </row>
    <row r="293" spans="1:13" hidden="1" outlineLevel="1" x14ac:dyDescent="0.25">
      <c r="A293" s="321" t="s">
        <v>808</v>
      </c>
      <c r="B293" s="567">
        <v>4</v>
      </c>
      <c r="C293" s="376" t="s">
        <v>861</v>
      </c>
      <c r="D293" s="452"/>
      <c r="E293" s="453">
        <f t="shared" si="77"/>
        <v>0</v>
      </c>
      <c r="F293" s="453">
        <f t="shared" si="77"/>
        <v>0</v>
      </c>
      <c r="G293" s="316">
        <f t="shared" si="77"/>
        <v>0</v>
      </c>
      <c r="H293" s="316">
        <f t="shared" si="77"/>
        <v>0</v>
      </c>
      <c r="I293" s="316">
        <f t="shared" si="77"/>
        <v>0</v>
      </c>
      <c r="J293" s="316">
        <f t="shared" si="77"/>
        <v>0</v>
      </c>
      <c r="K293" s="378">
        <f t="shared" si="78"/>
        <v>0</v>
      </c>
      <c r="L293" s="378">
        <f t="shared" si="78"/>
        <v>0</v>
      </c>
      <c r="M293" s="377">
        <f t="shared" si="79"/>
        <v>0</v>
      </c>
    </row>
    <row r="294" spans="1:13" hidden="1" outlineLevel="1" x14ac:dyDescent="0.25">
      <c r="A294" s="321" t="s">
        <v>809</v>
      </c>
      <c r="B294" s="567">
        <v>5</v>
      </c>
      <c r="C294" s="376" t="s">
        <v>809</v>
      </c>
      <c r="D294" s="452"/>
      <c r="E294" s="453">
        <f t="shared" si="77"/>
        <v>0</v>
      </c>
      <c r="F294" s="453">
        <f t="shared" si="77"/>
        <v>0</v>
      </c>
      <c r="G294" s="316">
        <f t="shared" si="77"/>
        <v>0</v>
      </c>
      <c r="H294" s="316">
        <f t="shared" si="77"/>
        <v>0</v>
      </c>
      <c r="I294" s="316">
        <f t="shared" si="77"/>
        <v>0</v>
      </c>
      <c r="J294" s="316">
        <f t="shared" si="77"/>
        <v>0</v>
      </c>
      <c r="K294" s="378">
        <f t="shared" si="78"/>
        <v>0</v>
      </c>
      <c r="L294" s="378">
        <f t="shared" si="78"/>
        <v>0</v>
      </c>
      <c r="M294" s="377">
        <f t="shared" si="79"/>
        <v>0</v>
      </c>
    </row>
    <row r="295" spans="1:13" hidden="1" outlineLevel="1" x14ac:dyDescent="0.25">
      <c r="A295" s="321" t="s">
        <v>810</v>
      </c>
      <c r="B295" s="567">
        <f>1+B294</f>
        <v>6</v>
      </c>
      <c r="C295" s="376" t="s">
        <v>859</v>
      </c>
      <c r="D295" s="452"/>
      <c r="E295" s="453">
        <f t="shared" si="77"/>
        <v>0</v>
      </c>
      <c r="F295" s="453">
        <f t="shared" si="77"/>
        <v>0</v>
      </c>
      <c r="G295" s="316">
        <f t="shared" si="77"/>
        <v>0</v>
      </c>
      <c r="H295" s="316">
        <f t="shared" si="77"/>
        <v>0</v>
      </c>
      <c r="I295" s="316">
        <f t="shared" si="77"/>
        <v>0</v>
      </c>
      <c r="J295" s="316">
        <f t="shared" si="77"/>
        <v>0</v>
      </c>
      <c r="K295" s="378">
        <f t="shared" si="78"/>
        <v>0</v>
      </c>
      <c r="L295" s="378">
        <f t="shared" si="78"/>
        <v>0</v>
      </c>
      <c r="M295" s="377">
        <f t="shared" si="79"/>
        <v>0</v>
      </c>
    </row>
    <row r="296" spans="1:13" hidden="1" outlineLevel="1" x14ac:dyDescent="0.25">
      <c r="A296" s="321" t="s">
        <v>96</v>
      </c>
      <c r="B296" s="567">
        <f t="shared" ref="B296:B303" si="80">1+B295</f>
        <v>7</v>
      </c>
      <c r="C296" s="376" t="s">
        <v>96</v>
      </c>
      <c r="D296" s="454"/>
      <c r="E296" s="453">
        <f t="shared" si="77"/>
        <v>0</v>
      </c>
      <c r="F296" s="453">
        <f t="shared" si="77"/>
        <v>0</v>
      </c>
      <c r="G296" s="316">
        <f t="shared" si="77"/>
        <v>0</v>
      </c>
      <c r="H296" s="316">
        <f t="shared" si="77"/>
        <v>0</v>
      </c>
      <c r="I296" s="316">
        <f t="shared" si="77"/>
        <v>0</v>
      </c>
      <c r="J296" s="316">
        <f t="shared" si="77"/>
        <v>0</v>
      </c>
      <c r="K296" s="378">
        <f t="shared" si="78"/>
        <v>0</v>
      </c>
      <c r="L296" s="378">
        <f t="shared" si="78"/>
        <v>0</v>
      </c>
      <c r="M296" s="377">
        <f t="shared" si="79"/>
        <v>0</v>
      </c>
    </row>
    <row r="297" spans="1:13" hidden="1" outlineLevel="1" x14ac:dyDescent="0.25">
      <c r="A297" s="321" t="s">
        <v>811</v>
      </c>
      <c r="B297" s="567">
        <f t="shared" si="80"/>
        <v>8</v>
      </c>
      <c r="C297" s="376" t="s">
        <v>811</v>
      </c>
      <c r="D297" s="452"/>
      <c r="E297" s="453">
        <f t="shared" si="77"/>
        <v>0</v>
      </c>
      <c r="F297" s="453">
        <f t="shared" si="77"/>
        <v>0</v>
      </c>
      <c r="G297" s="316">
        <f t="shared" si="77"/>
        <v>0</v>
      </c>
      <c r="H297" s="316">
        <f t="shared" si="77"/>
        <v>0</v>
      </c>
      <c r="I297" s="316">
        <f t="shared" si="77"/>
        <v>0</v>
      </c>
      <c r="J297" s="316">
        <f t="shared" si="77"/>
        <v>0</v>
      </c>
      <c r="K297" s="378">
        <f t="shared" si="78"/>
        <v>0</v>
      </c>
      <c r="L297" s="378">
        <f t="shared" si="78"/>
        <v>0</v>
      </c>
      <c r="M297" s="377">
        <f t="shared" si="79"/>
        <v>0</v>
      </c>
    </row>
    <row r="298" spans="1:13" hidden="1" outlineLevel="1" x14ac:dyDescent="0.25">
      <c r="A298" s="321" t="s">
        <v>812</v>
      </c>
      <c r="B298" s="567">
        <f t="shared" si="80"/>
        <v>9</v>
      </c>
      <c r="C298" s="376" t="s">
        <v>812</v>
      </c>
      <c r="D298" s="452"/>
      <c r="E298" s="453">
        <f t="shared" si="77"/>
        <v>0</v>
      </c>
      <c r="F298" s="453">
        <f t="shared" si="77"/>
        <v>0</v>
      </c>
      <c r="G298" s="316">
        <f t="shared" si="77"/>
        <v>0</v>
      </c>
      <c r="H298" s="316">
        <f t="shared" si="77"/>
        <v>0</v>
      </c>
      <c r="I298" s="316">
        <f t="shared" si="77"/>
        <v>0</v>
      </c>
      <c r="J298" s="316">
        <f t="shared" si="77"/>
        <v>0</v>
      </c>
      <c r="K298" s="378">
        <f t="shared" si="78"/>
        <v>0</v>
      </c>
      <c r="L298" s="378">
        <f t="shared" si="78"/>
        <v>0</v>
      </c>
      <c r="M298" s="377">
        <f t="shared" si="79"/>
        <v>0</v>
      </c>
    </row>
    <row r="299" spans="1:13" hidden="1" outlineLevel="1" x14ac:dyDescent="0.25">
      <c r="A299" s="321" t="s">
        <v>813</v>
      </c>
      <c r="B299" s="567">
        <f t="shared" si="80"/>
        <v>10</v>
      </c>
      <c r="C299" s="376" t="s">
        <v>860</v>
      </c>
      <c r="D299" s="452"/>
      <c r="E299" s="453">
        <f t="shared" si="77"/>
        <v>0</v>
      </c>
      <c r="F299" s="453">
        <f t="shared" si="77"/>
        <v>0</v>
      </c>
      <c r="G299" s="316">
        <f t="shared" si="77"/>
        <v>0</v>
      </c>
      <c r="H299" s="316">
        <f t="shared" si="77"/>
        <v>0</v>
      </c>
      <c r="I299" s="316">
        <f t="shared" si="77"/>
        <v>0</v>
      </c>
      <c r="J299" s="316">
        <f t="shared" si="77"/>
        <v>0</v>
      </c>
      <c r="K299" s="378">
        <f t="shared" si="78"/>
        <v>0</v>
      </c>
      <c r="L299" s="378">
        <f t="shared" si="78"/>
        <v>0</v>
      </c>
      <c r="M299" s="377">
        <f t="shared" si="79"/>
        <v>0</v>
      </c>
    </row>
    <row r="300" spans="1:13" hidden="1" outlineLevel="1" x14ac:dyDescent="0.25">
      <c r="A300" s="321" t="s">
        <v>814</v>
      </c>
      <c r="B300" s="567">
        <f t="shared" si="80"/>
        <v>11</v>
      </c>
      <c r="C300" s="376" t="s">
        <v>814</v>
      </c>
      <c r="D300" s="452"/>
      <c r="E300" s="453">
        <f t="shared" si="77"/>
        <v>0</v>
      </c>
      <c r="F300" s="453">
        <f t="shared" si="77"/>
        <v>0</v>
      </c>
      <c r="G300" s="316">
        <f t="shared" si="77"/>
        <v>0</v>
      </c>
      <c r="H300" s="316">
        <f t="shared" si="77"/>
        <v>0</v>
      </c>
      <c r="I300" s="316">
        <f t="shared" si="77"/>
        <v>0</v>
      </c>
      <c r="J300" s="316">
        <f t="shared" si="77"/>
        <v>0</v>
      </c>
      <c r="K300" s="378">
        <f t="shared" si="78"/>
        <v>0</v>
      </c>
      <c r="L300" s="378">
        <f t="shared" si="78"/>
        <v>0</v>
      </c>
      <c r="M300" s="377">
        <f t="shared" si="79"/>
        <v>0</v>
      </c>
    </row>
    <row r="301" spans="1:13" hidden="1" outlineLevel="1" x14ac:dyDescent="0.25">
      <c r="A301" s="321" t="s">
        <v>815</v>
      </c>
      <c r="B301" s="567">
        <f t="shared" si="80"/>
        <v>12</v>
      </c>
      <c r="C301" s="376" t="s">
        <v>815</v>
      </c>
      <c r="D301" s="452"/>
      <c r="E301" s="453">
        <f t="shared" si="77"/>
        <v>0</v>
      </c>
      <c r="F301" s="453">
        <f t="shared" si="77"/>
        <v>0</v>
      </c>
      <c r="G301" s="316">
        <f t="shared" si="77"/>
        <v>0</v>
      </c>
      <c r="H301" s="316">
        <f t="shared" si="77"/>
        <v>0</v>
      </c>
      <c r="I301" s="316">
        <f t="shared" si="77"/>
        <v>0</v>
      </c>
      <c r="J301" s="316">
        <f t="shared" si="77"/>
        <v>0</v>
      </c>
      <c r="K301" s="378">
        <f t="shared" si="78"/>
        <v>0</v>
      </c>
      <c r="L301" s="378">
        <f t="shared" si="78"/>
        <v>0</v>
      </c>
      <c r="M301" s="377">
        <f t="shared" si="79"/>
        <v>0</v>
      </c>
    </row>
    <row r="302" spans="1:13" hidden="1" outlineLevel="1" x14ac:dyDescent="0.25">
      <c r="A302" s="321" t="s">
        <v>816</v>
      </c>
      <c r="B302" s="567">
        <f t="shared" si="80"/>
        <v>13</v>
      </c>
      <c r="C302" s="376" t="s">
        <v>816</v>
      </c>
      <c r="D302" s="452"/>
      <c r="E302" s="453">
        <f t="shared" si="77"/>
        <v>0</v>
      </c>
      <c r="F302" s="453">
        <f t="shared" si="77"/>
        <v>0</v>
      </c>
      <c r="G302" s="316">
        <f t="shared" si="77"/>
        <v>0</v>
      </c>
      <c r="H302" s="316">
        <f t="shared" si="77"/>
        <v>0</v>
      </c>
      <c r="I302" s="316">
        <f t="shared" si="77"/>
        <v>0</v>
      </c>
      <c r="J302" s="316">
        <f t="shared" si="77"/>
        <v>0</v>
      </c>
      <c r="K302" s="378">
        <f t="shared" si="78"/>
        <v>0</v>
      </c>
      <c r="L302" s="378">
        <f t="shared" si="78"/>
        <v>0</v>
      </c>
      <c r="M302" s="377">
        <f t="shared" si="79"/>
        <v>0</v>
      </c>
    </row>
    <row r="303" spans="1:13" hidden="1" outlineLevel="1" x14ac:dyDescent="0.25">
      <c r="A303" s="321" t="s">
        <v>817</v>
      </c>
      <c r="B303" s="567">
        <f t="shared" si="80"/>
        <v>14</v>
      </c>
      <c r="C303" s="376" t="s">
        <v>817</v>
      </c>
      <c r="D303" s="452"/>
      <c r="E303" s="453">
        <f t="shared" si="77"/>
        <v>0</v>
      </c>
      <c r="F303" s="453">
        <f t="shared" si="77"/>
        <v>0</v>
      </c>
      <c r="G303" s="316">
        <f t="shared" si="77"/>
        <v>0</v>
      </c>
      <c r="H303" s="316">
        <f t="shared" si="77"/>
        <v>0</v>
      </c>
      <c r="I303" s="316">
        <f t="shared" si="77"/>
        <v>0</v>
      </c>
      <c r="J303" s="316">
        <f t="shared" si="77"/>
        <v>0</v>
      </c>
      <c r="K303" s="378">
        <f t="shared" si="78"/>
        <v>0</v>
      </c>
      <c r="L303" s="378">
        <f t="shared" si="78"/>
        <v>0</v>
      </c>
      <c r="M303" s="377">
        <f t="shared" si="79"/>
        <v>0</v>
      </c>
    </row>
    <row r="304" spans="1:13" hidden="1" outlineLevel="1" x14ac:dyDescent="0.25">
      <c r="C304" s="824" t="s">
        <v>32</v>
      </c>
      <c r="D304" s="825"/>
      <c r="E304" s="455">
        <f>SUM(E290:E303)</f>
        <v>0</v>
      </c>
      <c r="F304" s="455">
        <f t="shared" ref="F304:J304" si="81">SUM(F290:F303)</f>
        <v>0</v>
      </c>
      <c r="G304" s="379">
        <f t="shared" si="81"/>
        <v>0</v>
      </c>
      <c r="H304" s="379">
        <f t="shared" si="81"/>
        <v>0</v>
      </c>
      <c r="I304" s="379">
        <f t="shared" si="81"/>
        <v>0</v>
      </c>
      <c r="J304" s="379">
        <f t="shared" si="81"/>
        <v>0</v>
      </c>
      <c r="K304" s="380">
        <f t="shared" si="78"/>
        <v>0</v>
      </c>
      <c r="L304" s="380">
        <f t="shared" si="78"/>
        <v>0</v>
      </c>
      <c r="M304" s="380">
        <f t="shared" si="79"/>
        <v>0</v>
      </c>
    </row>
    <row r="305" spans="2:25" ht="15.75" collapsed="1" thickBot="1" x14ac:dyDescent="0.3">
      <c r="B305" s="381"/>
    </row>
    <row r="306" spans="2:25" ht="15.75" customHeight="1" thickTop="1" thickBot="1" x14ac:dyDescent="0.3">
      <c r="B306" s="383"/>
      <c r="C306" s="384" t="s">
        <v>856</v>
      </c>
      <c r="D306" s="456"/>
      <c r="E306" s="456"/>
      <c r="F306" s="456"/>
      <c r="G306" s="385"/>
      <c r="H306" s="385"/>
      <c r="I306" s="385"/>
      <c r="J306" s="385"/>
      <c r="K306" s="385"/>
      <c r="L306" s="385"/>
      <c r="M306" s="385"/>
      <c r="N306" s="386"/>
      <c r="O306" s="386"/>
      <c r="P306" s="386"/>
      <c r="Q306" s="386"/>
      <c r="R306" s="387"/>
    </row>
    <row r="307" spans="2:25" ht="15.75" customHeight="1" thickTop="1" x14ac:dyDescent="0.25">
      <c r="B307" s="383"/>
      <c r="C307" s="383"/>
      <c r="D307" s="457" t="s">
        <v>857</v>
      </c>
      <c r="E307" s="458">
        <v>0.03</v>
      </c>
      <c r="F307" s="486"/>
      <c r="G307" s="383"/>
      <c r="H307" s="383"/>
      <c r="I307" s="383"/>
      <c r="J307" s="383"/>
      <c r="K307" s="383"/>
      <c r="L307" s="383"/>
      <c r="M307" s="383"/>
      <c r="R307" s="388"/>
      <c r="S307" s="388"/>
      <c r="T307" s="388"/>
      <c r="U307" s="388"/>
      <c r="V307" s="388"/>
      <c r="W307" s="388"/>
      <c r="X307" s="388"/>
      <c r="Y307" s="388"/>
    </row>
    <row r="308" spans="2:25" ht="30" customHeight="1" x14ac:dyDescent="0.25">
      <c r="C308" s="805" t="s">
        <v>100</v>
      </c>
      <c r="D308" s="808" t="s">
        <v>94</v>
      </c>
      <c r="E308" s="818"/>
      <c r="F308" s="809"/>
      <c r="G308" s="809"/>
      <c r="H308" s="809"/>
      <c r="I308" s="809"/>
      <c r="J308" s="809"/>
      <c r="K308" s="819"/>
      <c r="L308" s="810" t="s">
        <v>95</v>
      </c>
      <c r="M308" s="811"/>
      <c r="N308" s="811"/>
      <c r="O308" s="811"/>
      <c r="P308" s="811"/>
      <c r="Q308" s="811"/>
      <c r="R308" s="812"/>
      <c r="S308" s="388"/>
      <c r="T308" s="388"/>
      <c r="U308" s="388"/>
      <c r="V308" s="388"/>
      <c r="W308" s="388"/>
      <c r="X308" s="388"/>
      <c r="Y308" s="388"/>
    </row>
    <row r="309" spans="2:25" ht="51.75" customHeight="1" x14ac:dyDescent="0.25">
      <c r="C309" s="806"/>
      <c r="D309" s="459">
        <v>2020</v>
      </c>
      <c r="E309" s="459">
        <v>2021</v>
      </c>
      <c r="F309" s="459">
        <v>2022</v>
      </c>
      <c r="G309" s="389" t="s">
        <v>20</v>
      </c>
      <c r="H309" s="390" t="s">
        <v>102</v>
      </c>
      <c r="I309" s="390" t="s">
        <v>835</v>
      </c>
      <c r="J309" s="391" t="s">
        <v>802</v>
      </c>
      <c r="K309" s="566" t="s">
        <v>27</v>
      </c>
      <c r="L309" s="392" t="s">
        <v>97</v>
      </c>
      <c r="M309" s="392" t="s">
        <v>98</v>
      </c>
      <c r="N309" s="392" t="s">
        <v>99</v>
      </c>
      <c r="O309" s="392" t="s">
        <v>62</v>
      </c>
      <c r="P309" s="392" t="s">
        <v>63</v>
      </c>
      <c r="Q309" s="813" t="s">
        <v>774</v>
      </c>
      <c r="R309" s="814"/>
      <c r="S309" s="388"/>
      <c r="T309" s="388"/>
      <c r="U309" s="388"/>
      <c r="V309" s="388"/>
      <c r="W309" s="388"/>
      <c r="X309" s="388"/>
      <c r="Y309" s="388"/>
    </row>
    <row r="310" spans="2:25" ht="30.75" customHeight="1" x14ac:dyDescent="0.25">
      <c r="C310" s="807"/>
      <c r="D310" s="459"/>
      <c r="E310" s="459"/>
      <c r="F310" s="459"/>
      <c r="G310" s="389"/>
      <c r="H310" s="390"/>
      <c r="I310" s="390"/>
      <c r="J310" s="392"/>
      <c r="K310" s="566"/>
      <c r="L310" s="392"/>
      <c r="M310" s="392"/>
      <c r="N310" s="392"/>
      <c r="O310" s="392"/>
      <c r="P310" s="392"/>
      <c r="Q310" s="565" t="s">
        <v>775</v>
      </c>
      <c r="R310" s="392" t="s">
        <v>776</v>
      </c>
      <c r="S310" s="393"/>
      <c r="T310" s="388"/>
      <c r="U310" s="388"/>
      <c r="V310" s="388"/>
      <c r="W310" s="388"/>
      <c r="X310" s="388"/>
      <c r="Y310" s="388"/>
    </row>
    <row r="311" spans="2:25" x14ac:dyDescent="0.25">
      <c r="C311" s="330" t="str">
        <f>+C25</f>
        <v>Plan operativo 1. Formación continua y permanente</v>
      </c>
      <c r="D311" s="460">
        <f>+AH138</f>
        <v>332622335</v>
      </c>
      <c r="E311" s="460">
        <f>+AH147</f>
        <v>342601005.05000001</v>
      </c>
      <c r="F311" s="460">
        <f>+AH156</f>
        <v>352879035.20150006</v>
      </c>
      <c r="G311" s="318">
        <f t="shared" ref="G311:G312" si="82">SUM(D311:F311)</f>
        <v>1028102375.2515</v>
      </c>
      <c r="H311" s="317">
        <f>+AF167</f>
        <v>546484519.05150008</v>
      </c>
      <c r="I311" s="319">
        <f>+AG167</f>
        <v>481617856.20000005</v>
      </c>
      <c r="J311" s="319">
        <f>+G323+G334+G345</f>
        <v>0</v>
      </c>
      <c r="K311" s="319">
        <f>I311-J311</f>
        <v>481617856.20000005</v>
      </c>
      <c r="L311" s="319">
        <f>+I323+I334+I345</f>
        <v>0</v>
      </c>
      <c r="M311" s="319">
        <f t="shared" ref="M311:R315" si="83">+J323+J334+J345</f>
        <v>0</v>
      </c>
      <c r="N311" s="319">
        <f t="shared" si="83"/>
        <v>0</v>
      </c>
      <c r="O311" s="319">
        <f t="shared" si="83"/>
        <v>0</v>
      </c>
      <c r="P311" s="319">
        <f t="shared" si="83"/>
        <v>0</v>
      </c>
      <c r="Q311" s="319">
        <f t="shared" si="83"/>
        <v>0</v>
      </c>
      <c r="R311" s="319">
        <f t="shared" si="83"/>
        <v>0</v>
      </c>
      <c r="S311" s="394"/>
      <c r="T311" s="394"/>
      <c r="U311" s="394"/>
      <c r="V311" s="388"/>
      <c r="W311" s="388"/>
      <c r="X311" s="388"/>
      <c r="Y311" s="388"/>
    </row>
    <row r="312" spans="2:25" x14ac:dyDescent="0.25">
      <c r="C312" s="330" t="str">
        <f>+C47</f>
        <v>Plan operativo 2. Centro de Desarrollo Docente</v>
      </c>
      <c r="D312" s="460">
        <f>+AH139</f>
        <v>196820000</v>
      </c>
      <c r="E312" s="460">
        <f>+AH148</f>
        <v>202724600</v>
      </c>
      <c r="F312" s="460">
        <f>+AH157</f>
        <v>208806338</v>
      </c>
      <c r="G312" s="318">
        <f t="shared" si="82"/>
        <v>608350938</v>
      </c>
      <c r="H312" s="317">
        <f>+AF172</f>
        <v>608350938</v>
      </c>
      <c r="I312" s="319">
        <f>+AG172</f>
        <v>0</v>
      </c>
      <c r="J312" s="319">
        <f t="shared" ref="J312:L315" si="84">+G324+G335+G346</f>
        <v>0</v>
      </c>
      <c r="K312" s="319">
        <f t="shared" ref="K312:K315" si="85">I312-J312</f>
        <v>0</v>
      </c>
      <c r="L312" s="319">
        <f t="shared" si="84"/>
        <v>0</v>
      </c>
      <c r="M312" s="319">
        <f t="shared" si="83"/>
        <v>0</v>
      </c>
      <c r="N312" s="319">
        <f t="shared" si="83"/>
        <v>0</v>
      </c>
      <c r="O312" s="319">
        <f t="shared" si="83"/>
        <v>0</v>
      </c>
      <c r="P312" s="319">
        <f t="shared" si="83"/>
        <v>0</v>
      </c>
      <c r="Q312" s="319">
        <f t="shared" si="83"/>
        <v>0</v>
      </c>
      <c r="R312" s="319">
        <f t="shared" si="83"/>
        <v>0</v>
      </c>
      <c r="S312" s="395"/>
      <c r="T312" s="395"/>
      <c r="U312" s="395"/>
      <c r="V312" s="388"/>
      <c r="W312" s="388"/>
      <c r="X312" s="388"/>
      <c r="Y312" s="388"/>
    </row>
    <row r="313" spans="2:25" x14ac:dyDescent="0.25">
      <c r="C313" s="330" t="str">
        <f>+C69</f>
        <v>Plan operativo 3. Formación avanzada</v>
      </c>
      <c r="D313" s="460">
        <f>+AH140</f>
        <v>378122848</v>
      </c>
      <c r="E313" s="460">
        <f>+AH149</f>
        <v>389466533.44</v>
      </c>
      <c r="F313" s="460">
        <f>+AH158</f>
        <v>401150529.44319999</v>
      </c>
      <c r="G313" s="318">
        <f>SUM(D313:F313)</f>
        <v>1168739910.8832002</v>
      </c>
      <c r="H313" s="317">
        <f>+AF177</f>
        <v>934756159.79999995</v>
      </c>
      <c r="I313" s="319">
        <f>+AG177</f>
        <v>233983751.08319998</v>
      </c>
      <c r="J313" s="319">
        <f t="shared" si="84"/>
        <v>0</v>
      </c>
      <c r="K313" s="319">
        <f t="shared" si="85"/>
        <v>233983751.08319998</v>
      </c>
      <c r="L313" s="319">
        <f t="shared" si="84"/>
        <v>0</v>
      </c>
      <c r="M313" s="319">
        <f t="shared" si="83"/>
        <v>0</v>
      </c>
      <c r="N313" s="319">
        <f t="shared" si="83"/>
        <v>0</v>
      </c>
      <c r="O313" s="319">
        <f t="shared" si="83"/>
        <v>0</v>
      </c>
      <c r="P313" s="319">
        <f t="shared" si="83"/>
        <v>0</v>
      </c>
      <c r="Q313" s="319">
        <f t="shared" si="83"/>
        <v>0</v>
      </c>
      <c r="R313" s="319">
        <f t="shared" si="83"/>
        <v>0</v>
      </c>
      <c r="S313" s="395"/>
      <c r="T313" s="395"/>
      <c r="U313" s="395"/>
      <c r="V313" s="388"/>
      <c r="W313" s="388"/>
      <c r="X313" s="388"/>
      <c r="Y313" s="388"/>
    </row>
    <row r="314" spans="2:25" hidden="1" x14ac:dyDescent="0.25">
      <c r="C314" s="330" t="e">
        <f>+C91</f>
        <v>#REF!</v>
      </c>
      <c r="D314" s="460">
        <v>0</v>
      </c>
      <c r="E314" s="460">
        <f>+AH150</f>
        <v>0</v>
      </c>
      <c r="F314" s="460">
        <f>+AH159</f>
        <v>0</v>
      </c>
      <c r="G314" s="318">
        <f t="shared" ref="G314:G315" si="86">SUM(D314:F314)</f>
        <v>0</v>
      </c>
      <c r="H314" s="317">
        <f>+AF182</f>
        <v>0</v>
      </c>
      <c r="I314" s="319">
        <f>+AG182</f>
        <v>0</v>
      </c>
      <c r="J314" s="319">
        <f t="shared" si="84"/>
        <v>0</v>
      </c>
      <c r="K314" s="319">
        <f t="shared" si="85"/>
        <v>0</v>
      </c>
      <c r="L314" s="319">
        <f t="shared" si="84"/>
        <v>0</v>
      </c>
      <c r="M314" s="319">
        <f t="shared" si="83"/>
        <v>0</v>
      </c>
      <c r="N314" s="319">
        <f t="shared" si="83"/>
        <v>0</v>
      </c>
      <c r="O314" s="319">
        <f t="shared" si="83"/>
        <v>0</v>
      </c>
      <c r="P314" s="319">
        <f t="shared" si="83"/>
        <v>0</v>
      </c>
      <c r="Q314" s="319">
        <f t="shared" si="83"/>
        <v>0</v>
      </c>
      <c r="R314" s="319">
        <f t="shared" si="83"/>
        <v>0</v>
      </c>
      <c r="S314" s="395"/>
      <c r="T314" s="395"/>
      <c r="U314" s="395"/>
      <c r="V314" s="388"/>
      <c r="W314" s="388"/>
      <c r="X314" s="388"/>
      <c r="Y314" s="388"/>
    </row>
    <row r="315" spans="2:25" hidden="1" x14ac:dyDescent="0.25">
      <c r="C315" s="330" t="e">
        <f>+C113</f>
        <v>#REF!</v>
      </c>
      <c r="D315" s="460">
        <v>0</v>
      </c>
      <c r="E315" s="460">
        <f>+AH151</f>
        <v>0</v>
      </c>
      <c r="F315" s="460">
        <f>+AH160</f>
        <v>0</v>
      </c>
      <c r="G315" s="318">
        <f t="shared" si="86"/>
        <v>0</v>
      </c>
      <c r="H315" s="317">
        <f>+AF187</f>
        <v>0</v>
      </c>
      <c r="I315" s="319">
        <f>+AG187</f>
        <v>0</v>
      </c>
      <c r="J315" s="319">
        <f t="shared" si="84"/>
        <v>0</v>
      </c>
      <c r="K315" s="319">
        <f t="shared" si="85"/>
        <v>0</v>
      </c>
      <c r="L315" s="319">
        <f t="shared" si="84"/>
        <v>0</v>
      </c>
      <c r="M315" s="319">
        <f t="shared" si="83"/>
        <v>0</v>
      </c>
      <c r="N315" s="319">
        <f t="shared" si="83"/>
        <v>0</v>
      </c>
      <c r="O315" s="319">
        <f t="shared" si="83"/>
        <v>0</v>
      </c>
      <c r="P315" s="319">
        <f t="shared" si="83"/>
        <v>0</v>
      </c>
      <c r="Q315" s="319">
        <f t="shared" si="83"/>
        <v>0</v>
      </c>
      <c r="R315" s="319">
        <f t="shared" si="83"/>
        <v>0</v>
      </c>
      <c r="S315" s="395"/>
      <c r="T315" s="395"/>
      <c r="U315" s="395"/>
      <c r="V315" s="388"/>
      <c r="W315" s="388"/>
      <c r="X315" s="388"/>
      <c r="Y315" s="388"/>
    </row>
    <row r="316" spans="2:25" x14ac:dyDescent="0.25">
      <c r="C316" s="331" t="s">
        <v>21</v>
      </c>
      <c r="D316" s="461">
        <f t="shared" ref="D316:G316" si="87">SUM(D311:D315)</f>
        <v>907565183</v>
      </c>
      <c r="E316" s="461">
        <f t="shared" si="87"/>
        <v>934792138.49000001</v>
      </c>
      <c r="F316" s="461">
        <f t="shared" si="87"/>
        <v>962835902.64470005</v>
      </c>
      <c r="G316" s="396">
        <f t="shared" si="87"/>
        <v>2805193224.1347003</v>
      </c>
      <c r="H316" s="396">
        <f>SUM(H311:H315)</f>
        <v>2089591616.8515</v>
      </c>
      <c r="I316" s="396">
        <f t="shared" ref="I316" si="88">SUM(I311:I315)</f>
        <v>715601607.28320003</v>
      </c>
      <c r="J316" s="396"/>
      <c r="K316" s="396">
        <f t="shared" ref="K316:R316" si="89">SUM(K311:K315)</f>
        <v>715601607.28320003</v>
      </c>
      <c r="L316" s="396">
        <f t="shared" si="89"/>
        <v>0</v>
      </c>
      <c r="M316" s="396">
        <f t="shared" si="89"/>
        <v>0</v>
      </c>
      <c r="N316" s="396">
        <f t="shared" si="89"/>
        <v>0</v>
      </c>
      <c r="O316" s="396">
        <f t="shared" si="89"/>
        <v>0</v>
      </c>
      <c r="P316" s="396">
        <f t="shared" si="89"/>
        <v>0</v>
      </c>
      <c r="Q316" s="396">
        <f t="shared" si="89"/>
        <v>0</v>
      </c>
      <c r="R316" s="396">
        <f t="shared" si="89"/>
        <v>0</v>
      </c>
      <c r="S316" s="388"/>
      <c r="T316" s="388"/>
      <c r="U316" s="388"/>
      <c r="V316" s="388"/>
      <c r="W316" s="388"/>
      <c r="X316" s="388"/>
      <c r="Y316" s="388"/>
    </row>
    <row r="317" spans="2:25" ht="14.25" customHeight="1" x14ac:dyDescent="0.25">
      <c r="C317" s="6"/>
      <c r="D317" s="462">
        <v>941808560.23000002</v>
      </c>
      <c r="E317" s="462"/>
      <c r="G317" s="398" t="s">
        <v>2</v>
      </c>
      <c r="H317" s="399">
        <f>H316/G316</f>
        <v>0.74490113510667799</v>
      </c>
      <c r="I317" s="400">
        <f>I316/$G$316</f>
        <v>0.2550988648933219</v>
      </c>
      <c r="J317" s="400"/>
      <c r="K317" s="400">
        <f>K316/$G$316</f>
        <v>0.2550988648933219</v>
      </c>
      <c r="L317" s="401"/>
      <c r="N317" s="397">
        <v>941808560.23000002</v>
      </c>
      <c r="S317" s="388"/>
      <c r="T317" s="388"/>
      <c r="U317" s="388"/>
      <c r="V317" s="388"/>
      <c r="W317" s="388"/>
      <c r="X317" s="388"/>
      <c r="Y317" s="388"/>
    </row>
    <row r="318" spans="2:25" ht="16.5" customHeight="1" thickBot="1" x14ac:dyDescent="0.3">
      <c r="C318" s="6"/>
      <c r="D318" s="462">
        <v>-107794641.23000002</v>
      </c>
      <c r="E318" s="462"/>
      <c r="G318" s="402">
        <f>H317+I317+K317</f>
        <v>1.2550988648933217</v>
      </c>
      <c r="H318" s="397"/>
      <c r="I318" s="397"/>
      <c r="J318" s="397"/>
      <c r="K318" s="397"/>
      <c r="L318" s="397"/>
      <c r="M318" s="397">
        <v>54047675.089101434</v>
      </c>
      <c r="N318" s="8"/>
      <c r="O318" s="403"/>
      <c r="P318" s="403"/>
      <c r="R318" s="388"/>
      <c r="S318" s="388"/>
      <c r="T318" s="388"/>
      <c r="U318" s="388"/>
      <c r="V318" s="388"/>
      <c r="W318" s="388"/>
      <c r="X318" s="388"/>
      <c r="Y318" s="388"/>
    </row>
    <row r="319" spans="2:25" ht="18.75" customHeight="1" thickTop="1" thickBot="1" x14ac:dyDescent="0.3">
      <c r="B319" s="6"/>
      <c r="C319" s="384" t="s">
        <v>854</v>
      </c>
      <c r="D319" s="456"/>
      <c r="E319" s="456"/>
      <c r="F319" s="456"/>
      <c r="G319" s="385"/>
      <c r="H319" s="385"/>
      <c r="I319" s="385"/>
      <c r="J319" s="385"/>
      <c r="K319" s="385"/>
      <c r="L319" s="385"/>
      <c r="M319" s="385"/>
      <c r="N319" s="386"/>
      <c r="O319" s="386"/>
      <c r="P319" s="386"/>
      <c r="Q319" s="386"/>
      <c r="R319" s="387"/>
      <c r="S319" s="388"/>
      <c r="T319" s="388"/>
      <c r="U319" s="388"/>
      <c r="V319" s="388"/>
      <c r="W319" s="388"/>
      <c r="X319" s="388"/>
      <c r="Y319" s="388"/>
    </row>
    <row r="320" spans="2:25" ht="16.5" customHeight="1" outlineLevel="1" thickTop="1" x14ac:dyDescent="0.25">
      <c r="C320" s="806" t="s">
        <v>100</v>
      </c>
      <c r="D320" s="820" t="str">
        <f>"Presupuesto general plurianual (Pesos) "&amp;D321</f>
        <v>Presupuesto general plurianual (Pesos) 2020</v>
      </c>
      <c r="E320" s="818"/>
      <c r="F320" s="818"/>
      <c r="G320" s="818"/>
      <c r="H320" s="818"/>
      <c r="I320" s="821" t="s">
        <v>95</v>
      </c>
      <c r="J320" s="822"/>
      <c r="K320" s="822"/>
      <c r="L320" s="822"/>
      <c r="M320" s="822"/>
      <c r="N320" s="822"/>
      <c r="O320" s="823"/>
      <c r="R320" s="388"/>
      <c r="S320" s="388"/>
      <c r="T320" s="388"/>
      <c r="U320" s="388"/>
      <c r="V320" s="388"/>
      <c r="W320" s="388"/>
      <c r="X320" s="388"/>
      <c r="Y320" s="388"/>
    </row>
    <row r="321" spans="3:25" ht="60" outlineLevel="1" x14ac:dyDescent="0.25">
      <c r="C321" s="806"/>
      <c r="D321" s="459">
        <v>2020</v>
      </c>
      <c r="E321" s="463" t="s">
        <v>102</v>
      </c>
      <c r="F321" s="463" t="s">
        <v>835</v>
      </c>
      <c r="G321" s="404" t="s">
        <v>802</v>
      </c>
      <c r="H321" s="566" t="s">
        <v>27</v>
      </c>
      <c r="I321" s="392" t="s">
        <v>97</v>
      </c>
      <c r="J321" s="392" t="s">
        <v>98</v>
      </c>
      <c r="K321" s="392" t="s">
        <v>99</v>
      </c>
      <c r="L321" s="392" t="s">
        <v>62</v>
      </c>
      <c r="M321" s="392" t="s">
        <v>63</v>
      </c>
      <c r="N321" s="813" t="s">
        <v>774</v>
      </c>
      <c r="O321" s="814"/>
      <c r="R321" s="388"/>
      <c r="S321" s="388"/>
      <c r="T321" s="388"/>
      <c r="U321" s="388"/>
      <c r="V321" s="388"/>
      <c r="W321" s="388"/>
      <c r="X321" s="388"/>
      <c r="Y321" s="388"/>
    </row>
    <row r="322" spans="3:25" ht="30" outlineLevel="1" x14ac:dyDescent="0.25">
      <c r="C322" s="807"/>
      <c r="D322" s="459" t="s">
        <v>823</v>
      </c>
      <c r="E322" s="463" t="s">
        <v>823</v>
      </c>
      <c r="F322" s="463" t="s">
        <v>823</v>
      </c>
      <c r="G322" s="392"/>
      <c r="H322" s="566"/>
      <c r="I322" s="392"/>
      <c r="J322" s="392"/>
      <c r="K322" s="392"/>
      <c r="L322" s="392"/>
      <c r="M322" s="392"/>
      <c r="N322" s="565" t="s">
        <v>775</v>
      </c>
      <c r="O322" s="392" t="s">
        <v>776</v>
      </c>
      <c r="R322" s="388"/>
      <c r="S322" s="388"/>
      <c r="T322" s="388"/>
      <c r="U322" s="388"/>
      <c r="V322" s="388"/>
      <c r="W322" s="388"/>
      <c r="X322" s="388"/>
      <c r="Y322" s="388"/>
    </row>
    <row r="323" spans="3:25" outlineLevel="1" x14ac:dyDescent="0.25">
      <c r="C323" s="330" t="str">
        <f>+C25</f>
        <v>Plan operativo 1. Formación continua y permanente</v>
      </c>
      <c r="D323" s="464">
        <f>+AH138</f>
        <v>332622335</v>
      </c>
      <c r="E323" s="460">
        <f t="shared" ref="E323:F325" si="90">+AF138</f>
        <v>176804335</v>
      </c>
      <c r="F323" s="460">
        <f t="shared" si="90"/>
        <v>155818000</v>
      </c>
      <c r="G323" s="320"/>
      <c r="H323" s="318">
        <f t="shared" ref="H323:H327" si="91">F323-G323</f>
        <v>155818000</v>
      </c>
      <c r="I323" s="320"/>
      <c r="J323" s="320"/>
      <c r="K323" s="320"/>
      <c r="L323" s="320"/>
      <c r="M323" s="320"/>
      <c r="N323" s="405"/>
      <c r="O323" s="405"/>
      <c r="R323" s="388"/>
      <c r="S323" s="388"/>
      <c r="T323" s="388"/>
      <c r="U323" s="388"/>
      <c r="V323" s="388"/>
      <c r="W323" s="388"/>
      <c r="X323" s="388"/>
      <c r="Y323" s="388"/>
    </row>
    <row r="324" spans="3:25" outlineLevel="1" x14ac:dyDescent="0.25">
      <c r="C324" s="330" t="str">
        <f>+C47</f>
        <v>Plan operativo 2. Centro de Desarrollo Docente</v>
      </c>
      <c r="D324" s="464">
        <f>+AH139</f>
        <v>196820000</v>
      </c>
      <c r="E324" s="460">
        <f t="shared" si="90"/>
        <v>196820000</v>
      </c>
      <c r="F324" s="460">
        <f t="shared" si="90"/>
        <v>0</v>
      </c>
      <c r="G324" s="320"/>
      <c r="H324" s="318">
        <f t="shared" si="91"/>
        <v>0</v>
      </c>
      <c r="I324" s="320"/>
      <c r="J324" s="320"/>
      <c r="K324" s="320"/>
      <c r="L324" s="320"/>
      <c r="M324" s="320"/>
      <c r="N324" s="405"/>
      <c r="O324" s="405"/>
      <c r="R324" s="388"/>
      <c r="S324" s="388"/>
      <c r="T324" s="388"/>
      <c r="U324" s="388"/>
      <c r="V324" s="388"/>
      <c r="W324" s="388"/>
      <c r="X324" s="388"/>
      <c r="Y324" s="388"/>
    </row>
    <row r="325" spans="3:25" outlineLevel="1" x14ac:dyDescent="0.25">
      <c r="C325" s="330" t="str">
        <f>+C69</f>
        <v>Plan operativo 3. Formación avanzada</v>
      </c>
      <c r="D325" s="464">
        <f>+AH140</f>
        <v>378122848</v>
      </c>
      <c r="E325" s="460">
        <f t="shared" si="90"/>
        <v>302422000</v>
      </c>
      <c r="F325" s="460">
        <f t="shared" si="90"/>
        <v>75700848</v>
      </c>
      <c r="G325" s="320"/>
      <c r="H325" s="318">
        <f t="shared" si="91"/>
        <v>75700848</v>
      </c>
      <c r="I325" s="320"/>
      <c r="J325" s="320"/>
      <c r="K325" s="320"/>
      <c r="L325" s="320"/>
      <c r="M325" s="320"/>
      <c r="N325" s="405"/>
      <c r="O325" s="405"/>
      <c r="R325" s="388"/>
      <c r="S325" s="388"/>
      <c r="T325" s="388"/>
      <c r="U325" s="388"/>
      <c r="V325" s="388"/>
      <c r="W325" s="388"/>
      <c r="X325" s="388"/>
      <c r="Y325" s="388"/>
    </row>
    <row r="326" spans="3:25" hidden="1" outlineLevel="1" x14ac:dyDescent="0.25">
      <c r="C326" s="330" t="e">
        <f>+C91</f>
        <v>#REF!</v>
      </c>
      <c r="D326" s="464">
        <v>0</v>
      </c>
      <c r="E326" s="460">
        <v>0</v>
      </c>
      <c r="F326" s="460">
        <v>0</v>
      </c>
      <c r="G326" s="320"/>
      <c r="H326" s="318">
        <f t="shared" si="91"/>
        <v>0</v>
      </c>
      <c r="I326" s="320"/>
      <c r="J326" s="320"/>
      <c r="K326" s="320"/>
      <c r="L326" s="320"/>
      <c r="M326" s="320"/>
      <c r="N326" s="405"/>
      <c r="O326" s="405"/>
      <c r="R326" s="388"/>
      <c r="S326" s="388"/>
      <c r="T326" s="388"/>
      <c r="U326" s="388"/>
      <c r="V326" s="388"/>
      <c r="W326" s="388"/>
      <c r="X326" s="388"/>
      <c r="Y326" s="388"/>
    </row>
    <row r="327" spans="3:25" hidden="1" outlineLevel="1" x14ac:dyDescent="0.25">
      <c r="C327" s="330" t="e">
        <f>+C113</f>
        <v>#REF!</v>
      </c>
      <c r="D327" s="464">
        <v>0</v>
      </c>
      <c r="E327" s="460">
        <v>0</v>
      </c>
      <c r="F327" s="460">
        <v>0</v>
      </c>
      <c r="G327" s="320"/>
      <c r="H327" s="318">
        <f t="shared" si="91"/>
        <v>0</v>
      </c>
      <c r="I327" s="320"/>
      <c r="J327" s="320"/>
      <c r="K327" s="320"/>
      <c r="L327" s="320"/>
      <c r="M327" s="320"/>
      <c r="N327" s="405"/>
      <c r="O327" s="405"/>
      <c r="R327" s="388"/>
      <c r="S327" s="388"/>
      <c r="T327" s="388"/>
      <c r="U327" s="388"/>
      <c r="V327" s="388"/>
      <c r="W327" s="388"/>
      <c r="X327" s="388"/>
      <c r="Y327" s="388"/>
    </row>
    <row r="328" spans="3:25" outlineLevel="1" x14ac:dyDescent="0.25">
      <c r="C328" s="331" t="s">
        <v>21</v>
      </c>
      <c r="D328" s="465">
        <f>SUM(D323:D327)</f>
        <v>907565183</v>
      </c>
      <c r="E328" s="461">
        <f t="shared" ref="E328:O328" si="92">SUM(E323:E327)</f>
        <v>676046335</v>
      </c>
      <c r="F328" s="461">
        <f t="shared" si="92"/>
        <v>231518848</v>
      </c>
      <c r="G328" s="396">
        <f t="shared" si="92"/>
        <v>0</v>
      </c>
      <c r="H328" s="396">
        <f t="shared" si="92"/>
        <v>231518848</v>
      </c>
      <c r="I328" s="396">
        <f t="shared" si="92"/>
        <v>0</v>
      </c>
      <c r="J328" s="396">
        <f t="shared" si="92"/>
        <v>0</v>
      </c>
      <c r="K328" s="396">
        <f t="shared" si="92"/>
        <v>0</v>
      </c>
      <c r="L328" s="396">
        <f t="shared" si="92"/>
        <v>0</v>
      </c>
      <c r="M328" s="396">
        <f t="shared" si="92"/>
        <v>0</v>
      </c>
      <c r="N328" s="396">
        <f t="shared" si="92"/>
        <v>0</v>
      </c>
      <c r="O328" s="396">
        <f t="shared" si="92"/>
        <v>0</v>
      </c>
      <c r="R328" s="388"/>
      <c r="S328" s="388"/>
      <c r="T328" s="388"/>
      <c r="U328" s="388"/>
      <c r="V328" s="388"/>
      <c r="W328" s="388"/>
      <c r="X328" s="388"/>
      <c r="Y328" s="388"/>
    </row>
    <row r="329" spans="3:25" outlineLevel="1" x14ac:dyDescent="0.25">
      <c r="D329" s="466" t="s">
        <v>2</v>
      </c>
      <c r="E329" s="467">
        <f>E328/D328</f>
        <v>0.7449011351066781</v>
      </c>
      <c r="F329" s="487">
        <f>F328/$G$316</f>
        <v>8.2532228442628974E-2</v>
      </c>
      <c r="G329" s="400"/>
      <c r="H329" s="400">
        <f>H328/$G$316</f>
        <v>8.2532228442628974E-2</v>
      </c>
      <c r="R329" s="388"/>
      <c r="S329" s="388"/>
      <c r="T329" s="388"/>
      <c r="U329" s="388"/>
      <c r="V329" s="388"/>
      <c r="W329" s="388"/>
      <c r="X329" s="388"/>
      <c r="Y329" s="388"/>
    </row>
    <row r="330" spans="3:25" outlineLevel="1" x14ac:dyDescent="0.25">
      <c r="D330" s="468">
        <f>E329+F329+H329</f>
        <v>0.90996559199193605</v>
      </c>
      <c r="E330" s="462"/>
      <c r="F330" s="462"/>
      <c r="G330" s="397"/>
      <c r="H330" s="397"/>
      <c r="R330" s="388"/>
      <c r="S330" s="388"/>
      <c r="T330" s="388"/>
      <c r="U330" s="388"/>
      <c r="V330" s="388"/>
      <c r="W330" s="388"/>
      <c r="X330" s="388"/>
      <c r="Y330" s="388"/>
    </row>
    <row r="331" spans="3:25" outlineLevel="1" x14ac:dyDescent="0.25">
      <c r="C331" s="805" t="s">
        <v>100</v>
      </c>
      <c r="D331" s="808" t="str">
        <f>"Presupuesto general plurianual (Pesos) "&amp;D332</f>
        <v>Presupuesto general plurianual (Pesos) 2021</v>
      </c>
      <c r="E331" s="809"/>
      <c r="F331" s="809"/>
      <c r="G331" s="809"/>
      <c r="H331" s="809"/>
      <c r="I331" s="810" t="s">
        <v>95</v>
      </c>
      <c r="J331" s="811"/>
      <c r="K331" s="811"/>
      <c r="L331" s="811"/>
      <c r="M331" s="811"/>
      <c r="N331" s="811"/>
      <c r="O331" s="812"/>
      <c r="R331" s="388"/>
      <c r="S331" s="388"/>
      <c r="T331" s="388"/>
      <c r="U331" s="388"/>
      <c r="V331" s="388"/>
      <c r="W331" s="388"/>
      <c r="X331" s="388"/>
      <c r="Y331" s="388"/>
    </row>
    <row r="332" spans="3:25" ht="60" outlineLevel="1" x14ac:dyDescent="0.25">
      <c r="C332" s="806"/>
      <c r="D332" s="459">
        <v>2021</v>
      </c>
      <c r="E332" s="463" t="s">
        <v>102</v>
      </c>
      <c r="F332" s="463" t="s">
        <v>835</v>
      </c>
      <c r="G332" s="404" t="s">
        <v>802</v>
      </c>
      <c r="H332" s="566" t="s">
        <v>27</v>
      </c>
      <c r="I332" s="392" t="s">
        <v>97</v>
      </c>
      <c r="J332" s="392" t="s">
        <v>98</v>
      </c>
      <c r="K332" s="392" t="s">
        <v>99</v>
      </c>
      <c r="L332" s="392" t="s">
        <v>62</v>
      </c>
      <c r="M332" s="392" t="s">
        <v>63</v>
      </c>
      <c r="N332" s="813" t="s">
        <v>774</v>
      </c>
      <c r="O332" s="814"/>
      <c r="R332" s="388"/>
      <c r="S332" s="388"/>
      <c r="T332" s="388"/>
      <c r="U332" s="388"/>
      <c r="V332" s="388"/>
      <c r="W332" s="388"/>
      <c r="X332" s="388"/>
      <c r="Y332" s="388"/>
    </row>
    <row r="333" spans="3:25" ht="30" outlineLevel="1" x14ac:dyDescent="0.25">
      <c r="C333" s="807"/>
      <c r="D333" s="459" t="s">
        <v>823</v>
      </c>
      <c r="E333" s="463" t="s">
        <v>823</v>
      </c>
      <c r="F333" s="463" t="s">
        <v>823</v>
      </c>
      <c r="G333" s="392"/>
      <c r="H333" s="566"/>
      <c r="I333" s="392"/>
      <c r="J333" s="392"/>
      <c r="K333" s="392"/>
      <c r="L333" s="392"/>
      <c r="M333" s="392"/>
      <c r="N333" s="565" t="s">
        <v>775</v>
      </c>
      <c r="O333" s="392" t="s">
        <v>776</v>
      </c>
      <c r="R333" s="388"/>
      <c r="S333" s="388"/>
      <c r="T333" s="388"/>
      <c r="U333" s="388"/>
      <c r="V333" s="388"/>
      <c r="W333" s="388"/>
      <c r="X333" s="388"/>
      <c r="Y333" s="388"/>
    </row>
    <row r="334" spans="3:25" outlineLevel="1" x14ac:dyDescent="0.25">
      <c r="C334" s="330" t="str">
        <f>+C323</f>
        <v>Plan operativo 1. Formación continua y permanente</v>
      </c>
      <c r="D334" s="464">
        <f>+AH147</f>
        <v>342601005.05000001</v>
      </c>
      <c r="E334" s="460">
        <f t="shared" ref="E334:F338" si="93">+AF147</f>
        <v>182108465.05000001</v>
      </c>
      <c r="F334" s="460">
        <f t="shared" si="93"/>
        <v>160492540</v>
      </c>
      <c r="G334" s="320"/>
      <c r="H334" s="318">
        <f t="shared" ref="H334:H338" si="94">F334-G334</f>
        <v>160492540</v>
      </c>
      <c r="I334" s="320"/>
      <c r="J334" s="320"/>
      <c r="K334" s="320"/>
      <c r="L334" s="320"/>
      <c r="M334" s="320"/>
      <c r="N334" s="405"/>
      <c r="O334" s="405"/>
      <c r="R334" s="388"/>
      <c r="S334" s="388"/>
      <c r="T334" s="388"/>
      <c r="U334" s="388"/>
      <c r="V334" s="388"/>
      <c r="W334" s="388"/>
      <c r="X334" s="388"/>
      <c r="Y334" s="388"/>
    </row>
    <row r="335" spans="3:25" outlineLevel="1" x14ac:dyDescent="0.25">
      <c r="C335" s="330" t="str">
        <f>+C324</f>
        <v>Plan operativo 2. Centro de Desarrollo Docente</v>
      </c>
      <c r="D335" s="464">
        <f>+AH148</f>
        <v>202724600</v>
      </c>
      <c r="E335" s="460">
        <f t="shared" si="93"/>
        <v>202724600</v>
      </c>
      <c r="F335" s="460">
        <f t="shared" si="93"/>
        <v>0</v>
      </c>
      <c r="G335" s="320"/>
      <c r="H335" s="318">
        <f t="shared" si="94"/>
        <v>0</v>
      </c>
      <c r="I335" s="320"/>
      <c r="J335" s="320"/>
      <c r="K335" s="320"/>
      <c r="L335" s="320"/>
      <c r="M335" s="320"/>
      <c r="N335" s="405"/>
      <c r="O335" s="405"/>
      <c r="R335" s="388"/>
      <c r="S335" s="388"/>
      <c r="T335" s="388"/>
      <c r="U335" s="388"/>
      <c r="V335" s="388"/>
      <c r="W335" s="388"/>
      <c r="X335" s="388"/>
      <c r="Y335" s="388"/>
    </row>
    <row r="336" spans="3:25" outlineLevel="1" x14ac:dyDescent="0.25">
      <c r="C336" s="330" t="str">
        <f>+C325</f>
        <v>Plan operativo 3. Formación avanzada</v>
      </c>
      <c r="D336" s="464">
        <f>+AH149</f>
        <v>389466533.44</v>
      </c>
      <c r="E336" s="460">
        <f t="shared" si="93"/>
        <v>311494660</v>
      </c>
      <c r="F336" s="460">
        <f t="shared" si="93"/>
        <v>77971873.439999998</v>
      </c>
      <c r="G336" s="320"/>
      <c r="H336" s="318">
        <f t="shared" si="94"/>
        <v>77971873.439999998</v>
      </c>
      <c r="I336" s="320"/>
      <c r="J336" s="320"/>
      <c r="K336" s="320"/>
      <c r="L336" s="320"/>
      <c r="M336" s="320"/>
      <c r="N336" s="405"/>
      <c r="O336" s="405"/>
      <c r="R336" s="388"/>
      <c r="S336" s="388"/>
      <c r="T336" s="388"/>
      <c r="U336" s="388"/>
      <c r="V336" s="388"/>
      <c r="W336" s="388"/>
      <c r="X336" s="388"/>
      <c r="Y336" s="388"/>
    </row>
    <row r="337" spans="1:34" hidden="1" outlineLevel="1" x14ac:dyDescent="0.25">
      <c r="C337" s="330" t="e">
        <f>+C326</f>
        <v>#REF!</v>
      </c>
      <c r="D337" s="464">
        <f>+AH150</f>
        <v>0</v>
      </c>
      <c r="E337" s="460">
        <f t="shared" si="93"/>
        <v>0</v>
      </c>
      <c r="F337" s="460">
        <f t="shared" si="93"/>
        <v>0</v>
      </c>
      <c r="G337" s="320"/>
      <c r="H337" s="318">
        <f t="shared" si="94"/>
        <v>0</v>
      </c>
      <c r="I337" s="320"/>
      <c r="J337" s="320"/>
      <c r="K337" s="320"/>
      <c r="L337" s="320"/>
      <c r="M337" s="320"/>
      <c r="N337" s="405"/>
      <c r="O337" s="405"/>
      <c r="R337" s="388"/>
      <c r="S337" s="388"/>
      <c r="T337" s="388"/>
      <c r="U337" s="388"/>
      <c r="V337" s="388"/>
      <c r="W337" s="388"/>
      <c r="X337" s="388"/>
      <c r="Y337" s="388"/>
    </row>
    <row r="338" spans="1:34" hidden="1" outlineLevel="1" x14ac:dyDescent="0.25">
      <c r="C338" s="330" t="e">
        <f>+C327</f>
        <v>#REF!</v>
      </c>
      <c r="D338" s="464">
        <f>+AH151</f>
        <v>0</v>
      </c>
      <c r="E338" s="460">
        <f t="shared" si="93"/>
        <v>0</v>
      </c>
      <c r="F338" s="460">
        <f t="shared" si="93"/>
        <v>0</v>
      </c>
      <c r="G338" s="320"/>
      <c r="H338" s="318">
        <f t="shared" si="94"/>
        <v>0</v>
      </c>
      <c r="I338" s="320"/>
      <c r="J338" s="320"/>
      <c r="K338" s="320"/>
      <c r="L338" s="320"/>
      <c r="M338" s="320"/>
      <c r="N338" s="405"/>
      <c r="O338" s="405"/>
      <c r="R338" s="388"/>
      <c r="S338" s="388"/>
      <c r="T338" s="388"/>
      <c r="U338" s="388"/>
      <c r="V338" s="388"/>
      <c r="W338" s="388"/>
      <c r="X338" s="388"/>
      <c r="Y338" s="388"/>
    </row>
    <row r="339" spans="1:34" outlineLevel="1" x14ac:dyDescent="0.25">
      <c r="C339" s="331" t="s">
        <v>21</v>
      </c>
      <c r="D339" s="465">
        <f>SUM(D334:D338)</f>
        <v>934792138.49000001</v>
      </c>
      <c r="E339" s="461">
        <f t="shared" ref="E339:O339" si="95">SUM(E334:E338)</f>
        <v>696327725.04999995</v>
      </c>
      <c r="F339" s="461">
        <f t="shared" si="95"/>
        <v>238464413.44</v>
      </c>
      <c r="G339" s="396">
        <f t="shared" si="95"/>
        <v>0</v>
      </c>
      <c r="H339" s="396">
        <f t="shared" si="95"/>
        <v>238464413.44</v>
      </c>
      <c r="I339" s="396">
        <f t="shared" si="95"/>
        <v>0</v>
      </c>
      <c r="J339" s="396">
        <f t="shared" si="95"/>
        <v>0</v>
      </c>
      <c r="K339" s="396">
        <f t="shared" si="95"/>
        <v>0</v>
      </c>
      <c r="L339" s="396">
        <f t="shared" si="95"/>
        <v>0</v>
      </c>
      <c r="M339" s="396">
        <f t="shared" si="95"/>
        <v>0</v>
      </c>
      <c r="N339" s="396">
        <f t="shared" si="95"/>
        <v>0</v>
      </c>
      <c r="O339" s="396">
        <f t="shared" si="95"/>
        <v>0</v>
      </c>
      <c r="R339" s="388"/>
      <c r="S339" s="388"/>
      <c r="T339" s="388"/>
      <c r="U339" s="388"/>
      <c r="V339" s="388"/>
      <c r="W339" s="388"/>
      <c r="X339" s="388"/>
      <c r="Y339" s="388"/>
    </row>
    <row r="340" spans="1:34" outlineLevel="1" x14ac:dyDescent="0.25">
      <c r="D340" s="466" t="s">
        <v>2</v>
      </c>
      <c r="E340" s="467">
        <f>E339/D339</f>
        <v>0.74490113510667799</v>
      </c>
      <c r="F340" s="487">
        <f>F339/$G$316</f>
        <v>8.5008195295907849E-2</v>
      </c>
      <c r="G340" s="400"/>
      <c r="H340" s="400">
        <f>H339/$G$316</f>
        <v>8.5008195295907849E-2</v>
      </c>
      <c r="R340" s="388"/>
      <c r="S340" s="388"/>
      <c r="T340" s="388"/>
      <c r="U340" s="388"/>
      <c r="V340" s="388"/>
      <c r="W340" s="388"/>
      <c r="X340" s="388"/>
      <c r="Y340" s="388"/>
    </row>
    <row r="341" spans="1:34" outlineLevel="1" x14ac:dyDescent="0.25">
      <c r="R341" s="388"/>
      <c r="S341" s="388"/>
      <c r="T341" s="388"/>
      <c r="U341" s="388"/>
      <c r="V341" s="388"/>
      <c r="W341" s="388"/>
      <c r="X341" s="388"/>
      <c r="Y341" s="388"/>
    </row>
    <row r="342" spans="1:34" outlineLevel="1" x14ac:dyDescent="0.25">
      <c r="C342" s="805" t="s">
        <v>100</v>
      </c>
      <c r="D342" s="808" t="str">
        <f>"Presupuesto general plurianual (Pesos) "&amp;D343</f>
        <v>Presupuesto general plurianual (Pesos) 2022</v>
      </c>
      <c r="E342" s="809"/>
      <c r="F342" s="809"/>
      <c r="G342" s="809"/>
      <c r="H342" s="809"/>
      <c r="I342" s="810" t="s">
        <v>95</v>
      </c>
      <c r="J342" s="811"/>
      <c r="K342" s="811"/>
      <c r="L342" s="811"/>
      <c r="M342" s="811"/>
      <c r="N342" s="811"/>
      <c r="O342" s="812"/>
      <c r="R342" s="388"/>
      <c r="S342" s="388"/>
      <c r="T342" s="388"/>
      <c r="U342" s="388"/>
      <c r="V342" s="388"/>
      <c r="W342" s="388"/>
      <c r="X342" s="388"/>
      <c r="Y342" s="388"/>
    </row>
    <row r="343" spans="1:34" ht="60" outlineLevel="1" x14ac:dyDescent="0.25">
      <c r="C343" s="806"/>
      <c r="D343" s="459">
        <v>2022</v>
      </c>
      <c r="E343" s="463" t="s">
        <v>102</v>
      </c>
      <c r="F343" s="463" t="s">
        <v>835</v>
      </c>
      <c r="G343" s="404" t="s">
        <v>802</v>
      </c>
      <c r="H343" s="566" t="s">
        <v>27</v>
      </c>
      <c r="I343" s="392" t="s">
        <v>97</v>
      </c>
      <c r="J343" s="392" t="s">
        <v>98</v>
      </c>
      <c r="K343" s="392" t="s">
        <v>99</v>
      </c>
      <c r="L343" s="392" t="s">
        <v>62</v>
      </c>
      <c r="M343" s="392" t="s">
        <v>63</v>
      </c>
      <c r="N343" s="813" t="s">
        <v>774</v>
      </c>
      <c r="O343" s="814"/>
      <c r="R343" s="388"/>
      <c r="S343" s="388"/>
      <c r="T343" s="388"/>
      <c r="U343" s="388"/>
      <c r="V343" s="388"/>
      <c r="W343" s="388"/>
      <c r="X343" s="388"/>
      <c r="Y343" s="388"/>
    </row>
    <row r="344" spans="1:34" ht="30" outlineLevel="1" x14ac:dyDescent="0.25">
      <c r="C344" s="807"/>
      <c r="D344" s="459" t="s">
        <v>823</v>
      </c>
      <c r="E344" s="463" t="s">
        <v>823</v>
      </c>
      <c r="F344" s="463" t="s">
        <v>823</v>
      </c>
      <c r="G344" s="392"/>
      <c r="H344" s="566"/>
      <c r="I344" s="392"/>
      <c r="J344" s="392"/>
      <c r="K344" s="392"/>
      <c r="L344" s="392"/>
      <c r="M344" s="392"/>
      <c r="N344" s="565" t="s">
        <v>775</v>
      </c>
      <c r="O344" s="392" t="s">
        <v>776</v>
      </c>
      <c r="R344" s="388"/>
      <c r="S344" s="388"/>
      <c r="T344" s="388"/>
      <c r="U344" s="388"/>
      <c r="V344" s="388"/>
      <c r="W344" s="388"/>
      <c r="X344" s="388"/>
      <c r="Y344" s="388"/>
    </row>
    <row r="345" spans="1:34" outlineLevel="1" x14ac:dyDescent="0.25">
      <c r="C345" s="330" t="str">
        <f>+C334</f>
        <v>Plan operativo 1. Formación continua y permanente</v>
      </c>
      <c r="D345" s="464">
        <f>+AH156</f>
        <v>352879035.20150006</v>
      </c>
      <c r="E345" s="460">
        <f t="shared" ref="E345:F349" si="96">+AF156</f>
        <v>187571719.00150001</v>
      </c>
      <c r="F345" s="460">
        <f t="shared" si="96"/>
        <v>165307316.20000002</v>
      </c>
      <c r="G345" s="320"/>
      <c r="H345" s="318">
        <f t="shared" ref="H345:H349" si="97">F345-G345</f>
        <v>165307316.20000002</v>
      </c>
      <c r="I345" s="320"/>
      <c r="J345" s="320"/>
      <c r="K345" s="320"/>
      <c r="L345" s="320"/>
      <c r="M345" s="320"/>
      <c r="N345" s="405"/>
      <c r="O345" s="405"/>
      <c r="R345" s="388"/>
      <c r="S345" s="388"/>
      <c r="T345" s="388"/>
      <c r="U345" s="388"/>
      <c r="V345" s="388"/>
    </row>
    <row r="346" spans="1:34" s="407" customFormat="1" outlineLevel="1" x14ac:dyDescent="0.25">
      <c r="A346" s="406"/>
      <c r="C346" s="330" t="str">
        <f>+C335</f>
        <v>Plan operativo 2. Centro de Desarrollo Docente</v>
      </c>
      <c r="D346" s="464">
        <f>+AH157</f>
        <v>208806338</v>
      </c>
      <c r="E346" s="460">
        <f t="shared" si="96"/>
        <v>208806338</v>
      </c>
      <c r="F346" s="460">
        <f t="shared" si="96"/>
        <v>0</v>
      </c>
      <c r="G346" s="320"/>
      <c r="H346" s="318">
        <f t="shared" si="97"/>
        <v>0</v>
      </c>
      <c r="I346" s="320"/>
      <c r="J346" s="320"/>
      <c r="K346" s="320"/>
      <c r="L346" s="320"/>
      <c r="M346" s="320"/>
      <c r="N346" s="405"/>
      <c r="O346" s="405"/>
      <c r="R346" s="408"/>
      <c r="S346" s="408"/>
      <c r="T346" s="408"/>
      <c r="U346" s="408"/>
      <c r="V346" s="408"/>
      <c r="AB346" s="485"/>
      <c r="AC346" s="485"/>
      <c r="AF346" s="485"/>
      <c r="AG346" s="485"/>
      <c r="AH346" s="485"/>
    </row>
    <row r="347" spans="1:34" outlineLevel="1" x14ac:dyDescent="0.25">
      <c r="C347" s="330" t="str">
        <f>+C336</f>
        <v>Plan operativo 3. Formación avanzada</v>
      </c>
      <c r="D347" s="464">
        <f>+AH158</f>
        <v>401150529.44319999</v>
      </c>
      <c r="E347" s="460">
        <f t="shared" si="96"/>
        <v>320839499.80000001</v>
      </c>
      <c r="F347" s="460">
        <f t="shared" si="96"/>
        <v>80311029.643199995</v>
      </c>
      <c r="G347" s="320"/>
      <c r="H347" s="318">
        <f t="shared" si="97"/>
        <v>80311029.643199995</v>
      </c>
      <c r="I347" s="320"/>
      <c r="J347" s="320"/>
      <c r="K347" s="320"/>
      <c r="L347" s="320"/>
      <c r="M347" s="320"/>
      <c r="N347" s="405"/>
      <c r="O347" s="405"/>
      <c r="R347" s="388"/>
      <c r="S347" s="388"/>
      <c r="T347" s="388"/>
      <c r="U347" s="388"/>
      <c r="V347" s="388"/>
    </row>
    <row r="348" spans="1:34" hidden="1" outlineLevel="1" x14ac:dyDescent="0.25">
      <c r="C348" s="330" t="e">
        <f>+C337</f>
        <v>#REF!</v>
      </c>
      <c r="D348" s="464">
        <f>+AH159</f>
        <v>0</v>
      </c>
      <c r="E348" s="460">
        <f t="shared" si="96"/>
        <v>0</v>
      </c>
      <c r="F348" s="460">
        <f t="shared" si="96"/>
        <v>0</v>
      </c>
      <c r="G348" s="320"/>
      <c r="H348" s="318">
        <f t="shared" si="97"/>
        <v>0</v>
      </c>
      <c r="I348" s="320"/>
      <c r="J348" s="320"/>
      <c r="K348" s="320"/>
      <c r="L348" s="320"/>
      <c r="M348" s="320"/>
      <c r="N348" s="405"/>
      <c r="O348" s="405"/>
      <c r="R348" s="388"/>
      <c r="S348" s="388"/>
      <c r="T348" s="388"/>
      <c r="U348" s="388"/>
      <c r="V348" s="388"/>
    </row>
    <row r="349" spans="1:34" hidden="1" outlineLevel="1" x14ac:dyDescent="0.25">
      <c r="C349" s="330" t="e">
        <f>+C338</f>
        <v>#REF!</v>
      </c>
      <c r="D349" s="464">
        <f>+AH160</f>
        <v>0</v>
      </c>
      <c r="E349" s="460">
        <f t="shared" si="96"/>
        <v>0</v>
      </c>
      <c r="F349" s="460">
        <f t="shared" si="96"/>
        <v>0</v>
      </c>
      <c r="G349" s="320"/>
      <c r="H349" s="318">
        <f t="shared" si="97"/>
        <v>0</v>
      </c>
      <c r="I349" s="320"/>
      <c r="J349" s="320"/>
      <c r="K349" s="320"/>
      <c r="L349" s="320"/>
      <c r="M349" s="320"/>
      <c r="N349" s="405"/>
      <c r="O349" s="405"/>
      <c r="R349" s="388"/>
      <c r="S349" s="388"/>
      <c r="T349" s="388"/>
      <c r="U349" s="388"/>
      <c r="V349" s="388"/>
    </row>
    <row r="350" spans="1:34" outlineLevel="1" x14ac:dyDescent="0.25">
      <c r="C350" s="331" t="s">
        <v>21</v>
      </c>
      <c r="D350" s="465">
        <f>SUM(D345:D349)</f>
        <v>962835902.64470005</v>
      </c>
      <c r="E350" s="461">
        <f t="shared" ref="E350:O350" si="98">SUM(E345:E349)</f>
        <v>717217556.80150008</v>
      </c>
      <c r="F350" s="461">
        <f t="shared" si="98"/>
        <v>245618345.84320003</v>
      </c>
      <c r="G350" s="396">
        <f t="shared" si="98"/>
        <v>0</v>
      </c>
      <c r="H350" s="396">
        <f t="shared" si="98"/>
        <v>245618345.84320003</v>
      </c>
      <c r="I350" s="396">
        <f t="shared" si="98"/>
        <v>0</v>
      </c>
      <c r="J350" s="396">
        <f t="shared" si="98"/>
        <v>0</v>
      </c>
      <c r="K350" s="396">
        <f t="shared" si="98"/>
        <v>0</v>
      </c>
      <c r="L350" s="396">
        <f t="shared" si="98"/>
        <v>0</v>
      </c>
      <c r="M350" s="396">
        <f t="shared" si="98"/>
        <v>0</v>
      </c>
      <c r="N350" s="396">
        <f t="shared" si="98"/>
        <v>0</v>
      </c>
      <c r="O350" s="396">
        <f t="shared" si="98"/>
        <v>0</v>
      </c>
      <c r="R350" s="388"/>
      <c r="S350" s="388"/>
      <c r="T350" s="388"/>
      <c r="U350" s="388"/>
      <c r="V350" s="388"/>
    </row>
    <row r="351" spans="1:34" outlineLevel="1" x14ac:dyDescent="0.25">
      <c r="D351" s="466" t="s">
        <v>2</v>
      </c>
      <c r="E351" s="467">
        <f>E350/D350</f>
        <v>0.7449011351066781</v>
      </c>
      <c r="F351" s="487">
        <f>F350/$G$316</f>
        <v>8.7558441154785088E-2</v>
      </c>
      <c r="G351" s="400"/>
      <c r="H351" s="400">
        <f>H350/$G$316</f>
        <v>8.7558441154785088E-2</v>
      </c>
      <c r="R351" s="388"/>
      <c r="S351" s="388"/>
      <c r="T351" s="388"/>
      <c r="U351" s="388"/>
      <c r="V351" s="388"/>
    </row>
    <row r="352" spans="1:34"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formatCells="0"/>
  <mergeCells count="118">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48"/>
  <sheetViews>
    <sheetView zoomScale="85" zoomScaleNormal="85" workbookViewId="0">
      <pane ySplit="7" topLeftCell="A16" activePane="bottomLeft" state="frozen"/>
      <selection pane="bottomLeft" activeCell="L29" sqref="L29"/>
    </sheetView>
  </sheetViews>
  <sheetFormatPr baseColWidth="10" defaultColWidth="0" defaultRowHeight="15" zeroHeight="1" x14ac:dyDescent="0.25"/>
  <cols>
    <col min="1" max="1" width="2.7109375" style="10" customWidth="1"/>
    <col min="2" max="2" width="16.28515625" style="10" customWidth="1"/>
    <col min="3" max="3" width="22" style="10" customWidth="1"/>
    <col min="4" max="4" width="10.42578125" style="10" bestFit="1" customWidth="1"/>
    <col min="5" max="5" width="18.28515625" style="10" customWidth="1"/>
    <col min="6" max="6" width="15.140625" style="10" customWidth="1"/>
    <col min="7" max="7" width="10.140625" style="10" customWidth="1"/>
    <col min="8" max="8" width="12.42578125" style="10" bestFit="1" customWidth="1"/>
    <col min="9" max="9" width="10.42578125" style="10" customWidth="1"/>
    <col min="10" max="10" width="12.7109375" style="10" bestFit="1" customWidth="1"/>
    <col min="11" max="11" width="15.140625" style="10" bestFit="1" customWidth="1"/>
    <col min="12" max="12" width="35.140625" style="10" customWidth="1"/>
    <col min="13" max="13" width="5.28515625" style="10" customWidth="1"/>
    <col min="14" max="15" width="16.42578125" style="10" hidden="1" customWidth="1"/>
    <col min="16" max="16" width="18.42578125" style="10" hidden="1" customWidth="1"/>
    <col min="17" max="17" width="20" style="10" hidden="1" customWidth="1"/>
    <col min="18" max="19" width="0" style="10" hidden="1" customWidth="1"/>
    <col min="20" max="16384" width="11.42578125" style="10" hidden="1"/>
  </cols>
  <sheetData>
    <row r="1" spans="1:13" s="3" customFormat="1" x14ac:dyDescent="0.25">
      <c r="A1" s="276"/>
      <c r="B1" s="276"/>
      <c r="C1" s="276"/>
      <c r="D1" s="276"/>
      <c r="E1" s="276"/>
      <c r="F1" s="276"/>
      <c r="G1" s="276"/>
      <c r="H1" s="276"/>
      <c r="I1" s="276"/>
      <c r="J1" s="276"/>
      <c r="K1" s="276"/>
      <c r="L1" s="276"/>
      <c r="M1" s="276"/>
    </row>
    <row r="2" spans="1:13" s="3" customFormat="1" x14ac:dyDescent="0.25">
      <c r="A2" s="276"/>
      <c r="B2" s="289"/>
      <c r="C2" s="289"/>
      <c r="D2" s="289"/>
      <c r="E2" s="289"/>
      <c r="F2" s="289"/>
      <c r="G2" s="289"/>
      <c r="H2" s="276"/>
      <c r="I2" s="276"/>
      <c r="J2" s="283" t="s">
        <v>1</v>
      </c>
      <c r="K2" s="284" t="s">
        <v>6</v>
      </c>
      <c r="L2" s="276"/>
      <c r="M2" s="276"/>
    </row>
    <row r="3" spans="1:13" s="3" customFormat="1" x14ac:dyDescent="0.25">
      <c r="A3" s="276"/>
      <c r="B3" s="289"/>
      <c r="C3" s="289"/>
      <c r="D3" s="289"/>
      <c r="E3" s="289"/>
      <c r="F3" s="289"/>
      <c r="G3" s="289"/>
      <c r="H3" s="276"/>
      <c r="I3" s="276"/>
      <c r="J3" s="285" t="s">
        <v>3</v>
      </c>
      <c r="K3" s="286">
        <v>7</v>
      </c>
      <c r="L3" s="276"/>
      <c r="M3" s="276"/>
    </row>
    <row r="4" spans="1:13" s="3" customFormat="1" x14ac:dyDescent="0.25">
      <c r="A4" s="276"/>
      <c r="B4" s="289"/>
      <c r="C4" s="289"/>
      <c r="D4" s="289"/>
      <c r="E4" s="289"/>
      <c r="F4" s="289"/>
      <c r="G4" s="289"/>
      <c r="H4" s="276"/>
      <c r="I4" s="276"/>
      <c r="J4" s="283" t="s">
        <v>4</v>
      </c>
      <c r="K4" s="287">
        <v>44250</v>
      </c>
      <c r="L4" s="276"/>
      <c r="M4" s="276"/>
    </row>
    <row r="5" spans="1:13" s="3" customFormat="1" x14ac:dyDescent="0.25">
      <c r="A5" s="276"/>
      <c r="B5" s="276"/>
      <c r="C5" s="276"/>
      <c r="D5" s="276"/>
      <c r="E5" s="276"/>
      <c r="F5" s="276"/>
      <c r="G5" s="276"/>
      <c r="H5" s="276"/>
      <c r="I5" s="276"/>
      <c r="J5" s="283" t="s">
        <v>5</v>
      </c>
      <c r="K5" s="284" t="s">
        <v>82</v>
      </c>
      <c r="L5" s="276"/>
      <c r="M5" s="276"/>
    </row>
    <row r="6" spans="1:13" s="3" customFormat="1" x14ac:dyDescent="0.25">
      <c r="A6" s="276"/>
      <c r="B6" s="276"/>
      <c r="C6" s="276"/>
      <c r="D6" s="276"/>
      <c r="E6" s="276"/>
      <c r="F6" s="276"/>
      <c r="G6" s="276"/>
      <c r="H6" s="276"/>
      <c r="I6" s="276"/>
      <c r="J6" s="276"/>
      <c r="K6" s="276"/>
      <c r="L6" s="276"/>
      <c r="M6" s="276"/>
    </row>
    <row r="7" spans="1:13" s="3" customFormat="1" ht="33" customHeight="1" x14ac:dyDescent="0.25">
      <c r="A7" s="276"/>
      <c r="B7" s="290"/>
      <c r="C7" s="290"/>
      <c r="D7" s="290"/>
      <c r="E7" s="290"/>
      <c r="F7" s="290"/>
      <c r="G7" s="290"/>
      <c r="H7" s="290"/>
      <c r="I7" s="290"/>
      <c r="J7" s="290"/>
      <c r="K7" s="290"/>
      <c r="L7" s="276"/>
      <c r="M7" s="276"/>
    </row>
    <row r="8" spans="1:13" s="7" customFormat="1" x14ac:dyDescent="0.25">
      <c r="B8" s="9"/>
    </row>
    <row r="9" spans="1:13" s="33" customFormat="1" ht="30.95" customHeight="1" x14ac:dyDescent="0.25">
      <c r="B9" s="870" t="s">
        <v>935</v>
      </c>
      <c r="C9" s="871"/>
      <c r="D9" s="711" t="str">
        <f>'PDI-01'!E13</f>
        <v xml:space="preserve">Excelencia Académica para la Formación Integral </v>
      </c>
      <c r="E9" s="711"/>
      <c r="F9" s="711"/>
      <c r="G9" s="711"/>
      <c r="H9" s="711"/>
      <c r="I9" s="711"/>
      <c r="J9" s="711"/>
      <c r="K9" s="711"/>
      <c r="L9" s="711"/>
    </row>
    <row r="10" spans="1:13" s="33" customFormat="1" ht="6.75" customHeight="1" x14ac:dyDescent="0.25">
      <c r="B10" s="348"/>
      <c r="C10" s="348"/>
      <c r="D10" s="349"/>
      <c r="E10" s="349"/>
      <c r="F10" s="349"/>
      <c r="G10" s="349"/>
      <c r="H10" s="349"/>
      <c r="I10" s="349"/>
      <c r="J10" s="349"/>
      <c r="K10" s="349"/>
      <c r="L10" s="349"/>
    </row>
    <row r="11" spans="1:13" s="33" customFormat="1" ht="30.95" customHeight="1" x14ac:dyDescent="0.25">
      <c r="B11" s="870" t="s">
        <v>935</v>
      </c>
      <c r="C11" s="871"/>
      <c r="D11" s="711" t="str">
        <f>'PDI-01'!E15</f>
        <v>Desarrollo Docente</v>
      </c>
      <c r="E11" s="711"/>
      <c r="F11" s="711"/>
      <c r="G11" s="711"/>
      <c r="H11" s="711"/>
      <c r="I11" s="711"/>
      <c r="J11" s="711"/>
      <c r="K11" s="711"/>
      <c r="L11" s="711"/>
    </row>
    <row r="12" spans="1:13" s="33" customFormat="1" ht="6.75" customHeight="1" x14ac:dyDescent="0.25">
      <c r="B12" s="34"/>
    </row>
    <row r="13" spans="1:13" s="33" customFormat="1" ht="30.95" customHeight="1" x14ac:dyDescent="0.25">
      <c r="B13" s="870" t="s">
        <v>12</v>
      </c>
      <c r="C13" s="871"/>
      <c r="D13" s="711" t="str">
        <f>'PDI-01'!E11</f>
        <v>Formación avanzada, continua y permanente (PDI2028 – CEA - 05)</v>
      </c>
      <c r="E13" s="711"/>
      <c r="F13" s="711"/>
      <c r="G13" s="711"/>
      <c r="H13" s="711"/>
      <c r="I13" s="711"/>
      <c r="J13" s="711"/>
      <c r="K13" s="711"/>
      <c r="L13" s="711"/>
    </row>
    <row r="14" spans="1:13" s="35" customFormat="1" ht="22.5" customHeight="1" x14ac:dyDescent="0.3"/>
    <row r="15" spans="1:13" s="35" customFormat="1" ht="75.75" customHeight="1" x14ac:dyDescent="0.3">
      <c r="B15" s="668" t="s">
        <v>35</v>
      </c>
      <c r="C15" s="669"/>
      <c r="D15" s="708" t="s">
        <v>943</v>
      </c>
      <c r="E15" s="709"/>
      <c r="F15" s="709"/>
      <c r="G15" s="709"/>
      <c r="H15" s="709"/>
      <c r="I15" s="709"/>
      <c r="J15" s="709"/>
      <c r="K15" s="709"/>
      <c r="L15" s="710"/>
    </row>
    <row r="16" spans="1:13" s="35" customFormat="1" ht="22.5" customHeight="1" x14ac:dyDescent="0.3">
      <c r="B16" s="731" t="s">
        <v>84</v>
      </c>
      <c r="C16" s="731"/>
      <c r="D16" s="731"/>
      <c r="E16" s="731"/>
      <c r="F16" s="731"/>
      <c r="G16" s="731"/>
      <c r="H16" s="731"/>
      <c r="I16" s="731"/>
      <c r="J16" s="731"/>
      <c r="K16" s="731"/>
      <c r="L16" s="731"/>
    </row>
    <row r="17" spans="2:12" s="35" customFormat="1" ht="15" customHeight="1" x14ac:dyDescent="0.3">
      <c r="B17" s="23"/>
      <c r="C17" s="23"/>
      <c r="D17" s="23"/>
      <c r="E17" s="23"/>
      <c r="F17" s="23"/>
      <c r="G17" s="23"/>
      <c r="H17" s="23"/>
      <c r="I17" s="23"/>
      <c r="J17" s="23"/>
      <c r="K17" s="23"/>
      <c r="L17" s="23"/>
    </row>
    <row r="18" spans="2:12" s="35" customFormat="1" ht="35.25" customHeight="1" x14ac:dyDescent="0.3">
      <c r="B18" s="872" t="s">
        <v>83</v>
      </c>
      <c r="C18" s="873"/>
      <c r="D18" s="873"/>
      <c r="E18" s="873"/>
      <c r="F18" s="873"/>
      <c r="G18" s="873"/>
      <c r="H18" s="873"/>
      <c r="I18" s="873"/>
      <c r="J18" s="873"/>
      <c r="K18" s="873"/>
      <c r="L18" s="874"/>
    </row>
    <row r="19" spans="2:12" s="35" customFormat="1" ht="21.75" customHeight="1" x14ac:dyDescent="0.3">
      <c r="B19" s="28"/>
      <c r="C19" s="28"/>
      <c r="D19" s="28"/>
      <c r="E19" s="28"/>
      <c r="F19" s="28"/>
      <c r="G19" s="28"/>
      <c r="H19" s="28"/>
      <c r="I19" s="28"/>
      <c r="J19" s="28"/>
      <c r="K19" s="28"/>
    </row>
    <row r="20" spans="2:12" s="35" customFormat="1" ht="33.75" customHeight="1" x14ac:dyDescent="0.3">
      <c r="C20" s="24"/>
      <c r="D20" s="875" t="s">
        <v>50</v>
      </c>
      <c r="E20" s="875"/>
      <c r="F20" s="875"/>
      <c r="G20" s="876" t="s">
        <v>54</v>
      </c>
      <c r="H20" s="877"/>
      <c r="I20" s="878"/>
      <c r="J20" s="876" t="s">
        <v>58</v>
      </c>
      <c r="K20" s="878"/>
      <c r="L20" s="875" t="s">
        <v>61</v>
      </c>
    </row>
    <row r="21" spans="2:12" s="35" customFormat="1" ht="33" x14ac:dyDescent="0.3">
      <c r="B21" s="36"/>
      <c r="C21" s="36"/>
      <c r="D21" s="339" t="s">
        <v>51</v>
      </c>
      <c r="E21" s="339" t="s">
        <v>52</v>
      </c>
      <c r="F21" s="339" t="s">
        <v>53</v>
      </c>
      <c r="G21" s="416" t="s">
        <v>55</v>
      </c>
      <c r="H21" s="416" t="s">
        <v>56</v>
      </c>
      <c r="I21" s="416" t="s">
        <v>57</v>
      </c>
      <c r="J21" s="416" t="s">
        <v>59</v>
      </c>
      <c r="K21" s="416" t="s">
        <v>60</v>
      </c>
      <c r="L21" s="875"/>
    </row>
    <row r="22" spans="2:12" s="35" customFormat="1" ht="16.5" x14ac:dyDescent="0.3">
      <c r="B22" s="339" t="s">
        <v>36</v>
      </c>
      <c r="C22" s="297" t="s">
        <v>37</v>
      </c>
      <c r="D22" s="39"/>
      <c r="E22" s="39"/>
      <c r="F22" s="39" t="s">
        <v>777</v>
      </c>
      <c r="G22" s="39"/>
      <c r="H22" s="39"/>
      <c r="I22" s="39"/>
      <c r="J22" s="39"/>
      <c r="K22" s="39"/>
      <c r="L22" s="37"/>
    </row>
    <row r="23" spans="2:12" s="35" customFormat="1" ht="16.5" x14ac:dyDescent="0.3">
      <c r="B23" s="715" t="s">
        <v>38</v>
      </c>
      <c r="C23" s="298" t="s">
        <v>39</v>
      </c>
      <c r="D23" s="39"/>
      <c r="E23" s="39"/>
      <c r="F23" s="39" t="s">
        <v>777</v>
      </c>
      <c r="G23" s="39"/>
      <c r="H23" s="39"/>
      <c r="I23" s="39"/>
      <c r="J23" s="40"/>
      <c r="K23" s="39"/>
      <c r="L23" s="37"/>
    </row>
    <row r="24" spans="2:12" s="35" customFormat="1" ht="16.5" x14ac:dyDescent="0.3">
      <c r="B24" s="716"/>
      <c r="C24" s="297" t="s">
        <v>40</v>
      </c>
      <c r="D24" s="39"/>
      <c r="E24" s="39"/>
      <c r="F24" s="39" t="s">
        <v>777</v>
      </c>
      <c r="G24" s="39"/>
      <c r="H24" s="39"/>
      <c r="I24" s="39"/>
      <c r="J24" s="39"/>
      <c r="K24" s="39"/>
      <c r="L24" s="37"/>
    </row>
    <row r="25" spans="2:12" s="35" customFormat="1" ht="16.5" x14ac:dyDescent="0.3">
      <c r="B25" s="728"/>
      <c r="C25" s="297" t="s">
        <v>41</v>
      </c>
      <c r="D25" s="40"/>
      <c r="E25" s="40"/>
      <c r="F25" s="39" t="s">
        <v>777</v>
      </c>
      <c r="G25" s="40"/>
      <c r="H25" s="40"/>
      <c r="I25" s="40"/>
      <c r="J25" s="40"/>
      <c r="K25" s="40"/>
      <c r="L25" s="37"/>
    </row>
    <row r="26" spans="2:12" s="35" customFormat="1" ht="16.5" x14ac:dyDescent="0.3">
      <c r="B26" s="715" t="s">
        <v>42</v>
      </c>
      <c r="C26" s="297" t="s">
        <v>43</v>
      </c>
      <c r="D26" s="40"/>
      <c r="E26" s="40"/>
      <c r="F26" s="39" t="s">
        <v>777</v>
      </c>
      <c r="G26" s="40"/>
      <c r="H26" s="40"/>
      <c r="I26" s="40"/>
      <c r="J26" s="40"/>
      <c r="K26" s="40"/>
      <c r="L26" s="37"/>
    </row>
    <row r="27" spans="2:12" s="35" customFormat="1" ht="16.5" x14ac:dyDescent="0.3">
      <c r="B27" s="716"/>
      <c r="C27" s="297" t="s">
        <v>44</v>
      </c>
      <c r="D27" s="40"/>
      <c r="E27" s="40"/>
      <c r="F27" s="39" t="s">
        <v>777</v>
      </c>
      <c r="G27" s="40"/>
      <c r="H27" s="40"/>
      <c r="I27" s="40"/>
      <c r="J27" s="40"/>
      <c r="K27" s="40"/>
      <c r="L27" s="37"/>
    </row>
    <row r="28" spans="2:12" s="35" customFormat="1" ht="16.5" x14ac:dyDescent="0.3">
      <c r="B28" s="731" t="s">
        <v>45</v>
      </c>
      <c r="C28" s="299" t="s">
        <v>46</v>
      </c>
      <c r="D28" s="40"/>
      <c r="E28" s="40"/>
      <c r="F28" s="39" t="s">
        <v>777</v>
      </c>
      <c r="G28" s="40"/>
      <c r="H28" s="40"/>
      <c r="I28" s="40"/>
      <c r="J28" s="40"/>
      <c r="K28" s="40"/>
      <c r="L28" s="37"/>
    </row>
    <row r="29" spans="2:12" s="35" customFormat="1" ht="20.25" customHeight="1" x14ac:dyDescent="0.3">
      <c r="B29" s="731"/>
      <c r="C29" s="297" t="s">
        <v>47</v>
      </c>
      <c r="D29" s="40"/>
      <c r="E29" s="40"/>
      <c r="F29" s="39" t="s">
        <v>777</v>
      </c>
      <c r="G29" s="40"/>
      <c r="H29" s="40"/>
      <c r="I29" s="40"/>
      <c r="J29" s="40"/>
      <c r="K29" s="40"/>
      <c r="L29" s="37"/>
    </row>
    <row r="30" spans="2:12" s="35" customFormat="1" ht="16.5" customHeight="1" x14ac:dyDescent="0.3">
      <c r="B30" s="339" t="s">
        <v>48</v>
      </c>
      <c r="C30" s="297" t="s">
        <v>49</v>
      </c>
      <c r="D30" s="40"/>
      <c r="E30" s="40"/>
      <c r="F30" s="39" t="s">
        <v>777</v>
      </c>
      <c r="G30" s="40"/>
      <c r="H30" s="40"/>
      <c r="I30" s="40"/>
      <c r="J30" s="40"/>
      <c r="K30" s="40"/>
      <c r="L30" s="37"/>
    </row>
    <row r="31" spans="2:12" s="35" customFormat="1" ht="59.25" customHeight="1" x14ac:dyDescent="0.3">
      <c r="B31" s="861" t="s">
        <v>1005</v>
      </c>
      <c r="C31" s="417" t="s">
        <v>1009</v>
      </c>
      <c r="D31" s="40"/>
      <c r="E31" s="40"/>
      <c r="F31" s="39" t="s">
        <v>777</v>
      </c>
      <c r="G31" s="40"/>
      <c r="H31" s="40"/>
      <c r="I31" s="40"/>
      <c r="J31" s="40"/>
      <c r="K31" s="40"/>
      <c r="L31" s="37"/>
    </row>
    <row r="32" spans="2:12" s="35" customFormat="1" ht="90.75" customHeight="1" x14ac:dyDescent="0.3">
      <c r="B32" s="862"/>
      <c r="C32" s="417" t="s">
        <v>1006</v>
      </c>
      <c r="D32" s="40"/>
      <c r="E32" s="40"/>
      <c r="F32" s="39" t="s">
        <v>777</v>
      </c>
      <c r="G32" s="40"/>
      <c r="H32" s="40"/>
      <c r="I32" s="40"/>
      <c r="J32" s="40"/>
      <c r="K32" s="40"/>
      <c r="L32" s="37"/>
    </row>
    <row r="33" spans="2:12" s="35" customFormat="1" ht="16.5" x14ac:dyDescent="0.3">
      <c r="B33" s="862"/>
      <c r="C33" s="417" t="s">
        <v>1010</v>
      </c>
      <c r="D33" s="40"/>
      <c r="E33" s="40"/>
      <c r="F33" s="39" t="s">
        <v>777</v>
      </c>
      <c r="G33" s="40"/>
      <c r="H33" s="40"/>
      <c r="I33" s="40"/>
      <c r="J33" s="40"/>
      <c r="K33" s="40"/>
      <c r="L33" s="37"/>
    </row>
    <row r="34" spans="2:12" s="35" customFormat="1" ht="70.5" customHeight="1" x14ac:dyDescent="0.3">
      <c r="B34" s="863"/>
      <c r="C34" s="417" t="s">
        <v>1011</v>
      </c>
      <c r="D34" s="40"/>
      <c r="E34" s="40"/>
      <c r="F34" s="39" t="s">
        <v>777</v>
      </c>
      <c r="G34" s="40"/>
      <c r="H34" s="40"/>
      <c r="I34" s="40"/>
      <c r="J34" s="40"/>
      <c r="K34" s="40"/>
      <c r="L34" s="37"/>
    </row>
    <row r="35" spans="2:12" s="35" customFormat="1" ht="16.5" x14ac:dyDescent="0.3">
      <c r="B35" s="38"/>
      <c r="C35" s="24"/>
    </row>
    <row r="36" spans="2:12" s="35" customFormat="1" ht="31.5" customHeight="1" x14ac:dyDescent="0.3">
      <c r="B36" s="864" t="s">
        <v>1007</v>
      </c>
      <c r="C36" s="865"/>
      <c r="D36" s="865"/>
      <c r="E36" s="865"/>
      <c r="F36" s="865"/>
      <c r="G36" s="865"/>
      <c r="H36" s="866"/>
      <c r="J36" s="867"/>
      <c r="K36" s="867"/>
      <c r="L36" s="867"/>
    </row>
    <row r="37" spans="2:12" s="35" customFormat="1" ht="34.5" customHeight="1" x14ac:dyDescent="0.3">
      <c r="C37" s="24"/>
      <c r="J37" s="42"/>
      <c r="K37" s="42"/>
      <c r="L37" s="42"/>
    </row>
    <row r="38" spans="2:12" s="35" customFormat="1" ht="40.5" customHeight="1" x14ac:dyDescent="0.3">
      <c r="B38" s="860" t="s">
        <v>64</v>
      </c>
      <c r="C38" s="860"/>
      <c r="D38" s="860"/>
      <c r="E38" s="860"/>
      <c r="F38" s="860"/>
      <c r="G38" s="860"/>
      <c r="H38" s="40" t="s">
        <v>777</v>
      </c>
      <c r="J38" s="868"/>
      <c r="K38" s="868"/>
      <c r="L38" s="42"/>
    </row>
    <row r="39" spans="2:12" s="35" customFormat="1" ht="30.75" customHeight="1" x14ac:dyDescent="0.3">
      <c r="B39" s="860" t="s">
        <v>65</v>
      </c>
      <c r="C39" s="860"/>
      <c r="D39" s="860"/>
      <c r="E39" s="860"/>
      <c r="F39" s="860"/>
      <c r="G39" s="860"/>
      <c r="H39" s="40" t="s">
        <v>777</v>
      </c>
      <c r="J39" s="868"/>
      <c r="K39" s="868"/>
      <c r="L39" s="42"/>
    </row>
    <row r="40" spans="2:12" s="35" customFormat="1" ht="33.75" customHeight="1" x14ac:dyDescent="0.3">
      <c r="B40" s="860" t="s">
        <v>66</v>
      </c>
      <c r="C40" s="860"/>
      <c r="D40" s="860"/>
      <c r="E40" s="860"/>
      <c r="F40" s="860"/>
      <c r="G40" s="860"/>
      <c r="H40" s="40"/>
    </row>
    <row r="41" spans="2:12" s="35" customFormat="1" ht="38.25" customHeight="1" x14ac:dyDescent="0.3">
      <c r="B41" s="860" t="s">
        <v>67</v>
      </c>
      <c r="C41" s="860"/>
      <c r="D41" s="860"/>
      <c r="E41" s="860"/>
      <c r="F41" s="860"/>
      <c r="G41" s="860"/>
      <c r="H41" s="40" t="s">
        <v>777</v>
      </c>
    </row>
    <row r="42" spans="2:12" s="35" customFormat="1" ht="18" customHeight="1" x14ac:dyDescent="0.3">
      <c r="B42" s="860" t="s">
        <v>68</v>
      </c>
      <c r="C42" s="860"/>
      <c r="D42" s="860"/>
      <c r="E42" s="860"/>
      <c r="F42" s="860"/>
      <c r="G42" s="860"/>
      <c r="H42" s="40" t="s">
        <v>777</v>
      </c>
    </row>
    <row r="43" spans="2:12" s="35" customFormat="1" ht="39.75" customHeight="1" x14ac:dyDescent="0.3">
      <c r="B43" s="860" t="s">
        <v>69</v>
      </c>
      <c r="C43" s="860"/>
      <c r="D43" s="860"/>
      <c r="E43" s="860"/>
      <c r="F43" s="860"/>
      <c r="G43" s="860"/>
      <c r="H43" s="40"/>
    </row>
    <row r="44" spans="2:12" ht="36.75" customHeight="1" x14ac:dyDescent="0.3">
      <c r="B44" s="860" t="s">
        <v>70</v>
      </c>
      <c r="C44" s="860"/>
      <c r="D44" s="860"/>
      <c r="E44" s="860"/>
      <c r="F44" s="860"/>
      <c r="G44" s="860"/>
      <c r="H44" s="40" t="s">
        <v>777</v>
      </c>
      <c r="I44" s="35"/>
      <c r="J44" s="35"/>
      <c r="K44" s="35"/>
      <c r="L44" s="35"/>
    </row>
    <row r="45" spans="2:12" ht="33" customHeight="1" x14ac:dyDescent="0.3">
      <c r="B45" s="860" t="s">
        <v>71</v>
      </c>
      <c r="C45" s="860"/>
      <c r="D45" s="860"/>
      <c r="E45" s="860"/>
      <c r="F45" s="860"/>
      <c r="G45" s="860"/>
      <c r="H45" s="40" t="s">
        <v>777</v>
      </c>
      <c r="I45" s="35"/>
      <c r="J45" s="35"/>
      <c r="K45" s="35"/>
      <c r="L45" s="35"/>
    </row>
    <row r="46" spans="2:12" ht="15" customHeight="1" x14ac:dyDescent="0.25">
      <c r="B46" s="869"/>
      <c r="C46" s="869"/>
      <c r="D46" s="869"/>
      <c r="E46" s="869"/>
      <c r="F46" s="869"/>
      <c r="G46" s="869"/>
    </row>
    <row r="47" spans="2:12" ht="41.25" customHeight="1" x14ac:dyDescent="0.25">
      <c r="B47" s="860" t="s">
        <v>1008</v>
      </c>
      <c r="C47" s="860"/>
      <c r="D47" s="860"/>
      <c r="E47" s="860"/>
      <c r="F47" s="860"/>
      <c r="G47" s="860"/>
      <c r="H47" s="424"/>
    </row>
    <row r="48" spans="2:12" x14ac:dyDescent="0.25"/>
  </sheetData>
  <sheetProtection formatCells="0"/>
  <mergeCells count="32">
    <mergeCell ref="B26:B27"/>
    <mergeCell ref="B28:B29"/>
    <mergeCell ref="B40:G40"/>
    <mergeCell ref="B41:G41"/>
    <mergeCell ref="B42:G42"/>
    <mergeCell ref="D20:F20"/>
    <mergeCell ref="G20:I20"/>
    <mergeCell ref="J20:K20"/>
    <mergeCell ref="L20:L21"/>
    <mergeCell ref="B23:B25"/>
    <mergeCell ref="B9:C9"/>
    <mergeCell ref="B13:C13"/>
    <mergeCell ref="B18:L18"/>
    <mergeCell ref="D9:L9"/>
    <mergeCell ref="D13:L13"/>
    <mergeCell ref="B11:C11"/>
    <mergeCell ref="D11:L11"/>
    <mergeCell ref="B15:C15"/>
    <mergeCell ref="D15:L15"/>
    <mergeCell ref="B16:L16"/>
    <mergeCell ref="B47:G47"/>
    <mergeCell ref="B31:B34"/>
    <mergeCell ref="B36:H36"/>
    <mergeCell ref="J36:L36"/>
    <mergeCell ref="J38:K38"/>
    <mergeCell ref="J39:K39"/>
    <mergeCell ref="B39:G39"/>
    <mergeCell ref="B38:G38"/>
    <mergeCell ref="B43:G43"/>
    <mergeCell ref="B44:G44"/>
    <mergeCell ref="B45:G45"/>
    <mergeCell ref="B46:G46"/>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Q21"/>
  <sheetViews>
    <sheetView zoomScale="80" zoomScaleNormal="80" workbookViewId="0">
      <pane ySplit="7" topLeftCell="A8" activePane="bottomLeft" state="frozen"/>
      <selection pane="bottomLeft" activeCell="G7" sqref="G7"/>
    </sheetView>
  </sheetViews>
  <sheetFormatPr baseColWidth="10" defaultColWidth="0" defaultRowHeight="16.5" zeroHeight="1" x14ac:dyDescent="0.3"/>
  <cols>
    <col min="1" max="1" width="24.42578125" style="35" customWidth="1"/>
    <col min="2" max="2" width="16.28515625" style="35" customWidth="1"/>
    <col min="3" max="3" width="19.42578125" style="35" customWidth="1"/>
    <col min="4" max="4" width="15.42578125" style="35" customWidth="1"/>
    <col min="5" max="5" width="18.28515625" style="35" customWidth="1"/>
    <col min="6" max="6" width="15.140625" style="35" customWidth="1"/>
    <col min="7" max="7" width="14.42578125" style="35" customWidth="1"/>
    <col min="8" max="8" width="19.28515625" style="35" customWidth="1"/>
    <col min="9" max="9" width="10.85546875" style="35" bestFit="1" customWidth="1"/>
    <col min="10" max="10" width="11.7109375" style="35" customWidth="1"/>
    <col min="11" max="11" width="13.42578125" style="35" hidden="1" customWidth="1"/>
    <col min="12" max="12" width="35.140625" style="35" hidden="1" customWidth="1"/>
    <col min="13" max="13" width="19.42578125" style="35" hidden="1" customWidth="1"/>
    <col min="14" max="15" width="16.42578125" style="35" hidden="1" customWidth="1"/>
    <col min="16" max="16" width="18.42578125" style="35" hidden="1" customWidth="1"/>
    <col min="17" max="17" width="20" style="35" hidden="1" customWidth="1"/>
    <col min="18" max="16384" width="11.42578125" style="35" hidden="1"/>
  </cols>
  <sheetData>
    <row r="1" spans="1:12" s="3" customFormat="1" ht="15" x14ac:dyDescent="0.25">
      <c r="A1" s="276"/>
      <c r="B1" s="276"/>
      <c r="C1" s="276"/>
      <c r="D1" s="276"/>
      <c r="E1" s="276"/>
      <c r="F1" s="276"/>
      <c r="G1" s="276"/>
      <c r="H1" s="276"/>
      <c r="I1" s="276"/>
      <c r="J1" s="276"/>
    </row>
    <row r="2" spans="1:12" s="3" customFormat="1" ht="15" x14ac:dyDescent="0.25">
      <c r="A2" s="276"/>
      <c r="B2" s="276"/>
      <c r="C2" s="276"/>
      <c r="D2" s="276"/>
      <c r="E2" s="276"/>
      <c r="F2" s="276"/>
      <c r="G2" s="276"/>
      <c r="H2" s="283" t="s">
        <v>1</v>
      </c>
      <c r="I2" s="284" t="s">
        <v>6</v>
      </c>
      <c r="J2" s="276"/>
    </row>
    <row r="3" spans="1:12" s="3" customFormat="1" ht="15" x14ac:dyDescent="0.25">
      <c r="A3" s="276"/>
      <c r="B3" s="289"/>
      <c r="C3" s="289"/>
      <c r="D3" s="289"/>
      <c r="E3" s="289"/>
      <c r="F3" s="289"/>
      <c r="G3" s="276"/>
      <c r="H3" s="285" t="s">
        <v>3</v>
      </c>
      <c r="I3" s="286">
        <v>7</v>
      </c>
      <c r="J3" s="276"/>
    </row>
    <row r="4" spans="1:12" s="3" customFormat="1" ht="15" x14ac:dyDescent="0.25">
      <c r="A4" s="276"/>
      <c r="B4" s="289"/>
      <c r="C4" s="289"/>
      <c r="D4" s="289"/>
      <c r="E4" s="289"/>
      <c r="F4" s="289"/>
      <c r="G4" s="276"/>
      <c r="H4" s="283" t="s">
        <v>4</v>
      </c>
      <c r="I4" s="287">
        <v>44250</v>
      </c>
      <c r="J4" s="276"/>
    </row>
    <row r="5" spans="1:12" s="3" customFormat="1" ht="15" x14ac:dyDescent="0.25">
      <c r="A5" s="276"/>
      <c r="B5" s="289"/>
      <c r="C5" s="289"/>
      <c r="D5" s="289"/>
      <c r="E5" s="289"/>
      <c r="F5" s="289"/>
      <c r="G5" s="276"/>
      <c r="H5" s="283" t="s">
        <v>5</v>
      </c>
      <c r="I5" s="284" t="s">
        <v>85</v>
      </c>
      <c r="J5" s="276"/>
    </row>
    <row r="6" spans="1:12" s="3" customFormat="1" ht="15" x14ac:dyDescent="0.25">
      <c r="A6" s="276"/>
      <c r="B6" s="276"/>
      <c r="C6" s="276"/>
      <c r="D6" s="276"/>
      <c r="E6" s="276"/>
      <c r="F6" s="276"/>
      <c r="G6" s="276"/>
      <c r="H6" s="276"/>
      <c r="I6" s="276"/>
      <c r="J6" s="276"/>
    </row>
    <row r="7" spans="1:12" s="3" customFormat="1" ht="31.5" customHeight="1" x14ac:dyDescent="0.25">
      <c r="A7" s="276"/>
      <c r="B7" s="290"/>
      <c r="C7" s="290"/>
      <c r="D7" s="290"/>
      <c r="E7" s="290"/>
      <c r="F7" s="290"/>
      <c r="G7" s="290"/>
      <c r="H7" s="290"/>
      <c r="I7" s="290"/>
      <c r="J7" s="276"/>
      <c r="K7" s="4"/>
    </row>
    <row r="8" spans="1:12" s="7" customFormat="1" ht="15" x14ac:dyDescent="0.25">
      <c r="B8" s="9"/>
    </row>
    <row r="9" spans="1:12" s="33" customFormat="1" ht="30.95" customHeight="1" x14ac:dyDescent="0.25">
      <c r="B9" s="870" t="s">
        <v>935</v>
      </c>
      <c r="C9" s="871"/>
      <c r="D9" s="711" t="str">
        <f>'PDI-01'!E13</f>
        <v xml:space="preserve">Excelencia Académica para la Formación Integral </v>
      </c>
      <c r="E9" s="711"/>
      <c r="F9" s="711"/>
      <c r="G9" s="711"/>
      <c r="H9" s="711"/>
    </row>
    <row r="10" spans="1:12" s="33" customFormat="1" ht="6.75" customHeight="1" x14ac:dyDescent="0.25">
      <c r="B10" s="348"/>
      <c r="C10" s="349"/>
      <c r="D10" s="349"/>
      <c r="E10" s="349"/>
      <c r="F10" s="349"/>
      <c r="G10" s="349"/>
      <c r="H10" s="349"/>
    </row>
    <row r="11" spans="1:12" s="33" customFormat="1" ht="30.95" customHeight="1" x14ac:dyDescent="0.25">
      <c r="B11" s="870" t="s">
        <v>972</v>
      </c>
      <c r="C11" s="871"/>
      <c r="D11" s="711" t="str">
        <f>'PDI-01'!E15</f>
        <v>Desarrollo Docente</v>
      </c>
      <c r="E11" s="711"/>
      <c r="F11" s="711"/>
      <c r="G11" s="711"/>
      <c r="H11" s="711"/>
    </row>
    <row r="12" spans="1:12" s="33" customFormat="1" ht="6.75" customHeight="1" x14ac:dyDescent="0.25">
      <c r="B12" s="34"/>
    </row>
    <row r="13" spans="1:12" s="33" customFormat="1" ht="30.95" customHeight="1" x14ac:dyDescent="0.25">
      <c r="B13" s="870" t="s">
        <v>12</v>
      </c>
      <c r="C13" s="871"/>
      <c r="D13" s="711" t="str">
        <f>'PDI-01'!E11</f>
        <v>Formación avanzada, continua y permanente (PDI2028 – CEA - 05)</v>
      </c>
      <c r="E13" s="711"/>
      <c r="F13" s="711"/>
      <c r="G13" s="711"/>
      <c r="H13" s="711"/>
    </row>
    <row r="14" spans="1:12" ht="29.25" customHeight="1" x14ac:dyDescent="0.3">
      <c r="B14" s="41"/>
      <c r="C14" s="41"/>
      <c r="D14" s="41"/>
      <c r="E14" s="41"/>
      <c r="F14" s="41"/>
      <c r="G14" s="41"/>
      <c r="H14" s="41"/>
    </row>
    <row r="15" spans="1:12" ht="84.75" customHeight="1" x14ac:dyDescent="0.3">
      <c r="B15" s="879" t="s">
        <v>72</v>
      </c>
      <c r="C15" s="672"/>
      <c r="D15" s="881" t="s">
        <v>803</v>
      </c>
      <c r="E15" s="882"/>
      <c r="F15" s="882"/>
      <c r="G15" s="882"/>
      <c r="H15" s="883"/>
    </row>
    <row r="16" spans="1:12" ht="27" customHeight="1" x14ac:dyDescent="0.3">
      <c r="B16" s="731" t="s">
        <v>73</v>
      </c>
      <c r="C16" s="731"/>
      <c r="D16" s="731"/>
      <c r="E16" s="731"/>
      <c r="F16" s="731"/>
      <c r="G16" s="731"/>
      <c r="H16" s="731"/>
      <c r="I16" s="38"/>
      <c r="J16" s="38"/>
      <c r="K16" s="38"/>
      <c r="L16" s="38"/>
    </row>
    <row r="17" spans="2:11" ht="11.25" customHeight="1" x14ac:dyDescent="0.3">
      <c r="B17" s="23"/>
      <c r="C17" s="23"/>
      <c r="D17" s="23"/>
      <c r="E17" s="23"/>
      <c r="F17" s="23"/>
      <c r="G17" s="23"/>
      <c r="H17" s="23"/>
      <c r="I17" s="28"/>
      <c r="J17" s="28"/>
      <c r="K17" s="28"/>
    </row>
    <row r="18" spans="2:11" ht="66.75" customHeight="1" x14ac:dyDescent="0.3">
      <c r="B18" s="731" t="s">
        <v>75</v>
      </c>
      <c r="C18" s="731"/>
      <c r="D18" s="880" t="s">
        <v>1072</v>
      </c>
      <c r="E18" s="880"/>
      <c r="F18" s="880"/>
      <c r="G18" s="880"/>
      <c r="H18" s="880"/>
    </row>
    <row r="19" spans="2:11" ht="80.25" customHeight="1" x14ac:dyDescent="0.3">
      <c r="B19" s="731" t="s">
        <v>74</v>
      </c>
      <c r="C19" s="731"/>
      <c r="D19" s="880" t="s">
        <v>1073</v>
      </c>
      <c r="E19" s="880"/>
      <c r="F19" s="880"/>
      <c r="G19" s="880"/>
      <c r="H19" s="880"/>
    </row>
    <row r="20" spans="2:11" x14ac:dyDescent="0.3"/>
    <row r="21" spans="2:11" x14ac:dyDescent="0.3"/>
  </sheetData>
  <sheetProtection formatCells="0"/>
  <mergeCells count="13">
    <mergeCell ref="B19:C19"/>
    <mergeCell ref="D19:H19"/>
    <mergeCell ref="D15:H15"/>
    <mergeCell ref="B16:H16"/>
    <mergeCell ref="B18:C18"/>
    <mergeCell ref="D18:H18"/>
    <mergeCell ref="D13:H13"/>
    <mergeCell ref="D9:H9"/>
    <mergeCell ref="B9:C9"/>
    <mergeCell ref="B13:C13"/>
    <mergeCell ref="B15:C15"/>
    <mergeCell ref="B11:C11"/>
    <mergeCell ref="D11:H11"/>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8" tint="-0.499984740745262"/>
  </sheetPr>
  <dimension ref="A1:U185"/>
  <sheetViews>
    <sheetView zoomScale="80" zoomScaleNormal="80" workbookViewId="0">
      <selection activeCell="I5" sqref="I5"/>
    </sheetView>
  </sheetViews>
  <sheetFormatPr baseColWidth="10" defaultColWidth="0" defaultRowHeight="15" customHeight="1" zeroHeight="1" x14ac:dyDescent="0.25"/>
  <cols>
    <col min="1" max="1" width="38.42578125" style="12" customWidth="1"/>
    <col min="2" max="2" width="20.28515625" style="12" customWidth="1"/>
    <col min="3" max="3" width="20" style="12" customWidth="1"/>
    <col min="4" max="4" width="23.42578125" style="12" customWidth="1"/>
    <col min="5" max="5" width="18.85546875" style="12" customWidth="1"/>
    <col min="6" max="6" width="20" style="12" customWidth="1"/>
    <col min="7" max="7" width="19.28515625" style="12" customWidth="1"/>
    <col min="8" max="8" width="19.85546875" style="12" customWidth="1"/>
    <col min="9" max="9" width="42.140625" style="12" customWidth="1"/>
    <col min="10" max="10" width="37.28515625" style="12" customWidth="1"/>
    <col min="11" max="11" width="13.7109375" style="12" customWidth="1"/>
    <col min="12" max="12" width="6.7109375" style="274" hidden="1" customWidth="1"/>
    <col min="13" max="13" width="12" style="12" hidden="1" customWidth="1"/>
    <col min="14" max="14" width="19" style="12" hidden="1" customWidth="1"/>
    <col min="15" max="15" width="23.5703125" style="12" hidden="1" customWidth="1"/>
    <col min="16" max="16" width="30" style="12" hidden="1" customWidth="1"/>
    <col min="17" max="17" width="22" style="12" hidden="1" customWidth="1"/>
    <col min="18" max="18" width="20.42578125" style="12" hidden="1" customWidth="1"/>
    <col min="19" max="20" width="29.7109375" style="12" hidden="1" customWidth="1"/>
    <col min="21" max="21" width="7.7109375" style="12" hidden="1" customWidth="1"/>
    <col min="22" max="16384" width="29.7109375" style="12" hidden="1"/>
  </cols>
  <sheetData>
    <row r="1" spans="1:21" s="3" customFormat="1" x14ac:dyDescent="0.25">
      <c r="A1" s="276"/>
      <c r="B1" s="276"/>
      <c r="C1" s="276"/>
      <c r="D1" s="276"/>
      <c r="E1" s="276"/>
      <c r="F1" s="276"/>
      <c r="G1" s="276"/>
      <c r="H1" s="276"/>
      <c r="I1" s="276"/>
      <c r="J1" s="276"/>
      <c r="K1" s="276"/>
      <c r="L1" s="293"/>
      <c r="M1" s="276"/>
      <c r="N1" s="276"/>
      <c r="O1" s="276"/>
      <c r="P1" s="276"/>
      <c r="U1" s="12"/>
    </row>
    <row r="2" spans="1:21" s="3" customFormat="1" x14ac:dyDescent="0.25">
      <c r="A2" s="276"/>
      <c r="B2" s="276"/>
      <c r="C2" s="276"/>
      <c r="D2" s="276"/>
      <c r="E2" s="276"/>
      <c r="F2" s="276"/>
      <c r="G2" s="276"/>
      <c r="H2" s="276"/>
      <c r="I2" s="276"/>
      <c r="J2" s="283" t="s">
        <v>1</v>
      </c>
      <c r="K2" s="284" t="s">
        <v>6</v>
      </c>
      <c r="L2" s="276"/>
      <c r="M2" s="276"/>
      <c r="N2" s="276"/>
      <c r="O2" s="276"/>
      <c r="P2" s="276"/>
      <c r="Q2" s="276"/>
      <c r="R2" s="276"/>
      <c r="S2" s="276"/>
      <c r="T2" s="276"/>
      <c r="U2" s="12"/>
    </row>
    <row r="3" spans="1:21" s="3" customFormat="1" x14ac:dyDescent="0.25">
      <c r="A3" s="276"/>
      <c r="B3" s="276"/>
      <c r="C3" s="276"/>
      <c r="D3" s="276"/>
      <c r="E3" s="276"/>
      <c r="F3" s="276"/>
      <c r="G3" s="276"/>
      <c r="H3" s="276"/>
      <c r="I3" s="276"/>
      <c r="J3" s="285" t="s">
        <v>3</v>
      </c>
      <c r="K3" s="286">
        <v>7</v>
      </c>
      <c r="L3" s="276"/>
      <c r="M3" s="276"/>
      <c r="N3" s="276"/>
      <c r="O3" s="276"/>
      <c r="P3" s="276"/>
      <c r="Q3" s="276"/>
      <c r="R3" s="276"/>
      <c r="S3" s="276"/>
      <c r="T3" s="276"/>
      <c r="U3" s="12"/>
    </row>
    <row r="4" spans="1:21" s="3" customFormat="1" x14ac:dyDescent="0.25">
      <c r="A4" s="276"/>
      <c r="B4" s="276"/>
      <c r="C4" s="276"/>
      <c r="D4" s="276"/>
      <c r="E4" s="276"/>
      <c r="F4" s="276"/>
      <c r="G4" s="276"/>
      <c r="H4" s="276"/>
      <c r="I4" s="276"/>
      <c r="J4" s="283" t="s">
        <v>4</v>
      </c>
      <c r="K4" s="287">
        <v>44250</v>
      </c>
      <c r="L4" s="276"/>
      <c r="M4" s="276"/>
      <c r="N4" s="276"/>
      <c r="O4" s="276"/>
      <c r="P4" s="276"/>
      <c r="Q4" s="276"/>
      <c r="R4" s="276"/>
      <c r="S4" s="276"/>
      <c r="T4" s="276"/>
      <c r="U4" s="12"/>
    </row>
    <row r="5" spans="1:21" s="3" customFormat="1" x14ac:dyDescent="0.25">
      <c r="A5" s="276"/>
      <c r="B5" s="276"/>
      <c r="C5" s="276"/>
      <c r="D5" s="276"/>
      <c r="E5" s="276"/>
      <c r="F5" s="276"/>
      <c r="G5" s="276"/>
      <c r="H5" s="276"/>
      <c r="I5" s="276"/>
      <c r="J5" s="283" t="s">
        <v>5</v>
      </c>
      <c r="K5" s="284" t="s">
        <v>86</v>
      </c>
      <c r="L5" s="276"/>
      <c r="M5" s="276"/>
      <c r="N5" s="276"/>
      <c r="O5" s="276"/>
      <c r="P5" s="276"/>
      <c r="Q5" s="276"/>
      <c r="R5" s="276"/>
      <c r="S5" s="276"/>
      <c r="T5" s="276"/>
      <c r="U5" s="12"/>
    </row>
    <row r="6" spans="1:21" s="3" customFormat="1" x14ac:dyDescent="0.25">
      <c r="A6" s="276"/>
      <c r="B6" s="276"/>
      <c r="C6" s="276"/>
      <c r="D6" s="276"/>
      <c r="E6" s="276"/>
      <c r="F6" s="276"/>
      <c r="G6" s="276"/>
      <c r="H6" s="276"/>
      <c r="I6" s="276"/>
      <c r="J6" s="276"/>
      <c r="K6" s="276"/>
      <c r="L6" s="293"/>
      <c r="M6" s="276"/>
      <c r="N6" s="276"/>
      <c r="O6" s="276"/>
      <c r="P6" s="276"/>
      <c r="Q6" s="276"/>
      <c r="R6" s="276"/>
      <c r="S6" s="276"/>
      <c r="T6" s="276"/>
      <c r="U6" s="12"/>
    </row>
    <row r="7" spans="1:21" s="3" customFormat="1" x14ac:dyDescent="0.25">
      <c r="A7" s="276"/>
      <c r="B7" s="276"/>
      <c r="C7" s="276"/>
      <c r="D7" s="276"/>
      <c r="E7" s="276"/>
      <c r="F7" s="276"/>
      <c r="G7" s="276"/>
      <c r="H7" s="276"/>
      <c r="I7" s="276"/>
      <c r="J7" s="276"/>
      <c r="K7" s="276"/>
      <c r="L7" s="293"/>
      <c r="M7" s="276"/>
      <c r="N7" s="276"/>
      <c r="O7" s="276"/>
      <c r="P7" s="276"/>
      <c r="Q7" s="276"/>
      <c r="R7" s="276"/>
      <c r="S7" s="276"/>
      <c r="T7" s="276"/>
      <c r="U7" s="12"/>
    </row>
    <row r="8" spans="1:21" customFormat="1" x14ac:dyDescent="0.25">
      <c r="A8" s="10"/>
      <c r="B8" s="10"/>
      <c r="C8" s="10"/>
      <c r="D8" s="10"/>
      <c r="E8" s="10"/>
      <c r="F8" s="10"/>
      <c r="G8" s="10"/>
      <c r="H8" s="10"/>
      <c r="I8" s="10"/>
      <c r="J8" s="10"/>
      <c r="K8" s="10"/>
      <c r="L8" s="273"/>
      <c r="M8" s="10"/>
      <c r="N8" s="10"/>
      <c r="O8" s="10"/>
      <c r="P8" s="10"/>
      <c r="Q8" s="12"/>
      <c r="R8" s="12"/>
      <c r="S8" s="12"/>
      <c r="T8" s="12"/>
      <c r="U8" s="12"/>
    </row>
    <row r="9" spans="1:21" s="14" customFormat="1" ht="35.25" customHeight="1" x14ac:dyDescent="0.3">
      <c r="A9" s="509" t="s">
        <v>9</v>
      </c>
      <c r="B9" s="747" t="s">
        <v>87</v>
      </c>
      <c r="C9" s="747"/>
      <c r="D9" s="747"/>
      <c r="E9" s="747"/>
      <c r="F9" s="747"/>
      <c r="G9" s="747"/>
      <c r="H9" s="747"/>
      <c r="I9" s="747"/>
      <c r="J9" s="747"/>
      <c r="K9" s="510"/>
      <c r="L9" s="510"/>
      <c r="M9" s="511"/>
      <c r="N9" s="512"/>
      <c r="O9" s="512"/>
      <c r="P9" s="512"/>
      <c r="Q9" s="512"/>
      <c r="R9" s="512"/>
      <c r="S9" s="512"/>
      <c r="T9" s="512"/>
      <c r="U9" s="42"/>
    </row>
    <row r="10" spans="1:21" s="14" customFormat="1" ht="16.5" x14ac:dyDescent="0.3">
      <c r="A10" s="884" t="s">
        <v>8</v>
      </c>
      <c r="B10" s="884"/>
      <c r="C10" s="884"/>
      <c r="D10" s="884"/>
      <c r="E10" s="884"/>
      <c r="F10" s="884"/>
      <c r="G10" s="884"/>
      <c r="H10" s="884"/>
      <c r="I10" s="884"/>
      <c r="J10" s="884"/>
      <c r="K10" s="513"/>
      <c r="L10" s="513"/>
      <c r="M10" s="514"/>
      <c r="N10" s="514"/>
      <c r="O10" s="514"/>
      <c r="P10" s="514"/>
      <c r="Q10" s="514"/>
      <c r="R10" s="514"/>
      <c r="S10" s="514"/>
      <c r="T10" s="515"/>
      <c r="U10" s="42"/>
    </row>
    <row r="11" spans="1:21" ht="16.5" x14ac:dyDescent="0.25">
      <c r="A11" s="23"/>
    </row>
    <row r="12" spans="1:21" x14ac:dyDescent="0.25"/>
    <row r="13" spans="1:21" ht="16.5" customHeight="1" x14ac:dyDescent="0.25">
      <c r="A13" s="884" t="s">
        <v>3</v>
      </c>
      <c r="B13" s="884" t="s">
        <v>1144</v>
      </c>
      <c r="C13" s="884" t="s">
        <v>1145</v>
      </c>
      <c r="D13" s="884" t="s">
        <v>1149</v>
      </c>
      <c r="E13" s="885" t="s">
        <v>1146</v>
      </c>
      <c r="F13" s="885"/>
      <c r="G13" s="885"/>
      <c r="H13" s="886"/>
      <c r="I13" s="884" t="s">
        <v>1147</v>
      </c>
      <c r="J13" s="884" t="s">
        <v>1148</v>
      </c>
      <c r="L13" s="12"/>
      <c r="M13" s="274"/>
    </row>
    <row r="14" spans="1:21" ht="79.150000000000006" customHeight="1" x14ac:dyDescent="0.25">
      <c r="A14" s="884"/>
      <c r="B14" s="884"/>
      <c r="C14" s="884"/>
      <c r="D14" s="884"/>
      <c r="E14" s="520" t="s">
        <v>1150</v>
      </c>
      <c r="F14" s="519" t="s">
        <v>1151</v>
      </c>
      <c r="G14" s="519" t="s">
        <v>1152</v>
      </c>
      <c r="H14" s="519" t="s">
        <v>1153</v>
      </c>
      <c r="I14" s="884"/>
      <c r="J14" s="884"/>
      <c r="L14" s="12"/>
      <c r="M14" s="274"/>
    </row>
    <row r="15" spans="1:21" ht="71.25" customHeight="1" x14ac:dyDescent="0.3">
      <c r="A15" s="516">
        <v>1</v>
      </c>
      <c r="B15" s="516" t="s">
        <v>1182</v>
      </c>
      <c r="C15" s="518">
        <v>44281</v>
      </c>
      <c r="D15" s="518" t="s">
        <v>972</v>
      </c>
      <c r="E15" s="518" t="s">
        <v>777</v>
      </c>
      <c r="F15" s="518"/>
      <c r="G15" s="518"/>
      <c r="H15" s="518"/>
      <c r="I15" s="524" t="s">
        <v>1177</v>
      </c>
      <c r="J15" s="524" t="s">
        <v>1178</v>
      </c>
      <c r="L15" s="12"/>
      <c r="M15" s="274" t="s">
        <v>1154</v>
      </c>
    </row>
    <row r="16" spans="1:21" ht="66" x14ac:dyDescent="0.3">
      <c r="A16" s="516">
        <v>1</v>
      </c>
      <c r="B16" s="516" t="s">
        <v>1182</v>
      </c>
      <c r="C16" s="518">
        <v>44281</v>
      </c>
      <c r="D16" s="518" t="s">
        <v>1156</v>
      </c>
      <c r="E16" s="523"/>
      <c r="F16" s="523" t="s">
        <v>777</v>
      </c>
      <c r="G16" s="46"/>
      <c r="H16" s="46"/>
      <c r="I16" s="517" t="s">
        <v>1180</v>
      </c>
      <c r="J16" s="524" t="s">
        <v>1179</v>
      </c>
      <c r="M16" s="12" t="s">
        <v>972</v>
      </c>
    </row>
    <row r="17" spans="1:13" ht="181.5" x14ac:dyDescent="0.25">
      <c r="A17" s="523">
        <v>2</v>
      </c>
      <c r="B17" s="561" t="s">
        <v>1224</v>
      </c>
      <c r="C17" s="562">
        <v>45610</v>
      </c>
      <c r="D17" s="518" t="s">
        <v>1154</v>
      </c>
      <c r="E17" s="518"/>
      <c r="F17" s="518"/>
      <c r="G17" s="518"/>
      <c r="H17" s="523" t="s">
        <v>777</v>
      </c>
      <c r="I17" s="556" t="s">
        <v>1225</v>
      </c>
      <c r="J17" s="556" t="s">
        <v>1226</v>
      </c>
      <c r="M17" s="12" t="s">
        <v>1155</v>
      </c>
    </row>
    <row r="18" spans="1:13" ht="99" x14ac:dyDescent="0.25">
      <c r="A18" s="523">
        <v>2</v>
      </c>
      <c r="B18" s="561" t="s">
        <v>1224</v>
      </c>
      <c r="C18" s="518">
        <v>45611</v>
      </c>
      <c r="D18" s="518" t="s">
        <v>1156</v>
      </c>
      <c r="E18" s="46"/>
      <c r="F18" s="523" t="s">
        <v>777</v>
      </c>
      <c r="G18" s="46"/>
      <c r="H18" s="46"/>
      <c r="I18" s="517" t="s">
        <v>1228</v>
      </c>
      <c r="J18" s="517" t="s">
        <v>1227</v>
      </c>
    </row>
    <row r="19" spans="1:13" ht="16.5" x14ac:dyDescent="0.25">
      <c r="A19" s="46"/>
      <c r="B19" s="46"/>
      <c r="C19" s="46"/>
      <c r="D19" s="518"/>
      <c r="E19" s="46"/>
      <c r="F19" s="46"/>
      <c r="G19" s="46"/>
      <c r="H19" s="46"/>
      <c r="I19" s="46"/>
      <c r="J19" s="46"/>
    </row>
    <row r="20" spans="1:13" ht="16.5" x14ac:dyDescent="0.25">
      <c r="A20" s="46"/>
      <c r="B20" s="46"/>
      <c r="C20" s="46"/>
      <c r="D20" s="518"/>
      <c r="E20" s="46"/>
      <c r="F20" s="46"/>
      <c r="G20" s="46"/>
      <c r="H20" s="46"/>
      <c r="I20" s="46"/>
      <c r="J20" s="46"/>
    </row>
    <row r="21" spans="1:13" x14ac:dyDescent="0.25"/>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ht="15" customHeight="1" x14ac:dyDescent="0.25"/>
  </sheetData>
  <mergeCells count="9">
    <mergeCell ref="B9:J9"/>
    <mergeCell ref="A10:J10"/>
    <mergeCell ref="A13:A14"/>
    <mergeCell ref="B13:B14"/>
    <mergeCell ref="C13:C14"/>
    <mergeCell ref="I13:I14"/>
    <mergeCell ref="J13:J14"/>
    <mergeCell ref="D13:D14"/>
    <mergeCell ref="E13:H13"/>
  </mergeCells>
  <conditionalFormatting sqref="E16:G16 E19:G20">
    <cfRule type="expression" dxfId="1" priority="3">
      <formula>OR($D16="Pilar",$D16="Programa")</formula>
    </cfRule>
  </conditionalFormatting>
  <conditionalFormatting sqref="E18:G18">
    <cfRule type="expression" dxfId="0" priority="1">
      <formula>OR($D18="Pilar",$D18="Programa")</formula>
    </cfRule>
  </conditionalFormatting>
  <dataValidations count="1">
    <dataValidation type="list" allowBlank="1" showInputMessage="1" showErrorMessage="1" sqref="D15:D20">
      <formula1>$M$14:$M$17</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F65881311F244BB9B7C9C1E7A5DD15" ma:contentTypeVersion="14" ma:contentTypeDescription="Create a new document." ma:contentTypeScope="" ma:versionID="78e8e9d032d2eaefbda70bd19667faa2">
  <xsd:schema xmlns:xsd="http://www.w3.org/2001/XMLSchema" xmlns:xs="http://www.w3.org/2001/XMLSchema" xmlns:p="http://schemas.microsoft.com/office/2006/metadata/properties" xmlns:ns3="bad8f59e-3461-44de-beae-ec124f0edd9e" targetNamespace="http://schemas.microsoft.com/office/2006/metadata/properties" ma:root="true" ma:fieldsID="c70863e1d0b87a47083efbc22588dd1b" ns3:_="">
    <xsd:import namespace="bad8f59e-3461-44de-beae-ec124f0edd9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8f59e-3461-44de-beae-ec124f0edd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966962-5C80-40A0-B5F2-6266C536D50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bad8f59e-3461-44de-beae-ec124f0edd9e"/>
    <ds:schemaRef ds:uri="http://www.w3.org/XML/1998/namespace"/>
    <ds:schemaRef ds:uri="http://purl.org/dc/dcmitype/"/>
  </ds:schemaRefs>
</ds:datastoreItem>
</file>

<file path=customXml/itemProps2.xml><?xml version="1.0" encoding="utf-8"?>
<ds:datastoreItem xmlns:ds="http://schemas.openxmlformats.org/officeDocument/2006/customXml" ds:itemID="{5463D28D-6EEA-446F-9435-CA1818590B17}">
  <ds:schemaRefs>
    <ds:schemaRef ds:uri="http://schemas.microsoft.com/sharepoint/v3/contenttype/forms"/>
  </ds:schemaRefs>
</ds:datastoreItem>
</file>

<file path=customXml/itemProps3.xml><?xml version="1.0" encoding="utf-8"?>
<ds:datastoreItem xmlns:ds="http://schemas.openxmlformats.org/officeDocument/2006/customXml" ds:itemID="{CCB2E830-8641-4DBF-B6AC-DE681C3EE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8f59e-3461-44de-beae-ec124f0edd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 Inici</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2025-03-25T16:35:03Z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0x01010023F65881311F244BB9B7C9C1E7A5DD15</vt:lpwstr>
  </property>
</Properties>
</file>